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808" firstSheet="40" activeTab="40"/>
  </bookViews>
  <sheets>
    <sheet name="封面" sheetId="17" state="hidden" r:id="rId1"/>
    <sheet name="索引" sheetId="106" state="hidden" r:id="rId2"/>
    <sheet name="填表说明" sheetId="128" state="hidden" r:id="rId3"/>
    <sheet name="3-1-1现金" sheetId="1" state="hidden" r:id="rId4"/>
    <sheet name="3-1-2银行存款" sheetId="4" state="hidden" r:id="rId5"/>
    <sheet name="3-1-3其他货币" sheetId="9" state="hidden" r:id="rId6"/>
    <sheet name="表3-2交易性汇总" sheetId="109" state="hidden" r:id="rId7"/>
    <sheet name="3-2-1交易性-股票" sheetId="110" state="hidden" r:id="rId8"/>
    <sheet name="3-2-2交易性-债券" sheetId="113" state="hidden" r:id="rId9"/>
    <sheet name="3-2-3交易性-基金" sheetId="115" state="hidden" r:id="rId10"/>
    <sheet name="3-3应收票据" sheetId="18" state="hidden" r:id="rId11"/>
    <sheet name="3-4应收账款" sheetId="21" state="hidden" r:id="rId12"/>
    <sheet name="3-5预付账款" sheetId="24" state="hidden" r:id="rId13"/>
    <sheet name="3-6应收利息" sheetId="20" state="hidden" r:id="rId14"/>
    <sheet name="3-7应收股利" sheetId="19" state="hidden" r:id="rId15"/>
    <sheet name="3-8其他应收" sheetId="22" state="hidden" r:id="rId16"/>
    <sheet name="表3-9存货汇总" sheetId="47" state="hidden" r:id="rId17"/>
    <sheet name="3-9-1原材料" sheetId="26" state="hidden" r:id="rId18"/>
    <sheet name="3-9-2材料采购" sheetId="29" state="hidden" r:id="rId19"/>
    <sheet name="3-9-3在库周转" sheetId="30" state="hidden" r:id="rId20"/>
    <sheet name="3-9-4委托加工" sheetId="32" state="hidden" r:id="rId21"/>
    <sheet name="3-9-5产成品" sheetId="33" state="hidden" r:id="rId22"/>
    <sheet name="3-9-6在产品" sheetId="36" state="hidden" r:id="rId23"/>
    <sheet name="3-9-7发出商品" sheetId="35" state="hidden" r:id="rId24"/>
    <sheet name="3-9-8在用周转" sheetId="39" state="hidden" r:id="rId25"/>
    <sheet name="3-10一年内非流资" sheetId="28" state="hidden" r:id="rId26"/>
    <sheet name="3-11其他流资" sheetId="40" state="hidden" r:id="rId27"/>
    <sheet name="表4-1可出售汇总" sheetId="116" state="hidden" r:id="rId28"/>
    <sheet name="4-1-1可出售-股票" sheetId="41" state="hidden" r:id="rId29"/>
    <sheet name="4-1-2可出售-债券" sheetId="117" state="hidden" r:id="rId30"/>
    <sheet name="4-1-3可出售-其他" sheetId="118" state="hidden" r:id="rId31"/>
    <sheet name="4-2至到期投资" sheetId="42" state="hidden" r:id="rId32"/>
    <sheet name="4-3长期应收" sheetId="57" state="hidden" r:id="rId33"/>
    <sheet name="4-4长期投资" sheetId="49" state="hidden" r:id="rId34"/>
    <sheet name="4-5-1投资性房产" sheetId="120" state="hidden" r:id="rId35"/>
    <sheet name="4-5-2投资性房产" sheetId="122" state="hidden" r:id="rId36"/>
    <sheet name="4-5-3投资性地产" sheetId="123" state="hidden" r:id="rId37"/>
    <sheet name="4-5-4投资性地产" sheetId="124" state="hidden" r:id="rId38"/>
    <sheet name="总表" sheetId="146" state="hidden" r:id="rId39"/>
    <sheet name="总表1 (10)" sheetId="172" state="hidden" r:id="rId40"/>
    <sheet name="汇总表" sheetId="178" r:id="rId41"/>
    <sheet name="废钢铁类" sheetId="155" r:id="rId42"/>
    <sheet name="废钢铁类 (2)" sheetId="179" state="hidden" r:id="rId43"/>
    <sheet name="废旧计算机及网络设备" sheetId="164" r:id="rId44"/>
    <sheet name="铜类" sheetId="165" r:id="rId45"/>
    <sheet name="废旧橡胶塑料类" sheetId="166" r:id="rId46"/>
    <sheet name="家具类" sheetId="167" r:id="rId47"/>
    <sheet name="蓄电池" sheetId="168" r:id="rId48"/>
    <sheet name="家电" sheetId="169" r:id="rId49"/>
    <sheet name="滤油机设备" sheetId="170" r:id="rId50"/>
    <sheet name="油泵电机" sheetId="171" r:id="rId51"/>
    <sheet name="气罐" sheetId="173" r:id="rId52"/>
    <sheet name="变压器" sheetId="174" r:id="rId53"/>
    <sheet name="锅炉" sheetId="175" r:id="rId54"/>
    <sheet name="车辆" sheetId="176" r:id="rId55"/>
    <sheet name="废旧材料" sheetId="177" r:id="rId56"/>
    <sheet name="废铜类" sheetId="154" state="hidden" r:id="rId57"/>
    <sheet name="废旧仪表仪器类" sheetId="156" state="hidden" r:id="rId58"/>
    <sheet name="钢铁类 2" sheetId="163" state="hidden" r:id="rId59"/>
    <sheet name="计算机及网络设备类" sheetId="157" state="hidden" r:id="rId60"/>
    <sheet name="废旧电视空调家电类" sheetId="158" state="hidden" r:id="rId61"/>
    <sheet name="橡胶塑料类" sheetId="159" state="hidden" r:id="rId62"/>
    <sheet name="废旧锅炉" sheetId="160" state="hidden" r:id="rId63"/>
    <sheet name="废旧电缆类" sheetId="161" state="hidden" r:id="rId64"/>
    <sheet name="废旧涂刷胶类 " sheetId="162" state="hidden" r:id="rId65"/>
    <sheet name="4-6-4四公司一类设备" sheetId="148" state="hidden" r:id="rId66"/>
    <sheet name="4-6-4四公司二类设备" sheetId="149" state="hidden" r:id="rId67"/>
    <sheet name="4-6-4三公司一类设备 (2)" sheetId="151" state="hidden" r:id="rId68"/>
    <sheet name="4-6-4三公司二类设备 (2)" sheetId="152" state="hidden" r:id="rId69"/>
    <sheet name="4-6-4三公司三类设备 (3)" sheetId="153" state="hidden" r:id="rId70"/>
    <sheet name="Sheet4" sheetId="133" state="hidden" r:id="rId71"/>
    <sheet name="4-7-1在建土建" sheetId="65" state="hidden" r:id="rId72"/>
    <sheet name="4-7-2在建设备" sheetId="67" state="hidden" r:id="rId73"/>
    <sheet name="4-8工程物资" sheetId="64" state="hidden" r:id="rId74"/>
    <sheet name="4-9固资清理" sheetId="68" state="hidden" r:id="rId75"/>
    <sheet name="4-10生产性生物" sheetId="69" state="hidden" r:id="rId76"/>
    <sheet name="4-11油气资产" sheetId="126" state="hidden" r:id="rId77"/>
    <sheet name="4-12-1土地" sheetId="71" state="hidden" r:id="rId78"/>
    <sheet name="4-12-2矿业权" sheetId="127" state="hidden" r:id="rId79"/>
    <sheet name="4-12-3其他无形" sheetId="72" state="hidden" r:id="rId80"/>
    <sheet name="4-13开发支出" sheetId="73" state="hidden" r:id="rId81"/>
    <sheet name="4-14商誉" sheetId="74" state="hidden" r:id="rId82"/>
    <sheet name="4-15长期待摊" sheetId="75" state="hidden" r:id="rId83"/>
    <sheet name="4-16递延所得税" sheetId="76" state="hidden" r:id="rId84"/>
    <sheet name="4-17其他非流资" sheetId="78" state="hidden" r:id="rId85"/>
    <sheet name="5-1短期借款" sheetId="80" state="hidden" r:id="rId86"/>
    <sheet name="5-2交易金融负债" sheetId="82" state="hidden" r:id="rId87"/>
    <sheet name="5-3应付票据" sheetId="83" state="hidden" r:id="rId88"/>
    <sheet name="5-4应付账款" sheetId="84" state="hidden" r:id="rId89"/>
    <sheet name="5-5预收账款" sheetId="90" state="hidden" r:id="rId90"/>
    <sheet name="5-6应付薪酬" sheetId="86" state="hidden" r:id="rId91"/>
    <sheet name="5-7应交税费" sheetId="88" state="hidden" r:id="rId92"/>
    <sheet name="5-8应付利息" sheetId="89" state="hidden" r:id="rId93"/>
    <sheet name="5-9应付利润" sheetId="91" state="hidden" r:id="rId94"/>
    <sheet name="5-10其他应付" sheetId="92" state="hidden" r:id="rId95"/>
    <sheet name="5-11一年非流负" sheetId="95" state="hidden" r:id="rId96"/>
    <sheet name="5-12其他流负" sheetId="96" state="hidden" r:id="rId97"/>
    <sheet name="6-1长期借款" sheetId="97" state="hidden" r:id="rId98"/>
    <sheet name="6-2应付债券" sheetId="98" state="hidden" r:id="rId99"/>
    <sheet name="6-3长期应付" sheetId="100" state="hidden" r:id="rId100"/>
    <sheet name="6-4专项应付" sheetId="102" state="hidden" r:id="rId101"/>
    <sheet name="6-5预计负债" sheetId="94" state="hidden" r:id="rId102"/>
    <sheet name="6-6递延负债" sheetId="103" state="hidden" r:id="rId103"/>
    <sheet name="6-7其他非流负" sheetId="104" state="hidden" r:id="rId104"/>
    <sheet name="Sheet1" sheetId="129" state="hidden" r:id="rId105"/>
    <sheet name="Sheet2" sheetId="130" state="hidden" r:id="rId106"/>
    <sheet name="Sheet3" sheetId="131" state="hidden" r:id="rId107"/>
    <sheet name="库存商品" sheetId="132" state="hidden" r:id="rId108"/>
  </sheets>
  <externalReferences>
    <externalReference r:id="rId109"/>
    <externalReference r:id="rId110"/>
  </externalReferences>
  <definedNames>
    <definedName name="_xlnm._FilterDatabase" localSheetId="17" hidden="1">'3-9-1原材料'!$E$1:$E$3795</definedName>
    <definedName name="_xlnm._FilterDatabase" localSheetId="68" hidden="1">'4-6-4三公司二类设备 (2)'!$D$1:$D$3017</definedName>
    <definedName name="_xlnm._FilterDatabase" localSheetId="69" hidden="1">'4-6-4三公司三类设备 (3)'!$D$1:$D$2853</definedName>
    <definedName name="_xlnm._FilterDatabase" localSheetId="67" hidden="1">'4-6-4三公司一类设备 (2)'!$D$1:$D$2874</definedName>
    <definedName name="_xlnm._FilterDatabase" localSheetId="66" hidden="1">'4-6-4四公司二类设备'!$D$1:$D$2967</definedName>
    <definedName name="_xlnm._FilterDatabase" localSheetId="65" hidden="1">'4-6-4四公司一类设备'!$D$1:$D$2905</definedName>
    <definedName name="a" localSheetId="68">#REF!</definedName>
    <definedName name="a" localSheetId="69">#REF!</definedName>
    <definedName name="a" localSheetId="67">#REF!</definedName>
    <definedName name="a" localSheetId="66">#REF!</definedName>
    <definedName name="a" localSheetId="65">#REF!</definedName>
    <definedName name="a" localSheetId="52">#REF!</definedName>
    <definedName name="a" localSheetId="54">#REF!</definedName>
    <definedName name="a" localSheetId="41">#REF!</definedName>
    <definedName name="a" localSheetId="42">#REF!</definedName>
    <definedName name="a" localSheetId="55">#REF!</definedName>
    <definedName name="a" localSheetId="63">#REF!</definedName>
    <definedName name="a" localSheetId="60">#REF!</definedName>
    <definedName name="a" localSheetId="62">#REF!</definedName>
    <definedName name="a" localSheetId="43">#REF!</definedName>
    <definedName name="a" localSheetId="64">#REF!</definedName>
    <definedName name="a" localSheetId="45">#REF!</definedName>
    <definedName name="a" localSheetId="57">#REF!</definedName>
    <definedName name="a" localSheetId="56">#REF!</definedName>
    <definedName name="a" localSheetId="58">#REF!</definedName>
    <definedName name="a" localSheetId="53">#REF!</definedName>
    <definedName name="a" localSheetId="40">#REF!</definedName>
    <definedName name="a" localSheetId="59">#REF!</definedName>
    <definedName name="a" localSheetId="48">#REF!</definedName>
    <definedName name="a" localSheetId="46">#REF!</definedName>
    <definedName name="a" localSheetId="49">#REF!</definedName>
    <definedName name="a" localSheetId="51">#REF!</definedName>
    <definedName name="a" localSheetId="44">#REF!</definedName>
    <definedName name="a" localSheetId="61">#REF!</definedName>
    <definedName name="a" localSheetId="47">#REF!</definedName>
    <definedName name="a" localSheetId="50">#REF!</definedName>
    <definedName name="a" localSheetId="38">#REF!</definedName>
    <definedName name="a" localSheetId="39">#REF!</definedName>
    <definedName name="a">#REF!</definedName>
    <definedName name="aa" localSheetId="68">#REF!</definedName>
    <definedName name="aa" localSheetId="69">#REF!</definedName>
    <definedName name="aa" localSheetId="67">#REF!</definedName>
    <definedName name="aa" localSheetId="66">#REF!</definedName>
    <definedName name="aa" localSheetId="65">#REF!</definedName>
    <definedName name="aa" localSheetId="52">#REF!</definedName>
    <definedName name="aa" localSheetId="54">#REF!</definedName>
    <definedName name="aa" localSheetId="41">#REF!</definedName>
    <definedName name="aa" localSheetId="42">#REF!</definedName>
    <definedName name="aa" localSheetId="55">#REF!</definedName>
    <definedName name="aa" localSheetId="63">#REF!</definedName>
    <definedName name="aa" localSheetId="60">#REF!</definedName>
    <definedName name="aa" localSheetId="62">#REF!</definedName>
    <definedName name="aa" localSheetId="43">#REF!</definedName>
    <definedName name="aa" localSheetId="64">#REF!</definedName>
    <definedName name="aa" localSheetId="45">#REF!</definedName>
    <definedName name="aa" localSheetId="57">#REF!</definedName>
    <definedName name="aa" localSheetId="56">#REF!</definedName>
    <definedName name="aa" localSheetId="58">#REF!</definedName>
    <definedName name="aa" localSheetId="53">#REF!</definedName>
    <definedName name="aa" localSheetId="40">#REF!</definedName>
    <definedName name="aa" localSheetId="59">#REF!</definedName>
    <definedName name="aa" localSheetId="48">#REF!</definedName>
    <definedName name="aa" localSheetId="46">#REF!</definedName>
    <definedName name="aa" localSheetId="49">#REF!</definedName>
    <definedName name="aa" localSheetId="51">#REF!</definedName>
    <definedName name="aa" localSheetId="44">#REF!</definedName>
    <definedName name="aa" localSheetId="61">#REF!</definedName>
    <definedName name="aa" localSheetId="47">#REF!</definedName>
    <definedName name="aa" localSheetId="50">#REF!</definedName>
    <definedName name="aa" localSheetId="38">#REF!</definedName>
    <definedName name="aa" localSheetId="39">#REF!</definedName>
    <definedName name="aa">#REF!</definedName>
    <definedName name="cost" localSheetId="68">#REF!</definedName>
    <definedName name="cost" localSheetId="69">#REF!</definedName>
    <definedName name="cost" localSheetId="67">#REF!</definedName>
    <definedName name="cost" localSheetId="66">#REF!</definedName>
    <definedName name="cost" localSheetId="65">#REF!</definedName>
    <definedName name="cost" localSheetId="52">#REF!</definedName>
    <definedName name="cost" localSheetId="54">#REF!</definedName>
    <definedName name="cost" localSheetId="41">#REF!</definedName>
    <definedName name="cost" localSheetId="42">#REF!</definedName>
    <definedName name="cost" localSheetId="55">#REF!</definedName>
    <definedName name="cost" localSheetId="63">#REF!</definedName>
    <definedName name="cost" localSheetId="60">#REF!</definedName>
    <definedName name="cost" localSheetId="62">#REF!</definedName>
    <definedName name="cost" localSheetId="43">#REF!</definedName>
    <definedName name="cost" localSheetId="64">#REF!</definedName>
    <definedName name="cost" localSheetId="45">#REF!</definedName>
    <definedName name="cost" localSheetId="57">#REF!</definedName>
    <definedName name="cost" localSheetId="56">#REF!</definedName>
    <definedName name="cost" localSheetId="58">#REF!</definedName>
    <definedName name="cost" localSheetId="53">#REF!</definedName>
    <definedName name="cost" localSheetId="40">#REF!</definedName>
    <definedName name="cost" localSheetId="59">#REF!</definedName>
    <definedName name="cost" localSheetId="48">#REF!</definedName>
    <definedName name="cost" localSheetId="46">#REF!</definedName>
    <definedName name="cost" localSheetId="49">#REF!</definedName>
    <definedName name="cost" localSheetId="51">#REF!</definedName>
    <definedName name="cost" localSheetId="44">#REF!</definedName>
    <definedName name="cost" localSheetId="61">#REF!</definedName>
    <definedName name="cost" localSheetId="47">#REF!</definedName>
    <definedName name="cost" localSheetId="50">#REF!</definedName>
    <definedName name="cost" localSheetId="38">#REF!</definedName>
    <definedName name="cost" localSheetId="39">#REF!</definedName>
    <definedName name="cost">#REF!</definedName>
    <definedName name="FANWEI1">[1]索引表!$C$4:$C$101</definedName>
    <definedName name="OR">[2]Validation!$O$3:$O$10</definedName>
    <definedName name="PRCGAAP" localSheetId="68">#REF!</definedName>
    <definedName name="PRCGAAP" localSheetId="69">#REF!</definedName>
    <definedName name="PRCGAAP" localSheetId="67">#REF!</definedName>
    <definedName name="PRCGAAP" localSheetId="66">#REF!</definedName>
    <definedName name="PRCGAAP" localSheetId="65">#REF!</definedName>
    <definedName name="PRCGAAP" localSheetId="52">#REF!</definedName>
    <definedName name="PRCGAAP" localSheetId="54">#REF!</definedName>
    <definedName name="PRCGAAP" localSheetId="41">#REF!</definedName>
    <definedName name="PRCGAAP" localSheetId="42">#REF!</definedName>
    <definedName name="PRCGAAP" localSheetId="55">#REF!</definedName>
    <definedName name="PRCGAAP" localSheetId="63">#REF!</definedName>
    <definedName name="PRCGAAP" localSheetId="60">#REF!</definedName>
    <definedName name="PRCGAAP" localSheetId="62">#REF!</definedName>
    <definedName name="PRCGAAP" localSheetId="43">#REF!</definedName>
    <definedName name="PRCGAAP" localSheetId="64">#REF!</definedName>
    <definedName name="PRCGAAP" localSheetId="45">#REF!</definedName>
    <definedName name="PRCGAAP" localSheetId="57">#REF!</definedName>
    <definedName name="PRCGAAP" localSheetId="56">#REF!</definedName>
    <definedName name="PRCGAAP" localSheetId="58">#REF!</definedName>
    <definedName name="PRCGAAP" localSheetId="53">#REF!</definedName>
    <definedName name="PRCGAAP" localSheetId="40">#REF!</definedName>
    <definedName name="PRCGAAP" localSheetId="59">#REF!</definedName>
    <definedName name="PRCGAAP" localSheetId="48">#REF!</definedName>
    <definedName name="PRCGAAP" localSheetId="46">#REF!</definedName>
    <definedName name="PRCGAAP" localSheetId="49">#REF!</definedName>
    <definedName name="PRCGAAP" localSheetId="51">#REF!</definedName>
    <definedName name="PRCGAAP" localSheetId="44">#REF!</definedName>
    <definedName name="PRCGAAP" localSheetId="61">#REF!</definedName>
    <definedName name="PRCGAAP" localSheetId="47">#REF!</definedName>
    <definedName name="PRCGAAP" localSheetId="50">#REF!</definedName>
    <definedName name="PRCGAAP" localSheetId="38">#REF!</definedName>
    <definedName name="PRCGAAP" localSheetId="39">#REF!</definedName>
    <definedName name="PRCGAAP">#REF!</definedName>
    <definedName name="PRCGAAP2" localSheetId="68">#REF!</definedName>
    <definedName name="PRCGAAP2" localSheetId="69">#REF!</definedName>
    <definedName name="PRCGAAP2" localSheetId="67">#REF!</definedName>
    <definedName name="PRCGAAP2" localSheetId="66">#REF!</definedName>
    <definedName name="PRCGAAP2" localSheetId="65">#REF!</definedName>
    <definedName name="PRCGAAP2" localSheetId="52">#REF!</definedName>
    <definedName name="PRCGAAP2" localSheetId="54">#REF!</definedName>
    <definedName name="PRCGAAP2" localSheetId="41">#REF!</definedName>
    <definedName name="PRCGAAP2" localSheetId="42">#REF!</definedName>
    <definedName name="PRCGAAP2" localSheetId="55">#REF!</definedName>
    <definedName name="PRCGAAP2" localSheetId="63">#REF!</definedName>
    <definedName name="PRCGAAP2" localSheetId="60">#REF!</definedName>
    <definedName name="PRCGAAP2" localSheetId="62">#REF!</definedName>
    <definedName name="PRCGAAP2" localSheetId="43">#REF!</definedName>
    <definedName name="PRCGAAP2" localSheetId="64">#REF!</definedName>
    <definedName name="PRCGAAP2" localSheetId="45">#REF!</definedName>
    <definedName name="PRCGAAP2" localSheetId="57">#REF!</definedName>
    <definedName name="PRCGAAP2" localSheetId="56">#REF!</definedName>
    <definedName name="PRCGAAP2" localSheetId="58">#REF!</definedName>
    <definedName name="PRCGAAP2" localSheetId="53">#REF!</definedName>
    <definedName name="PRCGAAP2" localSheetId="40">#REF!</definedName>
    <definedName name="PRCGAAP2" localSheetId="59">#REF!</definedName>
    <definedName name="PRCGAAP2" localSheetId="48">#REF!</definedName>
    <definedName name="PRCGAAP2" localSheetId="46">#REF!</definedName>
    <definedName name="PRCGAAP2" localSheetId="49">#REF!</definedName>
    <definedName name="PRCGAAP2" localSheetId="51">#REF!</definedName>
    <definedName name="PRCGAAP2" localSheetId="44">#REF!</definedName>
    <definedName name="PRCGAAP2" localSheetId="61">#REF!</definedName>
    <definedName name="PRCGAAP2" localSheetId="47">#REF!</definedName>
    <definedName name="PRCGAAP2" localSheetId="50">#REF!</definedName>
    <definedName name="PRCGAAP2" localSheetId="38">#REF!</definedName>
    <definedName name="PRCGAAP2" localSheetId="39">#REF!</definedName>
    <definedName name="PRCGAAP2">#REF!</definedName>
    <definedName name="_xlnm.Print_Area" localSheetId="3">'3-1-1现金'!$A$1:$J$31</definedName>
    <definedName name="_xlnm.Print_Area" localSheetId="4">'3-1-2银行存款'!$A$1:$K$30</definedName>
    <definedName name="_xlnm.Print_Area" localSheetId="5">'3-1-3其他货币'!$A$1:$K$31</definedName>
    <definedName name="_xlnm.Print_Area" localSheetId="10">'3-3应收票据'!$A$1:$J$31</definedName>
    <definedName name="_xlnm.Print_Area" localSheetId="11">'3-4应收账款'!$A$1:$J$35</definedName>
    <definedName name="_xlnm.Print_Area" localSheetId="13">'3-6应收利息'!$A$1:$K$31</definedName>
    <definedName name="_xlnm.Print_Area" localSheetId="14">'3-7应收股利'!$A$1:$I$31</definedName>
    <definedName name="_xlnm.Print_Area" localSheetId="15">'3-8其他应收'!$A$1:$J$48</definedName>
    <definedName name="_xlnm.Print_Area" localSheetId="17">'3-9-1原材料'!$A$1:$N$3796</definedName>
    <definedName name="_xlnm.Print_Area" localSheetId="21">'3-9-5产成品'!$A$1:$Q$31</definedName>
    <definedName name="_xlnm.Print_Area" localSheetId="75">'4-10生产性生物'!$A$1:$M$31</definedName>
    <definedName name="_xlnm.Print_Area" localSheetId="76">'4-11油气资产'!$A$1:$N$31</definedName>
    <definedName name="_xlnm.Print_Area" localSheetId="77">'4-12-1土地'!$A$1:$P$34</definedName>
    <definedName name="_xlnm.Print_Area" localSheetId="78">'4-12-2矿业权'!$A$1:$N$30</definedName>
    <definedName name="_xlnm.Print_Area" localSheetId="79">'4-12-3其他无形'!$A$1:$K$28</definedName>
    <definedName name="_xlnm.Print_Area" localSheetId="80">'4-13开发支出'!$A$1:$H$31</definedName>
    <definedName name="_xlnm.Print_Area" localSheetId="81">'4-14商誉'!$A$1:$H$31</definedName>
    <definedName name="_xlnm.Print_Area" localSheetId="82">'4-15长期待摊'!$A$1:$K$31</definedName>
    <definedName name="_xlnm.Print_Area" localSheetId="83">'4-16递延所得税'!$A$1:$H$31</definedName>
    <definedName name="_xlnm.Print_Area" localSheetId="84">'4-17其他非流资'!$A$1:$H$31</definedName>
    <definedName name="_xlnm.Print_Area" localSheetId="32">'4-3长期应收'!$A$1:$I$31</definedName>
    <definedName name="_xlnm.Print_Area" localSheetId="34">'4-5-1投资性房产'!$A$1:$P$41</definedName>
    <definedName name="_xlnm.Print_Area" localSheetId="35">'4-5-2投资性房产'!$A$1:$O$41</definedName>
    <definedName name="_xlnm.Print_Area" localSheetId="36">'4-5-3投资性地产'!$A$1:$Q$41</definedName>
    <definedName name="_xlnm.Print_Area" localSheetId="37">'4-5-4投资性地产'!$A$1:$Q$41</definedName>
    <definedName name="_xlnm.Print_Area" localSheetId="68">'4-6-4三公司二类设备 (2)'!$A$1:$P$185</definedName>
    <definedName name="_xlnm.Print_Area" localSheetId="69">'4-6-4三公司三类设备 (3)'!$A$1:$P$21</definedName>
    <definedName name="_xlnm.Print_Area" localSheetId="67">'4-6-4三公司一类设备 (2)'!$A$1:$P$42</definedName>
    <definedName name="_xlnm.Print_Area" localSheetId="66">'4-6-4四公司二类设备'!$A$1:$P$135</definedName>
    <definedName name="_xlnm.Print_Area" localSheetId="65">'4-6-4四公司一类设备'!$A$2:$P$73</definedName>
    <definedName name="_xlnm.Print_Area" localSheetId="71">'4-7-1在建土建'!$A$1:$M$31</definedName>
    <definedName name="_xlnm.Print_Area" localSheetId="72">'4-7-2在建设备'!$A$1:$R$42</definedName>
    <definedName name="_xlnm.Print_Area" localSheetId="73">'4-8工程物资'!$A$1:$M$35</definedName>
    <definedName name="_xlnm.Print_Area" localSheetId="74">'4-9固资清理'!$A$1:$H$31</definedName>
    <definedName name="_xlnm.Print_Area" localSheetId="94">'5-10其他应付'!$A$1:$G$27</definedName>
    <definedName name="_xlnm.Print_Area" localSheetId="95">'5-11一年非流负'!$A$1:$H$31</definedName>
    <definedName name="_xlnm.Print_Area" localSheetId="96">'5-12其他流负'!$A$1:$G$31</definedName>
    <definedName name="_xlnm.Print_Area" localSheetId="85">'5-1短期借款'!$A$1:$K$30</definedName>
    <definedName name="_xlnm.Print_Area" localSheetId="86">'5-2交易金融负债'!$A$1:$G$30</definedName>
    <definedName name="_xlnm.Print_Area" localSheetId="87">'5-3应付票据'!$A$1:$H$31</definedName>
    <definedName name="_xlnm.Print_Area" localSheetId="88">'5-4应付账款'!$A$1:$G$27</definedName>
    <definedName name="_xlnm.Print_Area" localSheetId="89">'5-5预收账款'!$A$1:$G$31</definedName>
    <definedName name="_xlnm.Print_Area" localSheetId="90">'5-6应付薪酬'!$A$1:$F$31</definedName>
    <definedName name="_xlnm.Print_Area" localSheetId="91">'5-7应交税费'!$A$1:$G$31</definedName>
    <definedName name="_xlnm.Print_Area" localSheetId="92">'5-8应付利息'!$A$1:$I$31</definedName>
    <definedName name="_xlnm.Print_Area" localSheetId="93">'5-9应付利润'!$A$1:$G$31</definedName>
    <definedName name="_xlnm.Print_Area" localSheetId="97">'6-1长期借款'!$A$1:$K$31</definedName>
    <definedName name="_xlnm.Print_Area" localSheetId="98">'6-2应付债券'!$A$1:$I$31</definedName>
    <definedName name="_xlnm.Print_Area" localSheetId="99">'6-3长期应付'!$A$1:$I$31</definedName>
    <definedName name="_xlnm.Print_Area" localSheetId="100">'6-4专项应付'!$A$1:$G$31</definedName>
    <definedName name="_xlnm.Print_Area" localSheetId="101">'6-5预计负债'!$A$1:$G$31</definedName>
    <definedName name="_xlnm.Print_Area" localSheetId="102">'6-6递延负债'!$A$1:$F$31</definedName>
    <definedName name="_xlnm.Print_Area" localSheetId="103">'6-7其他非流负'!$A$1:$G$31</definedName>
    <definedName name="_xlnm.Print_Area" localSheetId="52">变压器!$A$1:$L$17</definedName>
    <definedName name="_xlnm.Print_Area" localSheetId="54">车辆!$A$1:$L$18</definedName>
    <definedName name="_xlnm.Print_Area" localSheetId="41">废钢铁类!$A$1:$L$329</definedName>
    <definedName name="_xlnm.Print_Area" localSheetId="42">'废钢铁类 (2)'!$A$1:$L$329</definedName>
    <definedName name="_xlnm.Print_Area" localSheetId="55">废旧材料!$A$1:$L$18</definedName>
    <definedName name="_xlnm.Print_Area" localSheetId="63">废旧电缆类!$A$1:$L$16</definedName>
    <definedName name="_xlnm.Print_Area" localSheetId="60">废旧电视空调家电类!$A$1:$L$21</definedName>
    <definedName name="_xlnm.Print_Area" localSheetId="62">废旧锅炉!$A$1:$L$15</definedName>
    <definedName name="_xlnm.Print_Area" localSheetId="43">废旧计算机及网络设备!$A$1:$L$116</definedName>
    <definedName name="_xlnm.Print_Area" localSheetId="64">'废旧涂刷胶类 '!$A$1:$L$78</definedName>
    <definedName name="_xlnm.Print_Area" localSheetId="45">废旧橡胶塑料类!$A$1:$L$41</definedName>
    <definedName name="_xlnm.Print_Area" localSheetId="57">废旧仪表仪器类!$A$1:$L$36</definedName>
    <definedName name="_xlnm.Print_Area" localSheetId="56">废铜类!$A$1:$L$18</definedName>
    <definedName name="_xlnm.Print_Area" localSheetId="0">封面!$A$1:$O$21</definedName>
    <definedName name="_xlnm.Print_Area" localSheetId="58">'钢铁类 2'!$A$1:$L$253</definedName>
    <definedName name="_xlnm.Print_Area" localSheetId="53">锅炉!$A$1:$L$16</definedName>
    <definedName name="_xlnm.Print_Area" localSheetId="40">汇总表!$A$1:$J$25</definedName>
    <definedName name="_xlnm.Print_Area" localSheetId="59">计算机及网络设备类!$A$1:$L$55</definedName>
    <definedName name="_xlnm.Print_Area" localSheetId="48">家电!$A$1:$L$47</definedName>
    <definedName name="_xlnm.Print_Area" localSheetId="46">家具类!$A$1:$L$91</definedName>
    <definedName name="_xlnm.Print_Area" localSheetId="107">库存商品!$A$1:$N$27</definedName>
    <definedName name="_xlnm.Print_Area" localSheetId="49">滤油机设备!$A$1:$L$18</definedName>
    <definedName name="_xlnm.Print_Area" localSheetId="51">气罐!$A$1:$L$14</definedName>
    <definedName name="_xlnm.Print_Area" localSheetId="44">铜类!$A$1:$L$17</definedName>
    <definedName name="_xlnm.Print_Area" localSheetId="61">橡胶塑料类!$A$1:$L$17</definedName>
    <definedName name="_xlnm.Print_Area" localSheetId="47">蓄电池!$A$1:$L$13</definedName>
    <definedName name="_xlnm.Print_Area" localSheetId="50">油泵电机!$A$1:$L$28</definedName>
    <definedName name="_xlnm.Print_Area" localSheetId="38">总表!$A$1:$L$416</definedName>
    <definedName name="_xlnm.Print_Area" localSheetId="39">'总表1 (10)'!$A$1:$L$620</definedName>
    <definedName name="_xlnm.Print_Area">#REF!</definedName>
    <definedName name="Print_Area_MI" localSheetId="68">#REF!</definedName>
    <definedName name="Print_Area_MI" localSheetId="69">#REF!</definedName>
    <definedName name="Print_Area_MI" localSheetId="67">#REF!</definedName>
    <definedName name="Print_Area_MI" localSheetId="66">#REF!</definedName>
    <definedName name="Print_Area_MI" localSheetId="65">#REF!</definedName>
    <definedName name="Print_Area_MI" localSheetId="52">#REF!</definedName>
    <definedName name="Print_Area_MI" localSheetId="54">#REF!</definedName>
    <definedName name="Print_Area_MI" localSheetId="41">#REF!</definedName>
    <definedName name="Print_Area_MI" localSheetId="42">#REF!</definedName>
    <definedName name="Print_Area_MI" localSheetId="55">#REF!</definedName>
    <definedName name="Print_Area_MI" localSheetId="63">#REF!</definedName>
    <definedName name="Print_Area_MI" localSheetId="60">#REF!</definedName>
    <definedName name="Print_Area_MI" localSheetId="62">#REF!</definedName>
    <definedName name="Print_Area_MI" localSheetId="43">#REF!</definedName>
    <definedName name="Print_Area_MI" localSheetId="64">#REF!</definedName>
    <definedName name="Print_Area_MI" localSheetId="45">#REF!</definedName>
    <definedName name="Print_Area_MI" localSheetId="57">#REF!</definedName>
    <definedName name="Print_Area_MI" localSheetId="56">#REF!</definedName>
    <definedName name="Print_Area_MI" localSheetId="58">#REF!</definedName>
    <definedName name="Print_Area_MI" localSheetId="53">#REF!</definedName>
    <definedName name="Print_Area_MI" localSheetId="40">#REF!</definedName>
    <definedName name="Print_Area_MI" localSheetId="59">#REF!</definedName>
    <definedName name="Print_Area_MI" localSheetId="48">#REF!</definedName>
    <definedName name="Print_Area_MI" localSheetId="46">#REF!</definedName>
    <definedName name="Print_Area_MI" localSheetId="49">#REF!</definedName>
    <definedName name="Print_Area_MI" localSheetId="51">#REF!</definedName>
    <definedName name="Print_Area_MI" localSheetId="44">#REF!</definedName>
    <definedName name="Print_Area_MI" localSheetId="61">#REF!</definedName>
    <definedName name="Print_Area_MI" localSheetId="47">#REF!</definedName>
    <definedName name="Print_Area_MI" localSheetId="50">#REF!</definedName>
    <definedName name="Print_Area_MI" localSheetId="38">#REF!</definedName>
    <definedName name="Print_Area_MI" localSheetId="39">#REF!</definedName>
    <definedName name="Print_Area_MI">#REF!</definedName>
    <definedName name="_xlnm.Print_Titles" localSheetId="25">'3-10一年内非流资'!$1:$5</definedName>
    <definedName name="_xlnm.Print_Titles" localSheetId="26">'3-11其他流资'!$1:$5</definedName>
    <definedName name="_xlnm.Print_Titles" localSheetId="3">'3-1-1现金'!$1:$5</definedName>
    <definedName name="_xlnm.Print_Titles" localSheetId="4">'3-1-2银行存款'!$1:$5</definedName>
    <definedName name="_xlnm.Print_Titles" localSheetId="5">'3-1-3其他货币'!$1:$5</definedName>
    <definedName name="_xlnm.Print_Titles" localSheetId="7">'3-2-1交易性-股票'!$1:$5</definedName>
    <definedName name="_xlnm.Print_Titles" localSheetId="8">'3-2-2交易性-债券'!$1:$5</definedName>
    <definedName name="_xlnm.Print_Titles" localSheetId="9">'3-2-3交易性-基金'!$1:$5</definedName>
    <definedName name="_xlnm.Print_Titles" localSheetId="10">'3-3应收票据'!$1:$5</definedName>
    <definedName name="_xlnm.Print_Titles" localSheetId="11">'3-4应收账款'!$1:$5</definedName>
    <definedName name="_xlnm.Print_Titles" localSheetId="12">'3-5预付账款'!$1:$5</definedName>
    <definedName name="_xlnm.Print_Titles" localSheetId="13">'3-6应收利息'!$1:$5</definedName>
    <definedName name="_xlnm.Print_Titles" localSheetId="14">'3-7应收股利'!$1:$5</definedName>
    <definedName name="_xlnm.Print_Titles" localSheetId="15">'3-8其他应收'!$1:$5</definedName>
    <definedName name="_xlnm.Print_Titles" localSheetId="17">'3-9-1原材料'!$1:$6</definedName>
    <definedName name="_xlnm.Print_Titles" localSheetId="18">'3-9-2材料采购'!$1:$6</definedName>
    <definedName name="_xlnm.Print_Titles" localSheetId="19">'3-9-3在库周转'!$1:$6</definedName>
    <definedName name="_xlnm.Print_Titles" localSheetId="20">'3-9-4委托加工'!$1:$6</definedName>
    <definedName name="_xlnm.Print_Titles" localSheetId="21">'3-9-5产成品'!$1:$6</definedName>
    <definedName name="_xlnm.Print_Titles" localSheetId="22">'3-9-6在产品'!$1:$6</definedName>
    <definedName name="_xlnm.Print_Titles" localSheetId="23">'3-9-7发出商品'!$1:$6</definedName>
    <definedName name="_xlnm.Print_Titles" localSheetId="24">'3-9-8在用周转'!$1:$6</definedName>
    <definedName name="_xlnm.Print_Titles" localSheetId="75">'4-10生产性生物'!$1:$6</definedName>
    <definedName name="_xlnm.Print_Titles" localSheetId="28">'4-1-1可出售-股票'!$1:$5</definedName>
    <definedName name="_xlnm.Print_Titles" localSheetId="76">'4-11油气资产'!$1:$6</definedName>
    <definedName name="_xlnm.Print_Titles" localSheetId="77">'4-12-1土地'!$1:$5</definedName>
    <definedName name="_xlnm.Print_Titles" localSheetId="78">'4-12-2矿业权'!$1:$5</definedName>
    <definedName name="_xlnm.Print_Titles" localSheetId="79">'4-12-3其他无形'!$1:$5</definedName>
    <definedName name="_xlnm.Print_Titles" localSheetId="29">'4-1-2可出售-债券'!$1:$5</definedName>
    <definedName name="_xlnm.Print_Titles" localSheetId="80">'4-13开发支出'!$1:$5</definedName>
    <definedName name="_xlnm.Print_Titles" localSheetId="30">'4-1-3可出售-其他'!$1:$5</definedName>
    <definedName name="_xlnm.Print_Titles" localSheetId="81">'4-14商誉'!$1:$5</definedName>
    <definedName name="_xlnm.Print_Titles" localSheetId="82">'4-15长期待摊'!$1:$5</definedName>
    <definedName name="_xlnm.Print_Titles" localSheetId="83">'4-16递延所得税'!$1:$5</definedName>
    <definedName name="_xlnm.Print_Titles" localSheetId="84">'4-17其他非流资'!$1:$5</definedName>
    <definedName name="_xlnm.Print_Titles" localSheetId="31">'4-2至到期投资'!$1:$5</definedName>
    <definedName name="_xlnm.Print_Titles" localSheetId="32">'4-3长期应收'!$1:$5</definedName>
    <definedName name="_xlnm.Print_Titles" localSheetId="33">'4-4长期投资'!$1:$5</definedName>
    <definedName name="_xlnm.Print_Titles" localSheetId="34">'4-5-1投资性房产'!$1:$6</definedName>
    <definedName name="_xlnm.Print_Titles" localSheetId="35">'4-5-2投资性房产'!$1:$6</definedName>
    <definedName name="_xlnm.Print_Titles" localSheetId="36">'4-5-3投资性地产'!$1:$6</definedName>
    <definedName name="_xlnm.Print_Titles" localSheetId="37">'4-5-4投资性地产'!$1:$6</definedName>
    <definedName name="_xlnm.Print_Titles" localSheetId="68">'4-6-4三公司二类设备 (2)'!$1:$6</definedName>
    <definedName name="_xlnm.Print_Titles" localSheetId="69">'4-6-4三公司三类设备 (3)'!$1:$6</definedName>
    <definedName name="_xlnm.Print_Titles" localSheetId="67">'4-6-4三公司一类设备 (2)'!$1:$6</definedName>
    <definedName name="_xlnm.Print_Titles" localSheetId="66">'4-6-4四公司二类设备'!$1:$6</definedName>
    <definedName name="_xlnm.Print_Titles" localSheetId="65">'4-6-4四公司一类设备'!$1:$6</definedName>
    <definedName name="_xlnm.Print_Titles" localSheetId="71">'4-7-1在建土建'!$1:$5</definedName>
    <definedName name="_xlnm.Print_Titles" localSheetId="72">'4-7-2在建设备'!$1:$6</definedName>
    <definedName name="_xlnm.Print_Titles" localSheetId="73">'4-8工程物资'!$1:$6</definedName>
    <definedName name="_xlnm.Print_Titles" localSheetId="74">'4-9固资清理'!$1:$5</definedName>
    <definedName name="_xlnm.Print_Titles" localSheetId="94">'5-10其他应付'!$1:$5</definedName>
    <definedName name="_xlnm.Print_Titles" localSheetId="95">'5-11一年非流负'!$1:$5</definedName>
    <definedName name="_xlnm.Print_Titles" localSheetId="96">'5-12其他流负'!$1:$5</definedName>
    <definedName name="_xlnm.Print_Titles" localSheetId="85">'5-1短期借款'!$1:$5</definedName>
    <definedName name="_xlnm.Print_Titles" localSheetId="86">'5-2交易金融负债'!$1:$5</definedName>
    <definedName name="_xlnm.Print_Titles" localSheetId="87">'5-3应付票据'!$1:$5</definedName>
    <definedName name="_xlnm.Print_Titles" localSheetId="88">'5-4应付账款'!$1:$5</definedName>
    <definedName name="_xlnm.Print_Titles" localSheetId="89">'5-5预收账款'!$1:$5</definedName>
    <definedName name="_xlnm.Print_Titles" localSheetId="90">'5-6应付薪酬'!$1:$5</definedName>
    <definedName name="_xlnm.Print_Titles" localSheetId="91">'5-7应交税费'!$1:$5</definedName>
    <definedName name="_xlnm.Print_Titles" localSheetId="92">'5-8应付利息'!$1:$5</definedName>
    <definedName name="_xlnm.Print_Titles" localSheetId="93">'5-9应付利润'!$1:$5</definedName>
    <definedName name="_xlnm.Print_Titles" localSheetId="97">'6-1长期借款'!$1:$5</definedName>
    <definedName name="_xlnm.Print_Titles" localSheetId="98">'6-2应付债券'!$1:$5</definedName>
    <definedName name="_xlnm.Print_Titles" localSheetId="99">'6-3长期应付'!$1:$6</definedName>
    <definedName name="_xlnm.Print_Titles" localSheetId="100">'6-4专项应付'!$1:$5</definedName>
    <definedName name="_xlnm.Print_Titles" localSheetId="101">'6-5预计负债'!$1:$5</definedName>
    <definedName name="_xlnm.Print_Titles" localSheetId="102">'6-6递延负债'!$1:$5</definedName>
    <definedName name="_xlnm.Print_Titles" localSheetId="103">'6-7其他非流负'!$1:$5</definedName>
    <definedName name="_xlnm.Print_Titles" localSheetId="52">变压器!$1:$6</definedName>
    <definedName name="_xlnm.Print_Titles" localSheetId="54">车辆!$1:$6</definedName>
    <definedName name="_xlnm.Print_Titles" localSheetId="41">废钢铁类!$1:$6</definedName>
    <definedName name="_xlnm.Print_Titles" localSheetId="42">'废钢铁类 (2)'!$1:$6</definedName>
    <definedName name="_xlnm.Print_Titles" localSheetId="55">废旧材料!$1:$6</definedName>
    <definedName name="_xlnm.Print_Titles" localSheetId="63">废旧电缆类!$1:$6</definedName>
    <definedName name="_xlnm.Print_Titles" localSheetId="60">废旧电视空调家电类!$1:$6</definedName>
    <definedName name="_xlnm.Print_Titles" localSheetId="62">废旧锅炉!$1:$6</definedName>
    <definedName name="_xlnm.Print_Titles" localSheetId="43">废旧计算机及网络设备!$1:$6</definedName>
    <definedName name="_xlnm.Print_Titles" localSheetId="64">'废旧涂刷胶类 '!$1:$6</definedName>
    <definedName name="_xlnm.Print_Titles" localSheetId="45">废旧橡胶塑料类!$1:$6</definedName>
    <definedName name="_xlnm.Print_Titles" localSheetId="57">废旧仪表仪器类!$1:$6</definedName>
    <definedName name="_xlnm.Print_Titles" localSheetId="56">废铜类!$1:$6</definedName>
    <definedName name="_xlnm.Print_Titles" localSheetId="58">'钢铁类 2'!$1:$6</definedName>
    <definedName name="_xlnm.Print_Titles" localSheetId="53">锅炉!$1:$6</definedName>
    <definedName name="_xlnm.Print_Titles" localSheetId="40">汇总表!$1:$6</definedName>
    <definedName name="_xlnm.Print_Titles" localSheetId="59">计算机及网络设备类!$1:$6</definedName>
    <definedName name="_xlnm.Print_Titles" localSheetId="48">家电!$1:$6</definedName>
    <definedName name="_xlnm.Print_Titles" localSheetId="46">家具类!$1:$6</definedName>
    <definedName name="_xlnm.Print_Titles" localSheetId="49">滤油机设备!$1:$6</definedName>
    <definedName name="_xlnm.Print_Titles" localSheetId="51">气罐!$1:$6</definedName>
    <definedName name="_xlnm.Print_Titles" localSheetId="44">铜类!$1:$6</definedName>
    <definedName name="_xlnm.Print_Titles" localSheetId="61">橡胶塑料类!$1:$6</definedName>
    <definedName name="_xlnm.Print_Titles" localSheetId="47">蓄电池!$1:$6</definedName>
    <definedName name="_xlnm.Print_Titles" localSheetId="50">油泵电机!$1:$6</definedName>
    <definedName name="_xlnm.Print_Titles" localSheetId="38">总表!$1:$6</definedName>
    <definedName name="_xlnm.Print_Titles" localSheetId="39">'总表1 (10)'!$1:$6</definedName>
    <definedName name="Work_Program_By_Area_List" localSheetId="68">#REF!</definedName>
    <definedName name="Work_Program_By_Area_List" localSheetId="69">#REF!</definedName>
    <definedName name="Work_Program_By_Area_List" localSheetId="67">#REF!</definedName>
    <definedName name="Work_Program_By_Area_List" localSheetId="66">#REF!</definedName>
    <definedName name="Work_Program_By_Area_List" localSheetId="65">#REF!</definedName>
    <definedName name="Work_Program_By_Area_List" localSheetId="52">#REF!</definedName>
    <definedName name="Work_Program_By_Area_List" localSheetId="54">#REF!</definedName>
    <definedName name="Work_Program_By_Area_List" localSheetId="41">#REF!</definedName>
    <definedName name="Work_Program_By_Area_List" localSheetId="42">#REF!</definedName>
    <definedName name="Work_Program_By_Area_List" localSheetId="55">#REF!</definedName>
    <definedName name="Work_Program_By_Area_List" localSheetId="63">#REF!</definedName>
    <definedName name="Work_Program_By_Area_List" localSheetId="60">#REF!</definedName>
    <definedName name="Work_Program_By_Area_List" localSheetId="62">#REF!</definedName>
    <definedName name="Work_Program_By_Area_List" localSheetId="43">#REF!</definedName>
    <definedName name="Work_Program_By_Area_List" localSheetId="64">#REF!</definedName>
    <definedName name="Work_Program_By_Area_List" localSheetId="45">#REF!</definedName>
    <definedName name="Work_Program_By_Area_List" localSheetId="57">#REF!</definedName>
    <definedName name="Work_Program_By_Area_List" localSheetId="56">#REF!</definedName>
    <definedName name="Work_Program_By_Area_List" localSheetId="58">#REF!</definedName>
    <definedName name="Work_Program_By_Area_List" localSheetId="53">#REF!</definedName>
    <definedName name="Work_Program_By_Area_List" localSheetId="40">#REF!</definedName>
    <definedName name="Work_Program_By_Area_List" localSheetId="59">#REF!</definedName>
    <definedName name="Work_Program_By_Area_List" localSheetId="48">#REF!</definedName>
    <definedName name="Work_Program_By_Area_List" localSheetId="46">#REF!</definedName>
    <definedName name="Work_Program_By_Area_List" localSheetId="49">#REF!</definedName>
    <definedName name="Work_Program_By_Area_List" localSheetId="51">#REF!</definedName>
    <definedName name="Work_Program_By_Area_List" localSheetId="44">#REF!</definedName>
    <definedName name="Work_Program_By_Area_List" localSheetId="61">#REF!</definedName>
    <definedName name="Work_Program_By_Area_List" localSheetId="47">#REF!</definedName>
    <definedName name="Work_Program_By_Area_List" localSheetId="50">#REF!</definedName>
    <definedName name="Work_Program_By_Area_List" localSheetId="38">#REF!</definedName>
    <definedName name="Work_Program_By_Area_List" localSheetId="39">#REF!</definedName>
    <definedName name="Work_Program_By_Area_List">#REF!</definedName>
    <definedName name="车辆" localSheetId="68">#REF!</definedName>
    <definedName name="车辆" localSheetId="69">#REF!</definedName>
    <definedName name="车辆" localSheetId="66">#REF!</definedName>
    <definedName name="车辆" localSheetId="52">#REF!</definedName>
    <definedName name="车辆" localSheetId="54">#REF!</definedName>
    <definedName name="车辆" localSheetId="41">#REF!</definedName>
    <definedName name="车辆" localSheetId="42">#REF!</definedName>
    <definedName name="车辆" localSheetId="55">#REF!</definedName>
    <definedName name="车辆" localSheetId="63">#REF!</definedName>
    <definedName name="车辆" localSheetId="60">#REF!</definedName>
    <definedName name="车辆" localSheetId="62">#REF!</definedName>
    <definedName name="车辆" localSheetId="43">#REF!</definedName>
    <definedName name="车辆" localSheetId="64">#REF!</definedName>
    <definedName name="车辆" localSheetId="45">#REF!</definedName>
    <definedName name="车辆" localSheetId="57">#REF!</definedName>
    <definedName name="车辆" localSheetId="56">#REF!</definedName>
    <definedName name="车辆" localSheetId="58">#REF!</definedName>
    <definedName name="车辆" localSheetId="53">#REF!</definedName>
    <definedName name="车辆" localSheetId="40">#REF!</definedName>
    <definedName name="车辆" localSheetId="59">#REF!</definedName>
    <definedName name="车辆" localSheetId="48">#REF!</definedName>
    <definedName name="车辆" localSheetId="46">#REF!</definedName>
    <definedName name="车辆" localSheetId="49">#REF!</definedName>
    <definedName name="车辆" localSheetId="51">#REF!</definedName>
    <definedName name="车辆" localSheetId="44">#REF!</definedName>
    <definedName name="车辆" localSheetId="61">#REF!</definedName>
    <definedName name="车辆" localSheetId="47">#REF!</definedName>
    <definedName name="车辆" localSheetId="50">#REF!</definedName>
    <definedName name="车辆" localSheetId="38">#REF!</definedName>
    <definedName name="车辆" localSheetId="39">#REF!</definedName>
    <definedName name="车辆">#REF!</definedName>
    <definedName name="年初短期投资" localSheetId="68">#REF!</definedName>
    <definedName name="年初短期投资" localSheetId="69">#REF!</definedName>
    <definedName name="年初短期投资" localSheetId="67">#REF!</definedName>
    <definedName name="年初短期投资" localSheetId="66">#REF!</definedName>
    <definedName name="年初短期投资" localSheetId="65">#REF!</definedName>
    <definedName name="年初短期投资" localSheetId="52">#REF!</definedName>
    <definedName name="年初短期投资" localSheetId="54">#REF!</definedName>
    <definedName name="年初短期投资" localSheetId="41">#REF!</definedName>
    <definedName name="年初短期投资" localSheetId="42">#REF!</definedName>
    <definedName name="年初短期投资" localSheetId="55">#REF!</definedName>
    <definedName name="年初短期投资" localSheetId="63">#REF!</definedName>
    <definedName name="年初短期投资" localSheetId="60">#REF!</definedName>
    <definedName name="年初短期投资" localSheetId="62">#REF!</definedName>
    <definedName name="年初短期投资" localSheetId="43">#REF!</definedName>
    <definedName name="年初短期投资" localSheetId="64">#REF!</definedName>
    <definedName name="年初短期投资" localSheetId="45">#REF!</definedName>
    <definedName name="年初短期投资" localSheetId="57">#REF!</definedName>
    <definedName name="年初短期投资" localSheetId="56">#REF!</definedName>
    <definedName name="年初短期投资" localSheetId="58">#REF!</definedName>
    <definedName name="年初短期投资" localSheetId="53">#REF!</definedName>
    <definedName name="年初短期投资" localSheetId="40">#REF!</definedName>
    <definedName name="年初短期投资" localSheetId="59">#REF!</definedName>
    <definedName name="年初短期投资" localSheetId="48">#REF!</definedName>
    <definedName name="年初短期投资" localSheetId="46">#REF!</definedName>
    <definedName name="年初短期投资" localSheetId="49">#REF!</definedName>
    <definedName name="年初短期投资" localSheetId="51">#REF!</definedName>
    <definedName name="年初短期投资" localSheetId="44">#REF!</definedName>
    <definedName name="年初短期投资" localSheetId="61">#REF!</definedName>
    <definedName name="年初短期投资" localSheetId="47">#REF!</definedName>
    <definedName name="年初短期投资" localSheetId="50">#REF!</definedName>
    <definedName name="年初短期投资" localSheetId="38">#REF!</definedName>
    <definedName name="年初短期投资" localSheetId="39">#REF!</definedName>
    <definedName name="年初短期投资">#REF!</definedName>
    <definedName name="年初货币资金" localSheetId="68">#REF!</definedName>
    <definedName name="年初货币资金" localSheetId="69">#REF!</definedName>
    <definedName name="年初货币资金" localSheetId="67">#REF!</definedName>
    <definedName name="年初货币资金" localSheetId="66">#REF!</definedName>
    <definedName name="年初货币资金" localSheetId="65">#REF!</definedName>
    <definedName name="年初货币资金" localSheetId="52">#REF!</definedName>
    <definedName name="年初货币资金" localSheetId="54">#REF!</definedName>
    <definedName name="年初货币资金" localSheetId="41">#REF!</definedName>
    <definedName name="年初货币资金" localSheetId="42">#REF!</definedName>
    <definedName name="年初货币资金" localSheetId="55">#REF!</definedName>
    <definedName name="年初货币资金" localSheetId="63">#REF!</definedName>
    <definedName name="年初货币资金" localSheetId="60">#REF!</definedName>
    <definedName name="年初货币资金" localSheetId="62">#REF!</definedName>
    <definedName name="年初货币资金" localSheetId="43">#REF!</definedName>
    <definedName name="年初货币资金" localSheetId="64">#REF!</definedName>
    <definedName name="年初货币资金" localSheetId="45">#REF!</definedName>
    <definedName name="年初货币资金" localSheetId="57">#REF!</definedName>
    <definedName name="年初货币资金" localSheetId="56">#REF!</definedName>
    <definedName name="年初货币资金" localSheetId="58">#REF!</definedName>
    <definedName name="年初货币资金" localSheetId="53">#REF!</definedName>
    <definedName name="年初货币资金" localSheetId="40">#REF!</definedName>
    <definedName name="年初货币资金" localSheetId="59">#REF!</definedName>
    <definedName name="年初货币资金" localSheetId="48">#REF!</definedName>
    <definedName name="年初货币资金" localSheetId="46">#REF!</definedName>
    <definedName name="年初货币资金" localSheetId="49">#REF!</definedName>
    <definedName name="年初货币资金" localSheetId="51">#REF!</definedName>
    <definedName name="年初货币资金" localSheetId="44">#REF!</definedName>
    <definedName name="年初货币资金" localSheetId="61">#REF!</definedName>
    <definedName name="年初货币资金" localSheetId="47">#REF!</definedName>
    <definedName name="年初货币资金" localSheetId="50">#REF!</definedName>
    <definedName name="年初货币资金" localSheetId="38">#REF!</definedName>
    <definedName name="年初货币资金" localSheetId="39">#REF!</definedName>
    <definedName name="年初货币资金">#REF!</definedName>
    <definedName name="年初应收票据" localSheetId="68">#REF!</definedName>
    <definedName name="年初应收票据" localSheetId="69">#REF!</definedName>
    <definedName name="年初应收票据" localSheetId="67">#REF!</definedName>
    <definedName name="年初应收票据" localSheetId="66">#REF!</definedName>
    <definedName name="年初应收票据" localSheetId="65">#REF!</definedName>
    <definedName name="年初应收票据" localSheetId="52">#REF!</definedName>
    <definedName name="年初应收票据" localSheetId="54">#REF!</definedName>
    <definedName name="年初应收票据" localSheetId="41">#REF!</definedName>
    <definedName name="年初应收票据" localSheetId="42">#REF!</definedName>
    <definedName name="年初应收票据" localSheetId="55">#REF!</definedName>
    <definedName name="年初应收票据" localSheetId="63">#REF!</definedName>
    <definedName name="年初应收票据" localSheetId="60">#REF!</definedName>
    <definedName name="年初应收票据" localSheetId="62">#REF!</definedName>
    <definedName name="年初应收票据" localSheetId="43">#REF!</definedName>
    <definedName name="年初应收票据" localSheetId="64">#REF!</definedName>
    <definedName name="年初应收票据" localSheetId="45">#REF!</definedName>
    <definedName name="年初应收票据" localSheetId="57">#REF!</definedName>
    <definedName name="年初应收票据" localSheetId="56">#REF!</definedName>
    <definedName name="年初应收票据" localSheetId="58">#REF!</definedName>
    <definedName name="年初应收票据" localSheetId="53">#REF!</definedName>
    <definedName name="年初应收票据" localSheetId="40">#REF!</definedName>
    <definedName name="年初应收票据" localSheetId="59">#REF!</definedName>
    <definedName name="年初应收票据" localSheetId="48">#REF!</definedName>
    <definedName name="年初应收票据" localSheetId="46">#REF!</definedName>
    <definedName name="年初应收票据" localSheetId="49">#REF!</definedName>
    <definedName name="年初应收票据" localSheetId="51">#REF!</definedName>
    <definedName name="年初应收票据" localSheetId="44">#REF!</definedName>
    <definedName name="年初应收票据" localSheetId="61">#REF!</definedName>
    <definedName name="年初应收票据" localSheetId="47">#REF!</definedName>
    <definedName name="年初应收票据" localSheetId="50">#REF!</definedName>
    <definedName name="年初应收票据" localSheetId="38">#REF!</definedName>
    <definedName name="年初应收票据" localSheetId="39">#REF!</definedName>
    <definedName name="年初应收票据">#REF!</definedName>
    <definedName name="三处设备" localSheetId="69">#REF!</definedName>
    <definedName name="三处设备" localSheetId="52">#REF!</definedName>
    <definedName name="三处设备" localSheetId="54">#REF!</definedName>
    <definedName name="三处设备" localSheetId="41">#REF!</definedName>
    <definedName name="三处设备" localSheetId="42">#REF!</definedName>
    <definedName name="三处设备" localSheetId="55">#REF!</definedName>
    <definedName name="三处设备" localSheetId="63">#REF!</definedName>
    <definedName name="三处设备" localSheetId="60">#REF!</definedName>
    <definedName name="三处设备" localSheetId="62">#REF!</definedName>
    <definedName name="三处设备" localSheetId="43">#REF!</definedName>
    <definedName name="三处设备" localSheetId="64">#REF!</definedName>
    <definedName name="三处设备" localSheetId="45">#REF!</definedName>
    <definedName name="三处设备" localSheetId="57">#REF!</definedName>
    <definedName name="三处设备" localSheetId="56">#REF!</definedName>
    <definedName name="三处设备" localSheetId="58">#REF!</definedName>
    <definedName name="三处设备" localSheetId="53">#REF!</definedName>
    <definedName name="三处设备" localSheetId="40">#REF!</definedName>
    <definedName name="三处设备" localSheetId="59">#REF!</definedName>
    <definedName name="三处设备" localSheetId="48">#REF!</definedName>
    <definedName name="三处设备" localSheetId="46">#REF!</definedName>
    <definedName name="三处设备" localSheetId="49">#REF!</definedName>
    <definedName name="三处设备" localSheetId="51">#REF!</definedName>
    <definedName name="三处设备" localSheetId="44">#REF!</definedName>
    <definedName name="三处设备" localSheetId="61">#REF!</definedName>
    <definedName name="三处设备" localSheetId="47">#REF!</definedName>
    <definedName name="三处设备" localSheetId="50">#REF!</definedName>
    <definedName name="三处设备" localSheetId="38">#REF!</definedName>
    <definedName name="三处设备" localSheetId="39">#REF!</definedName>
    <definedName name="三处设备">#REF!</definedName>
    <definedName name="전" localSheetId="68">#REF!</definedName>
    <definedName name="전" localSheetId="69">#REF!</definedName>
    <definedName name="전" localSheetId="67">#REF!</definedName>
    <definedName name="전" localSheetId="66">#REF!</definedName>
    <definedName name="전" localSheetId="65">#REF!</definedName>
    <definedName name="전" localSheetId="52">#REF!</definedName>
    <definedName name="전" localSheetId="54">#REF!</definedName>
    <definedName name="전" localSheetId="41">#REF!</definedName>
    <definedName name="전" localSheetId="42">#REF!</definedName>
    <definedName name="전" localSheetId="55">#REF!</definedName>
    <definedName name="전" localSheetId="63">#REF!</definedName>
    <definedName name="전" localSheetId="60">#REF!</definedName>
    <definedName name="전" localSheetId="62">#REF!</definedName>
    <definedName name="전" localSheetId="43">#REF!</definedName>
    <definedName name="전" localSheetId="64">#REF!</definedName>
    <definedName name="전" localSheetId="45">#REF!</definedName>
    <definedName name="전" localSheetId="57">#REF!</definedName>
    <definedName name="전" localSheetId="56">#REF!</definedName>
    <definedName name="전" localSheetId="58">#REF!</definedName>
    <definedName name="전" localSheetId="53">#REF!</definedName>
    <definedName name="전" localSheetId="40">#REF!</definedName>
    <definedName name="전" localSheetId="59">#REF!</definedName>
    <definedName name="전" localSheetId="48">#REF!</definedName>
    <definedName name="전" localSheetId="46">#REF!</definedName>
    <definedName name="전" localSheetId="49">#REF!</definedName>
    <definedName name="전" localSheetId="51">#REF!</definedName>
    <definedName name="전" localSheetId="44">#REF!</definedName>
    <definedName name="전" localSheetId="61">#REF!</definedName>
    <definedName name="전" localSheetId="47">#REF!</definedName>
    <definedName name="전" localSheetId="50">#REF!</definedName>
    <definedName name="전" localSheetId="38">#REF!</definedName>
    <definedName name="전" localSheetId="39">#REF!</definedName>
    <definedName name="전">#REF!</definedName>
    <definedName name="주택사업본부" localSheetId="68">#REF!</definedName>
    <definedName name="주택사업본부" localSheetId="69">#REF!</definedName>
    <definedName name="주택사업본부" localSheetId="67">#REF!</definedName>
    <definedName name="주택사업본부" localSheetId="66">#REF!</definedName>
    <definedName name="주택사업본부" localSheetId="65">#REF!</definedName>
    <definedName name="주택사업본부" localSheetId="52">#REF!</definedName>
    <definedName name="주택사업본부" localSheetId="54">#REF!</definedName>
    <definedName name="주택사업본부" localSheetId="41">#REF!</definedName>
    <definedName name="주택사업본부" localSheetId="42">#REF!</definedName>
    <definedName name="주택사업본부" localSheetId="55">#REF!</definedName>
    <definedName name="주택사업본부" localSheetId="63">#REF!</definedName>
    <definedName name="주택사업본부" localSheetId="60">#REF!</definedName>
    <definedName name="주택사업본부" localSheetId="62">#REF!</definedName>
    <definedName name="주택사업본부" localSheetId="43">#REF!</definedName>
    <definedName name="주택사업본부" localSheetId="64">#REF!</definedName>
    <definedName name="주택사업본부" localSheetId="45">#REF!</definedName>
    <definedName name="주택사업본부" localSheetId="57">#REF!</definedName>
    <definedName name="주택사업본부" localSheetId="56">#REF!</definedName>
    <definedName name="주택사업본부" localSheetId="58">#REF!</definedName>
    <definedName name="주택사업본부" localSheetId="53">#REF!</definedName>
    <definedName name="주택사업본부" localSheetId="40">#REF!</definedName>
    <definedName name="주택사업본부" localSheetId="59">#REF!</definedName>
    <definedName name="주택사업본부" localSheetId="48">#REF!</definedName>
    <definedName name="주택사업본부" localSheetId="46">#REF!</definedName>
    <definedName name="주택사업본부" localSheetId="49">#REF!</definedName>
    <definedName name="주택사업본부" localSheetId="51">#REF!</definedName>
    <definedName name="주택사업본부" localSheetId="44">#REF!</definedName>
    <definedName name="주택사업본부" localSheetId="61">#REF!</definedName>
    <definedName name="주택사업본부" localSheetId="47">#REF!</definedName>
    <definedName name="주택사업본부" localSheetId="50">#REF!</definedName>
    <definedName name="주택사업본부" localSheetId="38">#REF!</definedName>
    <definedName name="주택사업본부" localSheetId="39">#REF!</definedName>
    <definedName name="주택사업본부">#REF!</definedName>
    <definedName name="철구사업본부" localSheetId="68">#REF!</definedName>
    <definedName name="철구사업본부" localSheetId="69">#REF!</definedName>
    <definedName name="철구사업본부" localSheetId="67">#REF!</definedName>
    <definedName name="철구사업본부" localSheetId="66">#REF!</definedName>
    <definedName name="철구사업본부" localSheetId="65">#REF!</definedName>
    <definedName name="철구사업본부" localSheetId="52">#REF!</definedName>
    <definedName name="철구사업본부" localSheetId="54">#REF!</definedName>
    <definedName name="철구사업본부" localSheetId="41">#REF!</definedName>
    <definedName name="철구사업본부" localSheetId="42">#REF!</definedName>
    <definedName name="철구사업본부" localSheetId="55">#REF!</definedName>
    <definedName name="철구사업본부" localSheetId="63">#REF!</definedName>
    <definedName name="철구사업본부" localSheetId="60">#REF!</definedName>
    <definedName name="철구사업본부" localSheetId="62">#REF!</definedName>
    <definedName name="철구사업본부" localSheetId="43">#REF!</definedName>
    <definedName name="철구사업본부" localSheetId="64">#REF!</definedName>
    <definedName name="철구사업본부" localSheetId="45">#REF!</definedName>
    <definedName name="철구사업본부" localSheetId="57">#REF!</definedName>
    <definedName name="철구사업본부" localSheetId="56">#REF!</definedName>
    <definedName name="철구사업본부" localSheetId="58">#REF!</definedName>
    <definedName name="철구사업본부" localSheetId="53">#REF!</definedName>
    <definedName name="철구사업본부" localSheetId="40">#REF!</definedName>
    <definedName name="철구사업본부" localSheetId="59">#REF!</definedName>
    <definedName name="철구사업본부" localSheetId="48">#REF!</definedName>
    <definedName name="철구사업본부" localSheetId="46">#REF!</definedName>
    <definedName name="철구사업본부" localSheetId="49">#REF!</definedName>
    <definedName name="철구사업본부" localSheetId="51">#REF!</definedName>
    <definedName name="철구사업본부" localSheetId="44">#REF!</definedName>
    <definedName name="철구사업본부" localSheetId="61">#REF!</definedName>
    <definedName name="철구사업본부" localSheetId="47">#REF!</definedName>
    <definedName name="철구사업본부" localSheetId="50">#REF!</definedName>
    <definedName name="철구사업본부" localSheetId="38">#REF!</definedName>
    <definedName name="철구사업본부" localSheetId="39">#REF!</definedName>
    <definedName name="철구사업본부">#REF!</definedName>
  </definedNames>
  <calcPr calcId="144525"/>
</workbook>
</file>

<file path=xl/comments1.xml><?xml version="1.0" encoding="utf-8"?>
<comments xmlns="http://schemas.openxmlformats.org/spreadsheetml/2006/main">
  <authors>
    <author>作者</author>
  </authors>
  <commentList>
    <comment ref="C5" authorId="0">
      <text>
        <r>
          <rPr>
            <b/>
            <sz val="9"/>
            <color indexed="10"/>
            <rFont val="宋体"/>
            <charset val="134"/>
          </rPr>
          <t xml:space="preserve">日期的格式要求:
</t>
        </r>
        <r>
          <rPr>
            <sz val="9"/>
            <rFont val="宋体"/>
            <charset val="134"/>
          </rPr>
          <t>例：2003年2月，应输入2003-2，如无法确定具体月份，应默认为是1月输入</t>
        </r>
      </text>
    </comment>
  </commentList>
</comments>
</file>

<file path=xl/comments2.xml><?xml version="1.0" encoding="utf-8"?>
<comments xmlns="http://schemas.openxmlformats.org/spreadsheetml/2006/main">
  <authors>
    <author>作者</author>
  </authors>
  <commentList>
    <comment ref="D5" authorId="0">
      <text>
        <r>
          <rPr>
            <b/>
            <sz val="9"/>
            <color indexed="10"/>
            <rFont val="宋体"/>
            <charset val="134"/>
          </rPr>
          <t xml:space="preserve">日期的格式要求:
</t>
        </r>
        <r>
          <rPr>
            <sz val="9"/>
            <rFont val="宋体"/>
            <charset val="134"/>
          </rPr>
          <t>例：2003年2月，应输入2003-2，如无法确定具体月份，应默认为是1月输入</t>
        </r>
      </text>
    </comment>
  </commentList>
</comments>
</file>

<file path=xl/comments3.xml><?xml version="1.0" encoding="utf-8"?>
<comments xmlns="http://schemas.openxmlformats.org/spreadsheetml/2006/main">
  <authors>
    <author>作者</author>
  </authors>
  <commentList>
    <comment ref="B5" authorId="0">
      <text>
        <r>
          <rPr>
            <sz val="9"/>
            <rFont val="宋体"/>
            <charset val="134"/>
          </rPr>
          <t>填写房产证编号,无证不填</t>
        </r>
      </text>
    </comment>
    <comment ref="D5" authorId="0">
      <text>
        <r>
          <rPr>
            <sz val="9"/>
            <rFont val="宋体"/>
            <charset val="134"/>
          </rPr>
          <t>如：外购、自建、自用转入、存货转入等</t>
        </r>
      </text>
    </comment>
    <comment ref="E5" authorId="0">
      <text>
        <r>
          <rPr>
            <sz val="9"/>
            <rFont val="宋体"/>
            <charset val="134"/>
          </rPr>
          <t>如:"砖混、钢混、框架、砖木、简易"等</t>
        </r>
      </text>
    </comment>
    <comment ref="F5" authorId="0">
      <text>
        <r>
          <rPr>
            <sz val="9"/>
            <rFont val="宋体"/>
            <charset val="134"/>
          </rPr>
          <t>格式:年份-月份
例：2008-09</t>
        </r>
      </text>
    </comment>
    <comment ref="G5" authorId="0">
      <text>
        <r>
          <rPr>
            <sz val="12"/>
            <rFont val="宋体"/>
            <charset val="134"/>
          </rPr>
          <t>m</t>
        </r>
        <r>
          <rPr>
            <vertAlign val="superscript"/>
            <sz val="12"/>
            <rFont val="宋体"/>
            <charset val="134"/>
          </rPr>
          <t>2</t>
        </r>
        <r>
          <rPr>
            <sz val="9"/>
            <rFont val="宋体"/>
            <charset val="134"/>
          </rPr>
          <t>或</t>
        </r>
        <r>
          <rPr>
            <sz val="12"/>
            <rFont val="宋体"/>
            <charset val="134"/>
          </rPr>
          <t>m</t>
        </r>
        <r>
          <rPr>
            <vertAlign val="superscript"/>
            <sz val="12"/>
            <rFont val="宋体"/>
            <charset val="134"/>
          </rPr>
          <t>3</t>
        </r>
      </text>
    </comment>
  </commentList>
</comments>
</file>

<file path=xl/comments4.xml><?xml version="1.0" encoding="utf-8"?>
<comments xmlns="http://schemas.openxmlformats.org/spreadsheetml/2006/main">
  <authors>
    <author>作者</author>
  </authors>
  <commentList>
    <comment ref="B5" authorId="0">
      <text>
        <r>
          <rPr>
            <sz val="9"/>
            <rFont val="宋体"/>
            <charset val="134"/>
          </rPr>
          <t>填写房产证编号,无证不填</t>
        </r>
      </text>
    </comment>
    <comment ref="D5" authorId="0">
      <text>
        <r>
          <rPr>
            <sz val="9"/>
            <rFont val="宋体"/>
            <charset val="134"/>
          </rPr>
          <t>如：外购、自建、自用转入、存货转入等</t>
        </r>
      </text>
    </comment>
    <comment ref="E5" authorId="0">
      <text>
        <r>
          <rPr>
            <sz val="9"/>
            <rFont val="宋体"/>
            <charset val="134"/>
          </rPr>
          <t>如:"砖混、钢混、框架、砖木、简易"等</t>
        </r>
      </text>
    </comment>
    <comment ref="F5" authorId="0">
      <text>
        <r>
          <rPr>
            <sz val="9"/>
            <rFont val="宋体"/>
            <charset val="134"/>
          </rPr>
          <t>格式:年份-月份
例：2008-09</t>
        </r>
      </text>
    </comment>
    <comment ref="G5" authorId="0">
      <text>
        <r>
          <rPr>
            <sz val="12"/>
            <rFont val="宋体"/>
            <charset val="134"/>
          </rPr>
          <t>m</t>
        </r>
        <r>
          <rPr>
            <vertAlign val="superscript"/>
            <sz val="12"/>
            <rFont val="宋体"/>
            <charset val="134"/>
          </rPr>
          <t>2</t>
        </r>
        <r>
          <rPr>
            <sz val="9"/>
            <rFont val="宋体"/>
            <charset val="134"/>
          </rPr>
          <t>或</t>
        </r>
        <r>
          <rPr>
            <sz val="12"/>
            <rFont val="宋体"/>
            <charset val="134"/>
          </rPr>
          <t>m</t>
        </r>
        <r>
          <rPr>
            <vertAlign val="superscript"/>
            <sz val="12"/>
            <rFont val="宋体"/>
            <charset val="134"/>
          </rPr>
          <t>3</t>
        </r>
      </text>
    </comment>
  </commentList>
</comments>
</file>

<file path=xl/comments5.xml><?xml version="1.0" encoding="utf-8"?>
<comments xmlns="http://schemas.openxmlformats.org/spreadsheetml/2006/main">
  <authors>
    <author>作者</author>
  </authors>
  <commentList>
    <comment ref="B5" authorId="0">
      <text>
        <r>
          <rPr>
            <sz val="9"/>
            <rFont val="宋体"/>
            <charset val="134"/>
          </rPr>
          <t>填写土地证编号,无证不填</t>
        </r>
      </text>
    </comment>
    <comment ref="D5" authorId="0">
      <text>
        <r>
          <rPr>
            <sz val="9"/>
            <rFont val="宋体"/>
            <charset val="134"/>
          </rPr>
          <t>如：外购、自建、自用转入、存货转入等</t>
        </r>
      </text>
    </comment>
    <comment ref="F5" authorId="0">
      <text>
        <r>
          <rPr>
            <sz val="9"/>
            <rFont val="宋体"/>
            <charset val="134"/>
          </rPr>
          <t>格式:年份-月份
例：2008-09</t>
        </r>
      </text>
    </comment>
  </commentList>
</comments>
</file>

<file path=xl/comments6.xml><?xml version="1.0" encoding="utf-8"?>
<comments xmlns="http://schemas.openxmlformats.org/spreadsheetml/2006/main">
  <authors>
    <author>作者</author>
  </authors>
  <commentList>
    <comment ref="B5" authorId="0">
      <text>
        <r>
          <rPr>
            <sz val="9"/>
            <rFont val="宋体"/>
            <charset val="134"/>
          </rPr>
          <t>填写土地证编号,无证不填</t>
        </r>
      </text>
    </comment>
    <comment ref="D5" authorId="0">
      <text>
        <r>
          <rPr>
            <sz val="9"/>
            <rFont val="宋体"/>
            <charset val="134"/>
          </rPr>
          <t>如：外购、自建、自用转入、存货转入等</t>
        </r>
      </text>
    </comment>
    <comment ref="F5" authorId="0">
      <text>
        <r>
          <rPr>
            <sz val="9"/>
            <rFont val="宋体"/>
            <charset val="134"/>
          </rPr>
          <t>格式:年份-月份
例：2008-09</t>
        </r>
      </text>
    </comment>
  </commentList>
</comments>
</file>

<file path=xl/comments7.xml><?xml version="1.0" encoding="utf-8"?>
<comments xmlns="http://schemas.openxmlformats.org/spreadsheetml/2006/main">
  <authors>
    <author>作者</author>
  </authors>
  <commentList>
    <comment ref="K146" authorId="0">
      <text>
        <r>
          <rPr>
            <sz val="9"/>
            <rFont val="宋体"/>
            <charset val="134"/>
          </rPr>
          <t>5公司库房</t>
        </r>
      </text>
    </comment>
  </commentList>
</comments>
</file>

<file path=xl/comments8.xml><?xml version="1.0" encoding="utf-8"?>
<comments xmlns="http://schemas.openxmlformats.org/spreadsheetml/2006/main">
  <authors>
    <author>作者</author>
  </authors>
  <commentList>
    <comment ref="B5" authorId="0">
      <text>
        <r>
          <rPr>
            <sz val="9"/>
            <rFont val="宋体"/>
            <charset val="134"/>
          </rPr>
          <t>如：“</t>
        </r>
        <r>
          <rPr>
            <sz val="9"/>
            <rFont val="Times New Roman"/>
            <charset val="134"/>
          </rPr>
          <t>××</t>
        </r>
        <r>
          <rPr>
            <sz val="9"/>
            <rFont val="宋体"/>
            <charset val="134"/>
          </rPr>
          <t>专利权”、“</t>
        </r>
        <r>
          <rPr>
            <sz val="9"/>
            <rFont val="Times New Roman"/>
            <charset val="134"/>
          </rPr>
          <t>××</t>
        </r>
        <r>
          <rPr>
            <sz val="9"/>
            <rFont val="宋体"/>
            <charset val="134"/>
          </rPr>
          <t>软件”等</t>
        </r>
      </text>
    </comment>
  </commentList>
</comments>
</file>

<file path=xl/sharedStrings.xml><?xml version="1.0" encoding="utf-8"?>
<sst xmlns="http://schemas.openxmlformats.org/spreadsheetml/2006/main" count="25734" uniqueCount="5892">
  <si>
    <t>返回索引页</t>
  </si>
  <si>
    <t>资产评估明细表申报系统</t>
  </si>
  <si>
    <r>
      <rPr>
        <sz val="9"/>
        <color indexed="12"/>
        <rFont val="宋体"/>
        <charset val="134"/>
      </rPr>
      <t>填表前请先阅读</t>
    </r>
    <r>
      <rPr>
        <b/>
        <u/>
        <sz val="9"/>
        <color indexed="10"/>
        <rFont val="宋体"/>
        <charset val="134"/>
      </rPr>
      <t>填表说明</t>
    </r>
  </si>
  <si>
    <t>请填写以下内容：</t>
  </si>
  <si>
    <t>被评估方：</t>
  </si>
  <si>
    <t>评估基准日：</t>
  </si>
  <si>
    <t>2015</t>
  </si>
  <si>
    <r>
      <rPr>
        <b/>
        <sz val="12"/>
        <color indexed="56"/>
        <rFont val="宋体"/>
        <charset val="134"/>
      </rPr>
      <t>年</t>
    </r>
  </si>
  <si>
    <t>07</t>
  </si>
  <si>
    <r>
      <rPr>
        <b/>
        <sz val="12"/>
        <color indexed="56"/>
        <rFont val="宋体"/>
        <charset val="134"/>
      </rPr>
      <t>月</t>
    </r>
  </si>
  <si>
    <t>15</t>
  </si>
  <si>
    <t>日</t>
  </si>
  <si>
    <t>被评估方填表人：王昀</t>
  </si>
  <si>
    <t>填表日期：</t>
  </si>
  <si>
    <t>以下由评估机构填写</t>
  </si>
  <si>
    <t>评估机构：</t>
  </si>
  <si>
    <t>山西元通天成资产评估有限公司</t>
  </si>
  <si>
    <t>流资类评估人员：</t>
  </si>
  <si>
    <t>房屋类评估人员：</t>
  </si>
  <si>
    <t>设备类评估人员：</t>
  </si>
  <si>
    <t>资产评估明细表索引目录</t>
  </si>
  <si>
    <r>
      <rPr>
        <b/>
        <sz val="9"/>
        <color indexed="12"/>
        <rFont val="宋体"/>
        <charset val="134"/>
      </rPr>
      <t>评估申报表说明</t>
    </r>
    <r>
      <rPr>
        <b/>
        <sz val="9"/>
        <color indexed="10"/>
        <rFont val="宋体"/>
        <charset val="134"/>
      </rPr>
      <t>（填表前请先阅读）</t>
    </r>
  </si>
  <si>
    <t>评估申报表封面</t>
  </si>
  <si>
    <t>结果汇总(万元表)</t>
  </si>
  <si>
    <t>分类汇总(资)</t>
  </si>
  <si>
    <t>流动资产</t>
  </si>
  <si>
    <t>货币资金</t>
  </si>
  <si>
    <t>现金</t>
  </si>
  <si>
    <t>分类汇总(负)</t>
  </si>
  <si>
    <t>流动负债</t>
  </si>
  <si>
    <t>短期借款</t>
  </si>
  <si>
    <t>交易性金融资产</t>
  </si>
  <si>
    <t>股票投资</t>
  </si>
  <si>
    <t>银行存款</t>
  </si>
  <si>
    <t>交易性金融负债</t>
  </si>
  <si>
    <t>应收票据</t>
  </si>
  <si>
    <t>债券投资</t>
  </si>
  <si>
    <t>其他货币资金</t>
  </si>
  <si>
    <t>应付票据</t>
  </si>
  <si>
    <t>应收账款</t>
  </si>
  <si>
    <t>基金投资</t>
  </si>
  <si>
    <t>应付账款</t>
  </si>
  <si>
    <t>预付账款</t>
  </si>
  <si>
    <t>原材料</t>
  </si>
  <si>
    <t>预收账款</t>
  </si>
  <si>
    <t>应收股息</t>
  </si>
  <si>
    <t>材料采购（在途物资）</t>
  </si>
  <si>
    <t>应付职工薪酬</t>
  </si>
  <si>
    <t>应收股利</t>
  </si>
  <si>
    <t>在库周转材料</t>
  </si>
  <si>
    <t>应交税费</t>
  </si>
  <si>
    <t>其他应收款</t>
  </si>
  <si>
    <t>委托加工材料</t>
  </si>
  <si>
    <t>应付利息</t>
  </si>
  <si>
    <t>存货</t>
  </si>
  <si>
    <t>产成品（库存商品）</t>
  </si>
  <si>
    <t>应付利润</t>
  </si>
  <si>
    <t>一年内到期的非流动资产</t>
  </si>
  <si>
    <t>在产品（自制半成品）</t>
  </si>
  <si>
    <t>其他应付款</t>
  </si>
  <si>
    <t>其他流动资产</t>
  </si>
  <si>
    <t>发出商品</t>
  </si>
  <si>
    <t>一年内到期的非流动负债</t>
  </si>
  <si>
    <t>在用周转材料</t>
  </si>
  <si>
    <t>其它流动负债</t>
  </si>
  <si>
    <t>非流动资产</t>
  </si>
  <si>
    <t>可供出售金融资产</t>
  </si>
  <si>
    <t>持有至到期投资</t>
  </si>
  <si>
    <t>房屋(成本)</t>
  </si>
  <si>
    <t>非流动负债</t>
  </si>
  <si>
    <t>长期借款</t>
  </si>
  <si>
    <t>长期应收款</t>
  </si>
  <si>
    <t>房屋(公允价值)</t>
  </si>
  <si>
    <t>其他投资</t>
  </si>
  <si>
    <t>应付债券</t>
  </si>
  <si>
    <t>长期股权投资</t>
  </si>
  <si>
    <t>土地(成本)</t>
  </si>
  <si>
    <t>长期应付款</t>
  </si>
  <si>
    <t>投资性房地产</t>
  </si>
  <si>
    <t>土地(公允价值)</t>
  </si>
  <si>
    <t>房屋建筑物</t>
  </si>
  <si>
    <t>专项应付款</t>
  </si>
  <si>
    <t>固定资产</t>
  </si>
  <si>
    <t>构筑物及其他辅助设施</t>
  </si>
  <si>
    <t>预计负债</t>
  </si>
  <si>
    <t>工程物资</t>
  </si>
  <si>
    <t>管道及沟槽</t>
  </si>
  <si>
    <t>递延所得税负债</t>
  </si>
  <si>
    <t>在建工程</t>
  </si>
  <si>
    <t>土建工程</t>
  </si>
  <si>
    <t>机器设备</t>
  </si>
  <si>
    <t>其他非流动负债</t>
  </si>
  <si>
    <t>固定资产清理</t>
  </si>
  <si>
    <t>设备安装工程</t>
  </si>
  <si>
    <t>车辆</t>
  </si>
  <si>
    <t>生产性生物资产</t>
  </si>
  <si>
    <t>电子设备</t>
  </si>
  <si>
    <t>油气资产</t>
  </si>
  <si>
    <t>无形资产</t>
  </si>
  <si>
    <t>土地使用权</t>
  </si>
  <si>
    <t>开发支出</t>
  </si>
  <si>
    <t>矿业权</t>
  </si>
  <si>
    <t>商誉</t>
  </si>
  <si>
    <t>其他无形资产</t>
  </si>
  <si>
    <t>长期待摊费用</t>
  </si>
  <si>
    <t>递延所得税资产</t>
  </si>
  <si>
    <t>其他非流动资产</t>
  </si>
  <si>
    <t>评估明细表申报系统使用说明</t>
  </si>
  <si>
    <t>1、</t>
  </si>
  <si>
    <t>本工作簿用于资产评估委托方或资产占有方对评估基准日下的委估资产及负债的账面价值的申报；</t>
  </si>
  <si>
    <t>请贵单位填表人员按要求对工作表中涂黄的档次或项目据实填写；</t>
  </si>
  <si>
    <t>2、</t>
  </si>
  <si>
    <t>此表各科目明细的合计数，应与本次资产评估范围内的资产评估基准日的资产负债表的数据相符；</t>
  </si>
  <si>
    <t>3、</t>
  </si>
  <si>
    <t>如有债权、债务性资产的未达、坏帐及实物性资产的毁损、报废等的项目应在其备注中说明；</t>
  </si>
  <si>
    <t>4、</t>
  </si>
  <si>
    <t>明细表中如有日期档，除各明细表中有具体要求外，其格式应为“XXXX-XX”；</t>
  </si>
  <si>
    <t xml:space="preserve">    例：“2000年09月10日”应填为“2000-09”</t>
  </si>
  <si>
    <t>如无法确定具体月份，请将月份填为01月；</t>
  </si>
  <si>
    <t xml:space="preserve">    例：“2000年”应填为“2000-01”</t>
  </si>
  <si>
    <t>如为累计发生的业务，请将发生日期填为最后一笔业务的发生日期；</t>
  </si>
  <si>
    <t>5、</t>
  </si>
  <si>
    <t>如明细表的行数不够时，请填表人员在“合计”的上两行进行插入行，以免汇总表的公式链接被破坏。</t>
  </si>
  <si>
    <t>6、</t>
  </si>
  <si>
    <r>
      <rPr>
        <sz val="12"/>
        <rFont val="仿宋_GB2312"/>
        <charset val="134"/>
      </rPr>
      <t>填表人可通过“索引目录”来选择要查看或修改的科目</t>
    </r>
    <r>
      <rPr>
        <sz val="12"/>
        <rFont val="Times New Roman"/>
        <charset val="134"/>
      </rPr>
      <t>,</t>
    </r>
    <r>
      <rPr>
        <sz val="12"/>
        <rFont val="仿宋_GB2312"/>
        <charset val="134"/>
      </rPr>
      <t>通过“返回索引页”按纽可返回“选择目录”</t>
    </r>
  </si>
  <si>
    <t>7、</t>
  </si>
  <si>
    <t>填表人可通过点击各汇总表中的“科目名称”进入各明细表，再通过点击各工作表左上角的“返回”来返回上一级科目表。</t>
  </si>
  <si>
    <t>注：</t>
  </si>
  <si>
    <t>除以上要求企业填写的或按具体情况评估人员另作要求填写的档或项，企业不应对此套表的其它部分</t>
  </si>
  <si>
    <t>作任何修改变动，谢谢合作！</t>
  </si>
  <si>
    <r>
      <rPr>
        <b/>
        <sz val="18"/>
        <rFont val="宋体"/>
        <charset val="134"/>
      </rPr>
      <t>货币资金</t>
    </r>
    <r>
      <rPr>
        <b/>
        <sz val="18"/>
        <rFont val="Arial Narrow"/>
        <charset val="134"/>
      </rPr>
      <t>-</t>
    </r>
    <r>
      <rPr>
        <b/>
        <sz val="18"/>
        <rFont val="宋体"/>
        <charset val="134"/>
      </rPr>
      <t>现金评估明细表</t>
    </r>
  </si>
  <si>
    <t>返回</t>
  </si>
  <si>
    <r>
      <rPr>
        <sz val="9"/>
        <rFont val="宋体"/>
        <charset val="134"/>
      </rPr>
      <t>表</t>
    </r>
    <r>
      <rPr>
        <sz val="9"/>
        <rFont val="Arial Narrow"/>
        <charset val="134"/>
      </rPr>
      <t>3-1-1</t>
    </r>
  </si>
  <si>
    <t>金额单位：人民币元</t>
  </si>
  <si>
    <t>序号</t>
  </si>
  <si>
    <t>存放部门（单位）</t>
  </si>
  <si>
    <t>币种</t>
  </si>
  <si>
    <t>外币帐面金额</t>
  </si>
  <si>
    <t>评估基准日汇率</t>
  </si>
  <si>
    <t>帐面价值</t>
  </si>
  <si>
    <t>评估价值</t>
  </si>
  <si>
    <t>增减值</t>
  </si>
  <si>
    <r>
      <rPr>
        <sz val="9"/>
        <rFont val="宋体"/>
        <charset val="134"/>
      </rPr>
      <t>增值率</t>
    </r>
    <r>
      <rPr>
        <sz val="9"/>
        <rFont val="Arial Narrow"/>
        <charset val="134"/>
      </rPr>
      <t>%</t>
    </r>
  </si>
  <si>
    <t>备注</t>
  </si>
  <si>
    <t>财务室</t>
  </si>
  <si>
    <t>人民币</t>
  </si>
  <si>
    <r>
      <rPr>
        <sz val="9"/>
        <rFont val="宋体"/>
        <charset val="134"/>
      </rPr>
      <t>合</t>
    </r>
    <r>
      <rPr>
        <sz val="9"/>
        <rFont val="Arial Narrow"/>
        <charset val="134"/>
      </rPr>
      <t xml:space="preserve">    </t>
    </r>
    <r>
      <rPr>
        <sz val="9"/>
        <rFont val="宋体"/>
        <charset val="134"/>
      </rPr>
      <t>计</t>
    </r>
  </si>
  <si>
    <r>
      <rPr>
        <b/>
        <sz val="18"/>
        <rFont val="宋体"/>
        <charset val="134"/>
      </rPr>
      <t>货币资金</t>
    </r>
    <r>
      <rPr>
        <b/>
        <sz val="18"/>
        <rFont val="Arial Narrow"/>
        <charset val="134"/>
      </rPr>
      <t>-</t>
    </r>
    <r>
      <rPr>
        <b/>
        <sz val="18"/>
        <rFont val="宋体"/>
        <charset val="134"/>
      </rPr>
      <t>银行存款评估明细表</t>
    </r>
  </si>
  <si>
    <r>
      <rPr>
        <sz val="9"/>
        <rFont val="宋体"/>
        <charset val="134"/>
      </rPr>
      <t>表</t>
    </r>
    <r>
      <rPr>
        <sz val="9"/>
        <rFont val="Arial Narrow"/>
        <charset val="134"/>
      </rPr>
      <t>3-1-2</t>
    </r>
  </si>
  <si>
    <t>开户银行</t>
  </si>
  <si>
    <t>帐号</t>
  </si>
  <si>
    <t>　中国银行</t>
  </si>
  <si>
    <t>01-144219348738</t>
  </si>
  <si>
    <t>中国工商银行应县支行营业部</t>
  </si>
  <si>
    <t>05070485192000218902</t>
  </si>
  <si>
    <t>中国工商银行神头支行营业部</t>
  </si>
  <si>
    <t>0507047619200047094</t>
  </si>
  <si>
    <t>　太原民生银行</t>
  </si>
  <si>
    <t>0905014170018259</t>
  </si>
  <si>
    <t>　浦发银行</t>
  </si>
  <si>
    <t>68060154800001131</t>
  </si>
  <si>
    <t>　怀仁县信用社</t>
  </si>
  <si>
    <t>24002501900000003312</t>
  </si>
  <si>
    <t>204103010300000040189</t>
  </si>
  <si>
    <r>
      <rPr>
        <b/>
        <sz val="18"/>
        <rFont val="宋体"/>
        <charset val="134"/>
      </rPr>
      <t>货币资金</t>
    </r>
    <r>
      <rPr>
        <b/>
        <sz val="18"/>
        <rFont val="Arial Narrow"/>
        <charset val="134"/>
      </rPr>
      <t>-</t>
    </r>
    <r>
      <rPr>
        <b/>
        <sz val="18"/>
        <rFont val="宋体"/>
        <charset val="134"/>
      </rPr>
      <t>其他货币资金评估明细表</t>
    </r>
  </si>
  <si>
    <r>
      <rPr>
        <sz val="9"/>
        <rFont val="宋体"/>
        <charset val="134"/>
      </rPr>
      <t>表</t>
    </r>
    <r>
      <rPr>
        <sz val="9"/>
        <rFont val="Arial Narrow"/>
        <charset val="134"/>
      </rPr>
      <t>3-1-3</t>
    </r>
  </si>
  <si>
    <t>名称及内容</t>
  </si>
  <si>
    <t>用途</t>
  </si>
  <si>
    <t>内部银行</t>
  </si>
  <si>
    <t>交易性金融资产评估汇总表</t>
  </si>
  <si>
    <t>表3-2</t>
  </si>
  <si>
    <t>评估基准日：2007年03月31日</t>
  </si>
  <si>
    <t>编号</t>
  </si>
  <si>
    <t>科目名称</t>
  </si>
  <si>
    <t>账面价值</t>
  </si>
  <si>
    <t>增值额</t>
  </si>
  <si>
    <t>增值率%</t>
  </si>
  <si>
    <t>3-2-1</t>
  </si>
  <si>
    <t>交易性金融资产-股票投资</t>
  </si>
  <si>
    <t>3-2-2</t>
  </si>
  <si>
    <t>交易性金融资产-债券投资</t>
  </si>
  <si>
    <t>3-2-3</t>
  </si>
  <si>
    <t>交易性金融资产-基金投资</t>
  </si>
  <si>
    <t/>
  </si>
  <si>
    <t>3-2</t>
  </si>
  <si>
    <t>交易性金融资产合计</t>
  </si>
  <si>
    <t>共1页第1页</t>
  </si>
  <si>
    <r>
      <rPr>
        <b/>
        <sz val="18"/>
        <rFont val="宋体"/>
        <charset val="134"/>
      </rPr>
      <t>交易性金融资产</t>
    </r>
    <r>
      <rPr>
        <b/>
        <sz val="18"/>
        <rFont val="Arial Narrow"/>
        <charset val="134"/>
      </rPr>
      <t>-</t>
    </r>
    <r>
      <rPr>
        <b/>
        <sz val="18"/>
        <rFont val="宋体"/>
        <charset val="134"/>
      </rPr>
      <t>股票投资评估明细表</t>
    </r>
  </si>
  <si>
    <t>表3-2-1</t>
  </si>
  <si>
    <t>被投资单位名称</t>
  </si>
  <si>
    <t>股票名称</t>
  </si>
  <si>
    <t>投资日期</t>
  </si>
  <si>
    <t>持股数量</t>
  </si>
  <si>
    <r>
      <rPr>
        <sz val="9"/>
        <rFont val="宋体"/>
        <charset val="134"/>
      </rPr>
      <t>成</t>
    </r>
    <r>
      <rPr>
        <sz val="9"/>
        <rFont val="Arial Narrow"/>
        <charset val="134"/>
      </rPr>
      <t xml:space="preserve">  </t>
    </r>
    <r>
      <rPr>
        <sz val="9"/>
        <rFont val="宋体"/>
        <charset val="134"/>
      </rPr>
      <t>本</t>
    </r>
  </si>
  <si>
    <r>
      <rPr>
        <sz val="9"/>
        <rFont val="宋体"/>
        <charset val="134"/>
      </rPr>
      <t>基准日收盘价元</t>
    </r>
    <r>
      <rPr>
        <sz val="9"/>
        <rFont val="Arial Narrow"/>
        <charset val="134"/>
      </rPr>
      <t>/</t>
    </r>
    <r>
      <rPr>
        <sz val="9"/>
        <rFont val="宋体"/>
        <charset val="134"/>
      </rPr>
      <t>股</t>
    </r>
  </si>
  <si>
    <r>
      <rPr>
        <sz val="9"/>
        <rFont val="宋体"/>
        <charset val="134"/>
      </rPr>
      <t>合</t>
    </r>
    <r>
      <rPr>
        <sz val="9"/>
        <rFont val="Arial Narrow"/>
        <charset val="134"/>
      </rPr>
      <t xml:space="preserve">          </t>
    </r>
    <r>
      <rPr>
        <sz val="9"/>
        <rFont val="宋体"/>
        <charset val="134"/>
      </rPr>
      <t>计</t>
    </r>
  </si>
  <si>
    <r>
      <rPr>
        <b/>
        <sz val="18"/>
        <rFont val="宋体"/>
        <charset val="134"/>
      </rPr>
      <t>交易性金融资产</t>
    </r>
    <r>
      <rPr>
        <b/>
        <sz val="18"/>
        <rFont val="Arial Narrow"/>
        <charset val="134"/>
      </rPr>
      <t>-</t>
    </r>
    <r>
      <rPr>
        <b/>
        <sz val="18"/>
        <rFont val="宋体"/>
        <charset val="134"/>
      </rPr>
      <t>债券投资评估明细表</t>
    </r>
  </si>
  <si>
    <t>表3-2-2</t>
  </si>
  <si>
    <t>债券名称</t>
  </si>
  <si>
    <t>发行日期</t>
  </si>
  <si>
    <r>
      <rPr>
        <sz val="9"/>
        <rFont val="宋体"/>
        <charset val="134"/>
      </rPr>
      <t>票面利率</t>
    </r>
    <r>
      <rPr>
        <sz val="9"/>
        <rFont val="Arial Narrow"/>
        <charset val="134"/>
      </rPr>
      <t>%</t>
    </r>
  </si>
  <si>
    <r>
      <rPr>
        <b/>
        <sz val="18"/>
        <rFont val="宋体"/>
        <charset val="134"/>
      </rPr>
      <t>交易性金融资产</t>
    </r>
    <r>
      <rPr>
        <b/>
        <sz val="18"/>
        <rFont val="Arial Narrow"/>
        <charset val="134"/>
      </rPr>
      <t>-</t>
    </r>
    <r>
      <rPr>
        <b/>
        <sz val="18"/>
        <rFont val="宋体"/>
        <charset val="134"/>
      </rPr>
      <t>基金投资评估明细表</t>
    </r>
  </si>
  <si>
    <t>表3-2-3</t>
  </si>
  <si>
    <t>基金发行单位</t>
  </si>
  <si>
    <t>基金名称</t>
  </si>
  <si>
    <t>基金类型</t>
  </si>
  <si>
    <r>
      <rPr>
        <sz val="9"/>
        <rFont val="宋体"/>
        <charset val="134"/>
      </rPr>
      <t>基准日净值</t>
    </r>
    <r>
      <rPr>
        <sz val="9"/>
        <rFont val="Arial Narrow"/>
        <charset val="134"/>
      </rPr>
      <t>/</t>
    </r>
    <r>
      <rPr>
        <sz val="9"/>
        <rFont val="宋体"/>
        <charset val="134"/>
      </rPr>
      <t>份</t>
    </r>
  </si>
  <si>
    <t>应收票据明细评估明细表</t>
  </si>
  <si>
    <r>
      <rPr>
        <sz val="9"/>
        <rFont val="宋体"/>
        <charset val="134"/>
      </rPr>
      <t>表</t>
    </r>
    <r>
      <rPr>
        <sz val="9"/>
        <rFont val="Arial Narrow"/>
        <charset val="134"/>
      </rPr>
      <t>3-3</t>
    </r>
  </si>
  <si>
    <t>户名（结算对象）</t>
  </si>
  <si>
    <t>出票日期</t>
  </si>
  <si>
    <t>到期日期</t>
  </si>
  <si>
    <r>
      <rPr>
        <b/>
        <sz val="18"/>
        <rFont val="宋体"/>
        <charset val="134"/>
      </rPr>
      <t>应收账款评估明细表</t>
    </r>
  </si>
  <si>
    <r>
      <rPr>
        <u/>
        <sz val="9"/>
        <color indexed="12"/>
        <rFont val="宋体"/>
        <charset val="134"/>
      </rPr>
      <t>返回</t>
    </r>
  </si>
  <si>
    <r>
      <rPr>
        <u/>
        <sz val="9"/>
        <color indexed="12"/>
        <rFont val="宋体"/>
        <charset val="134"/>
      </rPr>
      <t>返回索引页</t>
    </r>
  </si>
  <si>
    <r>
      <rPr>
        <sz val="9"/>
        <rFont val="宋体"/>
        <charset val="134"/>
      </rPr>
      <t>表</t>
    </r>
    <r>
      <rPr>
        <sz val="9"/>
        <rFont val="Arial Narrow"/>
        <charset val="134"/>
      </rPr>
      <t>3-4</t>
    </r>
  </si>
  <si>
    <r>
      <rPr>
        <sz val="9"/>
        <rFont val="宋体"/>
        <charset val="134"/>
      </rPr>
      <t>金额单位：人民币元</t>
    </r>
  </si>
  <si>
    <r>
      <rPr>
        <sz val="10"/>
        <rFont val="宋体"/>
        <charset val="134"/>
      </rPr>
      <t>序号</t>
    </r>
  </si>
  <si>
    <r>
      <rPr>
        <sz val="10"/>
        <rFont val="宋体"/>
        <charset val="134"/>
      </rPr>
      <t>欠款单位名称（结算对象）</t>
    </r>
  </si>
  <si>
    <r>
      <rPr>
        <sz val="10"/>
        <rFont val="宋体"/>
        <charset val="134"/>
      </rPr>
      <t>业务内容</t>
    </r>
  </si>
  <si>
    <r>
      <rPr>
        <sz val="10"/>
        <rFont val="宋体"/>
        <charset val="134"/>
      </rPr>
      <t>发生日期</t>
    </r>
  </si>
  <si>
    <r>
      <rPr>
        <sz val="10"/>
        <rFont val="宋体"/>
        <charset val="134"/>
      </rPr>
      <t>帐龄</t>
    </r>
    <r>
      <rPr>
        <sz val="10"/>
        <rFont val="Arial Narrow"/>
        <charset val="134"/>
      </rPr>
      <t>(</t>
    </r>
    <r>
      <rPr>
        <sz val="10"/>
        <rFont val="宋体"/>
        <charset val="134"/>
      </rPr>
      <t>月</t>
    </r>
    <r>
      <rPr>
        <sz val="10"/>
        <rFont val="Arial Narrow"/>
        <charset val="134"/>
      </rPr>
      <t>)</t>
    </r>
  </si>
  <si>
    <r>
      <rPr>
        <sz val="10"/>
        <rFont val="宋体"/>
        <charset val="134"/>
      </rPr>
      <t>帐面价值</t>
    </r>
  </si>
  <si>
    <r>
      <rPr>
        <sz val="10"/>
        <rFont val="宋体"/>
        <charset val="134"/>
      </rPr>
      <t>评估价值</t>
    </r>
  </si>
  <si>
    <r>
      <rPr>
        <sz val="10"/>
        <rFont val="宋体"/>
        <charset val="134"/>
      </rPr>
      <t>增减值</t>
    </r>
  </si>
  <si>
    <r>
      <rPr>
        <sz val="10"/>
        <rFont val="宋体"/>
        <charset val="134"/>
      </rPr>
      <t>增值率</t>
    </r>
    <r>
      <rPr>
        <sz val="10"/>
        <rFont val="Arial Narrow"/>
        <charset val="134"/>
      </rPr>
      <t>%</t>
    </r>
  </si>
  <si>
    <r>
      <rPr>
        <sz val="10"/>
        <rFont val="宋体"/>
        <charset val="134"/>
      </rPr>
      <t>备注</t>
    </r>
  </si>
  <si>
    <r>
      <rPr>
        <sz val="9"/>
        <rFont val="宋体"/>
        <charset val="134"/>
      </rPr>
      <t>减：应收账款坏账准备</t>
    </r>
  </si>
  <si>
    <r>
      <rPr>
        <sz val="9"/>
        <rFont val="宋体"/>
        <charset val="134"/>
      </rPr>
      <t>应收账款净额</t>
    </r>
  </si>
  <si>
    <t>预付账款评估明细表</t>
  </si>
  <si>
    <r>
      <rPr>
        <sz val="9"/>
        <rFont val="宋体"/>
        <charset val="134"/>
      </rPr>
      <t>表</t>
    </r>
    <r>
      <rPr>
        <sz val="9"/>
        <rFont val="Arial Narrow"/>
        <charset val="134"/>
      </rPr>
      <t>3-5</t>
    </r>
  </si>
  <si>
    <t>收款单位名称（结算对象）</t>
  </si>
  <si>
    <t>业务内容</t>
  </si>
  <si>
    <t>发生日期</t>
  </si>
  <si>
    <r>
      <rPr>
        <sz val="9"/>
        <rFont val="宋体"/>
        <charset val="134"/>
      </rPr>
      <t>帐龄</t>
    </r>
    <r>
      <rPr>
        <sz val="9"/>
        <rFont val="Arial Narrow"/>
        <charset val="134"/>
      </rPr>
      <t>(</t>
    </r>
    <r>
      <rPr>
        <sz val="9"/>
        <rFont val="宋体"/>
        <charset val="134"/>
      </rPr>
      <t>月</t>
    </r>
    <r>
      <rPr>
        <sz val="9"/>
        <rFont val="Arial Narrow"/>
        <charset val="134"/>
      </rPr>
      <t>)</t>
    </r>
  </si>
  <si>
    <t>　　太原高新区汇源煤炭信</t>
  </si>
  <si>
    <r>
      <rPr>
        <sz val="10"/>
        <rFont val="Arial Narrow"/>
        <charset val="134"/>
      </rPr>
      <t>3</t>
    </r>
    <r>
      <rPr>
        <sz val="10"/>
        <rFont val="宋体"/>
        <charset val="134"/>
      </rPr>
      <t>年以上</t>
    </r>
  </si>
  <si>
    <t>　　大同工程公司</t>
  </si>
  <si>
    <t>　　山西同地源地质矿产技</t>
  </si>
  <si>
    <r>
      <rPr>
        <sz val="10"/>
        <rFont val="Arial Narrow"/>
        <charset val="134"/>
      </rPr>
      <t>1</t>
    </r>
    <r>
      <rPr>
        <sz val="10"/>
        <rFont val="宋体"/>
        <charset val="134"/>
      </rPr>
      <t>年以内</t>
    </r>
  </si>
  <si>
    <t>　　怀仁县民用爆破器材专</t>
  </si>
  <si>
    <t>　　山西省财政厅</t>
  </si>
  <si>
    <t>　　山西省源通煤矿工程设</t>
  </si>
  <si>
    <t>　　太原迈世达</t>
  </si>
  <si>
    <t>　　中国有色金属工业第十</t>
  </si>
  <si>
    <t>　　中国有色金属工业第十四冶金建设公司</t>
  </si>
  <si>
    <r>
      <rPr>
        <sz val="10"/>
        <rFont val="Arial Narrow"/>
        <charset val="134"/>
      </rPr>
      <t>1-2</t>
    </r>
    <r>
      <rPr>
        <sz val="10"/>
        <rFont val="宋体"/>
        <charset val="134"/>
      </rPr>
      <t>年</t>
    </r>
  </si>
  <si>
    <t>　　大同市龙煤煤矿机械销售有限公司</t>
  </si>
  <si>
    <t>　　山西鹏跃送变电工程有限公司</t>
  </si>
  <si>
    <t>　　怀仁县供电支公司</t>
  </si>
  <si>
    <t>　　营口燕南石化设备有限公司</t>
  </si>
  <si>
    <t>　　山西煤矿设备安全技术检测中心</t>
  </si>
  <si>
    <t>　　山西地宝能源有限公司</t>
  </si>
  <si>
    <t>　　山西中安科贸有限公司</t>
  </si>
  <si>
    <r>
      <rPr>
        <sz val="10"/>
        <rFont val="Arial Narrow"/>
        <charset val="134"/>
      </rPr>
      <t>2-3</t>
    </r>
    <r>
      <rPr>
        <sz val="10"/>
        <rFont val="宋体"/>
        <charset val="134"/>
      </rPr>
      <t>年</t>
    </r>
  </si>
  <si>
    <t>　　山西智德安全工程技术有限公司</t>
  </si>
  <si>
    <t>　　山西科环环境工程监理咨询有限公司</t>
  </si>
  <si>
    <t>　　朔州市远阳科技文化有限公司</t>
  </si>
  <si>
    <t>　　山西贤峰机械设备有限公司</t>
  </si>
  <si>
    <t>减：预付账款坏账准备</t>
  </si>
  <si>
    <t>预付账款净额</t>
  </si>
  <si>
    <t>应收利息评估明细表</t>
  </si>
  <si>
    <r>
      <rPr>
        <sz val="9"/>
        <rFont val="宋体"/>
        <charset val="134"/>
      </rPr>
      <t>表</t>
    </r>
    <r>
      <rPr>
        <sz val="9"/>
        <rFont val="Arial Narrow"/>
        <charset val="134"/>
      </rPr>
      <t>3-6</t>
    </r>
  </si>
  <si>
    <t>欠款单位名称（结算对象）</t>
  </si>
  <si>
    <t>本金</t>
  </si>
  <si>
    <t>利息所属期间</t>
  </si>
  <si>
    <t>利息率</t>
  </si>
  <si>
    <t>应收股利（应收利润）评估明细表</t>
  </si>
  <si>
    <r>
      <rPr>
        <sz val="9"/>
        <rFont val="宋体"/>
        <charset val="134"/>
      </rPr>
      <t>表</t>
    </r>
    <r>
      <rPr>
        <sz val="9"/>
        <rFont val="Arial Narrow"/>
        <charset val="134"/>
      </rPr>
      <t>3-7</t>
    </r>
  </si>
  <si>
    <t>股利（利润）所属期间</t>
  </si>
  <si>
    <t>其他应收款评估明细表</t>
  </si>
  <si>
    <r>
      <rPr>
        <sz val="9"/>
        <rFont val="宋体"/>
        <charset val="134"/>
      </rPr>
      <t>表</t>
    </r>
    <r>
      <rPr>
        <sz val="9"/>
        <rFont val="Arial Narrow"/>
        <charset val="134"/>
      </rPr>
      <t>3-8</t>
    </r>
  </si>
  <si>
    <t>欠款单位（人）名称</t>
  </si>
  <si>
    <t>帐龄(月)</t>
  </si>
  <si>
    <t>　　　周文武装卸搬运队</t>
  </si>
  <si>
    <t>款已付，发票未收回</t>
  </si>
  <si>
    <t>　　　县煤管局</t>
  </si>
  <si>
    <t>风险抵押金</t>
  </si>
  <si>
    <t>　　　怀仁县新建路信用社</t>
  </si>
  <si>
    <t>款已付，利息单未收回</t>
  </si>
  <si>
    <t>　　　县公安局</t>
  </si>
  <si>
    <t>借款</t>
  </si>
  <si>
    <r>
      <rPr>
        <sz val="10"/>
        <rFont val="Arial Narrow"/>
        <charset val="134"/>
      </rPr>
      <t>1</t>
    </r>
    <r>
      <rPr>
        <sz val="10"/>
        <rFont val="宋体"/>
        <charset val="134"/>
      </rPr>
      <t>年以上</t>
    </r>
  </si>
  <si>
    <t>　　　机关后勤中心</t>
  </si>
  <si>
    <t>　　　吴家窑人民政府</t>
  </si>
  <si>
    <t>　　　怀仁县吴家窑镇人民政</t>
  </si>
  <si>
    <t>　　　铺龙湾村</t>
  </si>
  <si>
    <t>　　　安全风险抵押</t>
  </si>
  <si>
    <t>单位安全风险抵押金，已回函</t>
  </si>
  <si>
    <t>　　　李高鹏</t>
  </si>
  <si>
    <t>　　　张玉堂</t>
  </si>
  <si>
    <t>　　　刘凤山</t>
  </si>
  <si>
    <t>　　　管飞</t>
  </si>
  <si>
    <t>　　　宋立军</t>
  </si>
  <si>
    <t>　　　赵东宝</t>
  </si>
  <si>
    <t>　　　郝丽芬</t>
  </si>
  <si>
    <t>　　　卢广吉</t>
  </si>
  <si>
    <t>　　　连红梅</t>
  </si>
  <si>
    <t>　　　王富强</t>
  </si>
  <si>
    <t>　　　杨晓峰</t>
  </si>
  <si>
    <t>　　　周义</t>
  </si>
  <si>
    <t>　　怀仁县鸿达综合经销部</t>
  </si>
  <si>
    <t>款已付发票未收回</t>
  </si>
  <si>
    <t>　　怀仁县全福液氧化气经销门市</t>
  </si>
  <si>
    <t>　　大同翔宇商贸有限责任公司</t>
  </si>
  <si>
    <t>　　怀仁县地方国营沙石煤矿</t>
  </si>
  <si>
    <t>本公司旧名称银行帐户</t>
  </si>
  <si>
    <t>　　怀仁县恒亿通洗煤有限责任公司</t>
  </si>
  <si>
    <t>多开发票</t>
  </si>
  <si>
    <t>　　棚户区</t>
  </si>
  <si>
    <t>建棚户区已付的设计费等</t>
  </si>
  <si>
    <t>预计风险损失</t>
  </si>
  <si>
    <t>减：其他应收款坏账准备</t>
  </si>
  <si>
    <t>其他应收款净额</t>
  </si>
  <si>
    <t>存货评估汇总表</t>
  </si>
  <si>
    <t>表3-9</t>
  </si>
  <si>
    <t>3-9-1</t>
  </si>
  <si>
    <t>3-9-2</t>
  </si>
  <si>
    <t>3-9-3</t>
  </si>
  <si>
    <t>3-9-4</t>
  </si>
  <si>
    <t>3-9-5</t>
  </si>
  <si>
    <t>3-9-6</t>
  </si>
  <si>
    <t>3-9-7</t>
  </si>
  <si>
    <t>3-9-8</t>
  </si>
  <si>
    <t>存货合计</t>
  </si>
  <si>
    <t xml:space="preserve">  减：存货跌价准备</t>
  </si>
  <si>
    <t>3-9</t>
  </si>
  <si>
    <t>存货净额</t>
  </si>
  <si>
    <r>
      <rPr>
        <b/>
        <sz val="18"/>
        <rFont val="宋体"/>
        <charset val="134"/>
      </rPr>
      <t>存货</t>
    </r>
    <r>
      <rPr>
        <b/>
        <sz val="18"/>
        <rFont val="Arial Narrow"/>
        <charset val="134"/>
      </rPr>
      <t>-</t>
    </r>
    <r>
      <rPr>
        <b/>
        <sz val="18"/>
        <rFont val="宋体"/>
        <charset val="134"/>
      </rPr>
      <t>原材料评估明细表</t>
    </r>
  </si>
  <si>
    <r>
      <rPr>
        <sz val="9"/>
        <rFont val="宋体"/>
        <charset val="134"/>
      </rPr>
      <t>表</t>
    </r>
    <r>
      <rPr>
        <sz val="9"/>
        <rFont val="Arial Narrow"/>
        <charset val="134"/>
      </rPr>
      <t>3-9-1</t>
    </r>
  </si>
  <si>
    <t>名称</t>
  </si>
  <si>
    <t>规格型号</t>
  </si>
  <si>
    <t>计量单位</t>
  </si>
  <si>
    <t>备注（残次冷背）</t>
  </si>
  <si>
    <t>不含税售价</t>
  </si>
  <si>
    <t>数量</t>
  </si>
  <si>
    <t>单价</t>
  </si>
  <si>
    <t>金额</t>
  </si>
  <si>
    <t>实际数量</t>
  </si>
  <si>
    <t>评估单价</t>
  </si>
  <si>
    <t>潜水泵</t>
  </si>
  <si>
    <t>4寸/660V</t>
  </si>
  <si>
    <t>台</t>
  </si>
  <si>
    <t>1.5/220</t>
  </si>
  <si>
    <t>3寸/2.2KW</t>
  </si>
  <si>
    <t>潜污水泵</t>
  </si>
  <si>
    <t>4寸13千瓦</t>
  </si>
  <si>
    <t>3寸/4KW</t>
  </si>
  <si>
    <t>污水泵</t>
  </si>
  <si>
    <t>4寸-18.5KW</t>
  </si>
  <si>
    <t>4寸/13KW</t>
  </si>
  <si>
    <t>离心式液下泥浆泵</t>
  </si>
  <si>
    <t>80NYL-50-20</t>
  </si>
  <si>
    <t>防爆污水泵</t>
  </si>
  <si>
    <t>WQ70/40-13/660V</t>
  </si>
  <si>
    <t>WQ70/25-2.2/660V</t>
  </si>
  <si>
    <t>2.2KW</t>
  </si>
  <si>
    <t>3寸/15KW</t>
  </si>
  <si>
    <t>3寸/5.5KW</t>
  </si>
  <si>
    <t>2寸/22KW</t>
  </si>
  <si>
    <t>BQW6.5*7-2.2KW</t>
  </si>
  <si>
    <t>喂水泵</t>
  </si>
  <si>
    <t>6寸</t>
  </si>
  <si>
    <t>管道泵</t>
  </si>
  <si>
    <t>3寸</t>
  </si>
  <si>
    <t>水泵</t>
  </si>
  <si>
    <t>18.5KW</t>
  </si>
  <si>
    <t>阻化剂泵</t>
  </si>
  <si>
    <t>BH-40/2.5</t>
  </si>
  <si>
    <t>自藉排污泵</t>
  </si>
  <si>
    <t>150WC150-15-11KW/6寸</t>
  </si>
  <si>
    <t>4寸/11KW/380V</t>
  </si>
  <si>
    <t>清水泵</t>
  </si>
  <si>
    <t>2寸/11KW</t>
  </si>
  <si>
    <t>多极泵</t>
  </si>
  <si>
    <t>CGC-5*4-11KW</t>
  </si>
  <si>
    <t>多极离心泵连轴器</t>
  </si>
  <si>
    <t>3寸/30KW</t>
  </si>
  <si>
    <t>套</t>
  </si>
  <si>
    <t>离心泵</t>
  </si>
  <si>
    <t>11KW</t>
  </si>
  <si>
    <t>多级离心泵</t>
  </si>
  <si>
    <t>2寸/2.2KW</t>
  </si>
  <si>
    <t>D155-30*10</t>
  </si>
  <si>
    <t>潜水泵底座</t>
  </si>
  <si>
    <t>135*135*135</t>
  </si>
  <si>
    <t>个</t>
  </si>
  <si>
    <t>潜水泵底罩</t>
  </si>
  <si>
    <t>φ220MM</t>
  </si>
  <si>
    <t>φ175MM</t>
  </si>
  <si>
    <t>循环泵叶轮</t>
  </si>
  <si>
    <t>[个]</t>
  </si>
  <si>
    <t>电机泵板</t>
  </si>
  <si>
    <t>块</t>
  </si>
  <si>
    <t>三相异步电动机</t>
  </si>
  <si>
    <t>TYPE Y132M2-6</t>
  </si>
  <si>
    <t>轴流式通风机</t>
  </si>
  <si>
    <t>YBT-22KW</t>
  </si>
  <si>
    <t>防爆轴流风机</t>
  </si>
  <si>
    <t>5.5KW</t>
  </si>
  <si>
    <t>电动滚筒端盖</t>
  </si>
  <si>
    <t>30KW</t>
  </si>
  <si>
    <t>刮板机电机</t>
  </si>
  <si>
    <t>YBSDS-250/125-4/8</t>
  </si>
  <si>
    <t>牵引电动机]</t>
  </si>
  <si>
    <t>MG300/700MG</t>
  </si>
  <si>
    <t>液压锚杆机马达总成</t>
  </si>
  <si>
    <t>MYT-125/400N</t>
  </si>
  <si>
    <t>采煤机滚筒</t>
  </si>
  <si>
    <t>1800*800</t>
  </si>
  <si>
    <t>4KW煤综保</t>
  </si>
  <si>
    <t>4KW</t>
  </si>
  <si>
    <t>120综合保护装置</t>
  </si>
  <si>
    <t>80综合保护装置</t>
  </si>
  <si>
    <t>馈电智能保护装置</t>
  </si>
  <si>
    <t>WXK-T01</t>
  </si>
  <si>
    <t>件</t>
  </si>
  <si>
    <t>馈电保护装置</t>
  </si>
  <si>
    <t>PR-800</t>
  </si>
  <si>
    <t>4KW煤综保本体</t>
  </si>
  <si>
    <t>照明综保插件</t>
  </si>
  <si>
    <t>微电脑保护装置</t>
  </si>
  <si>
    <t>ZLZB-X</t>
  </si>
  <si>
    <t>煤综保插件</t>
  </si>
  <si>
    <t>梯形绝缘梯子</t>
  </si>
  <si>
    <t>双行星减速装置</t>
  </si>
  <si>
    <t>掘进机截割减速机</t>
  </si>
  <si>
    <t>S135</t>
  </si>
  <si>
    <t>逆变电焊机保护板</t>
  </si>
  <si>
    <t>ZX7-400</t>
  </si>
  <si>
    <t>直流电焊机电路板</t>
  </si>
  <si>
    <t>ZX7-500</t>
  </si>
  <si>
    <t>逆变电焊机总承</t>
  </si>
  <si>
    <t>直流电焊机模块</t>
  </si>
  <si>
    <t>逆变电焊机电路板</t>
  </si>
  <si>
    <t>SBT-4-12</t>
  </si>
  <si>
    <t>660VDRV-3</t>
  </si>
  <si>
    <t>双电源配电柜</t>
  </si>
  <si>
    <t>远程断电仪</t>
  </si>
  <si>
    <t>悬挂式永磁除铁器</t>
  </si>
  <si>
    <t>RCY-OC-10</t>
  </si>
  <si>
    <t>加热机组风扇</t>
  </si>
  <si>
    <t>KZJ-35</t>
  </si>
  <si>
    <t>KZJ-50</t>
  </si>
  <si>
    <t>立柱钻机总成</t>
  </si>
  <si>
    <t>3-315</t>
  </si>
  <si>
    <t>电动机保护</t>
  </si>
  <si>
    <t>PDS-766A</t>
  </si>
  <si>
    <t>JDB-80-B</t>
  </si>
  <si>
    <t>JDB-80-A</t>
  </si>
  <si>
    <t>电机保护器</t>
  </si>
  <si>
    <t>JDB225A</t>
  </si>
  <si>
    <t>JDB-200-A</t>
  </si>
  <si>
    <t>JDB-120-A</t>
  </si>
  <si>
    <t>数字电动机保护器</t>
  </si>
  <si>
    <t>HHD3D-A</t>
  </si>
  <si>
    <t>电机综合保护器</t>
  </si>
  <si>
    <t>JDD-120B</t>
  </si>
  <si>
    <t>空压机</t>
  </si>
  <si>
    <t>4立方</t>
  </si>
  <si>
    <t>泵站连接器</t>
  </si>
  <si>
    <t>皮带机</t>
  </si>
  <si>
    <t>DTL120/150/160</t>
  </si>
  <si>
    <t>80皮带机减速器</t>
  </si>
  <si>
    <t>JS40</t>
  </si>
  <si>
    <t>减速机</t>
  </si>
  <si>
    <t>皮带</t>
  </si>
  <si>
    <t>皮带1200</t>
  </si>
  <si>
    <t>米</t>
  </si>
  <si>
    <t>滑台总承</t>
  </si>
  <si>
    <t>270/170</t>
  </si>
  <si>
    <t>溜槽</t>
  </si>
  <si>
    <t>40T</t>
  </si>
  <si>
    <t>[K2给煤机]</t>
  </si>
  <si>
    <t>40T中部</t>
  </si>
  <si>
    <t>供水装置软管</t>
  </si>
  <si>
    <t>根</t>
  </si>
  <si>
    <t>供水装置</t>
  </si>
  <si>
    <t>矿山压力监测系统</t>
  </si>
  <si>
    <t>防尘电控水幕</t>
  </si>
  <si>
    <t>组</t>
  </si>
  <si>
    <t>斜井防跑车传感器</t>
  </si>
  <si>
    <t>DW-D-AD-621-M18</t>
  </si>
  <si>
    <t>DW-AD-611-M18</t>
  </si>
  <si>
    <t>储油装置</t>
  </si>
  <si>
    <t>手推车</t>
  </si>
  <si>
    <t>辆</t>
  </si>
  <si>
    <t>单链环</t>
  </si>
  <si>
    <t>电机车</t>
  </si>
  <si>
    <t>水箱</t>
  </si>
  <si>
    <t>2.4M*1.5M*1.26M</t>
  </si>
  <si>
    <t>平车里胎</t>
  </si>
  <si>
    <t>条</t>
  </si>
  <si>
    <t>吨车下脚</t>
  </si>
  <si>
    <t>吨车外胎</t>
  </si>
  <si>
    <t>数字式光瓦校验装置</t>
  </si>
  <si>
    <t>大监控分站电源箱</t>
  </si>
  <si>
    <t>本安基站电源</t>
  </si>
  <si>
    <t>采煤机载传感器不间断电源</t>
  </si>
  <si>
    <t>广播分站电源</t>
  </si>
  <si>
    <t>工控电源</t>
  </si>
  <si>
    <t>组合开关电源</t>
  </si>
  <si>
    <t>Y-50</t>
  </si>
  <si>
    <t>电源适配器</t>
  </si>
  <si>
    <t>12V</t>
  </si>
  <si>
    <t>矿用光纤偶合箱</t>
  </si>
  <si>
    <t>本安基站</t>
  </si>
  <si>
    <t>广播分站</t>
  </si>
  <si>
    <t>42寸液晶电视机</t>
  </si>
  <si>
    <t>42寸</t>
  </si>
  <si>
    <t>电缆</t>
  </si>
  <si>
    <t>4*10平方</t>
  </si>
  <si>
    <t>MY3*2.5+1</t>
  </si>
  <si>
    <t>单芯铜电缆</t>
  </si>
  <si>
    <t>盘</t>
  </si>
  <si>
    <t>3*4+1</t>
  </si>
  <si>
    <t>信号线</t>
  </si>
  <si>
    <t>4芯</t>
  </si>
  <si>
    <t>卷</t>
  </si>
  <si>
    <t>矿用通讯电缆</t>
  </si>
  <si>
    <t>5对</t>
  </si>
  <si>
    <t>10对</t>
  </si>
  <si>
    <t>监控电缆</t>
  </si>
  <si>
    <t>水泵电缆</t>
  </si>
  <si>
    <t>1*35平方</t>
  </si>
  <si>
    <t>铝电缆</t>
  </si>
  <si>
    <t>70平方</t>
  </si>
  <si>
    <t>矿用电缆</t>
  </si>
  <si>
    <t>MY-3*50+1</t>
  </si>
  <si>
    <t>M</t>
  </si>
  <si>
    <t>3*95+1</t>
  </si>
  <si>
    <t>MYP3*185+1</t>
  </si>
  <si>
    <t>高压屏蔽电缆</t>
  </si>
  <si>
    <t>MYPT3*120+3*50/3</t>
  </si>
  <si>
    <t>高压矿用电缆</t>
  </si>
  <si>
    <t>3*50+3*25、3+3*2.5</t>
  </si>
  <si>
    <t>MYPTJ3*120+3*50/3+3*2.5</t>
  </si>
  <si>
    <t>押扣开关</t>
  </si>
  <si>
    <t>高压防爆开关</t>
  </si>
  <si>
    <t>BGP-315/6G</t>
  </si>
  <si>
    <t>空气开半</t>
  </si>
  <si>
    <t>100A</t>
  </si>
  <si>
    <t>负荷开关</t>
  </si>
  <si>
    <t>HK2-32/2</t>
  </si>
  <si>
    <t>高压负荷开关</t>
  </si>
  <si>
    <t>KBG/200A</t>
  </si>
  <si>
    <t>时控开关</t>
  </si>
  <si>
    <t>开关手把</t>
  </si>
  <si>
    <t>开关控制器</t>
  </si>
  <si>
    <t>单相开关</t>
  </si>
  <si>
    <t>组合开关控制单元</t>
  </si>
  <si>
    <t>WZBQ-8型</t>
  </si>
  <si>
    <t>照明开关</t>
  </si>
  <si>
    <t>SW-10</t>
  </si>
  <si>
    <t>真空开关</t>
  </si>
  <si>
    <t>插销开关</t>
  </si>
  <si>
    <t>BCKI-16</t>
  </si>
  <si>
    <t>隔离换向开关</t>
  </si>
  <si>
    <t>DH1-3/DH2-7/80A</t>
  </si>
  <si>
    <t>200A</t>
  </si>
  <si>
    <t>隔离开关</t>
  </si>
  <si>
    <t>120A</t>
  </si>
  <si>
    <t>信号开关</t>
  </si>
  <si>
    <t>BA*1-5/127A</t>
  </si>
  <si>
    <t>万能转换开关</t>
  </si>
  <si>
    <t>LW5D-16</t>
  </si>
  <si>
    <t>LW4</t>
  </si>
  <si>
    <t>LWZD-ZLa46a40.20/F8</t>
  </si>
  <si>
    <t>真空馈电开关</t>
  </si>
  <si>
    <t>DW80-350</t>
  </si>
  <si>
    <t>自动馈电开关</t>
  </si>
  <si>
    <t>DW80-200</t>
  </si>
  <si>
    <t>DW50-200</t>
  </si>
  <si>
    <t>低压馈电开关</t>
  </si>
  <si>
    <t>400A</t>
  </si>
  <si>
    <t>防爆馈电开关</t>
  </si>
  <si>
    <t>KBZ2-200A</t>
  </si>
  <si>
    <t>馈电开关</t>
  </si>
  <si>
    <t>QJZ-315</t>
  </si>
  <si>
    <t>漏电开关</t>
  </si>
  <si>
    <t>2P-63A</t>
  </si>
  <si>
    <t>开关</t>
  </si>
  <si>
    <t>自动洒水开关</t>
  </si>
  <si>
    <t>电讯开关</t>
  </si>
  <si>
    <t>开关保护装置</t>
  </si>
  <si>
    <t>急停开关</t>
  </si>
  <si>
    <t>接触器</t>
  </si>
  <si>
    <t>CJX2-6311</t>
  </si>
  <si>
    <t>CJX2-5011</t>
  </si>
  <si>
    <t>CJX2-4011</t>
  </si>
  <si>
    <t>交流接触器</t>
  </si>
  <si>
    <t>CJX2-9511</t>
  </si>
  <si>
    <t>CJX2-40</t>
  </si>
  <si>
    <t>CJX2-1210</t>
  </si>
  <si>
    <t>CJX2-6511</t>
  </si>
  <si>
    <t>CJX2-3201</t>
  </si>
  <si>
    <t>CJX2-3210</t>
  </si>
  <si>
    <t>CJX2-0910</t>
  </si>
  <si>
    <t>CJX2-1810</t>
  </si>
  <si>
    <t>CDC9</t>
  </si>
  <si>
    <t>CJ20-40</t>
  </si>
  <si>
    <t>CJ20-40A</t>
  </si>
  <si>
    <t>CJ20-160A</t>
  </si>
  <si>
    <t>CJ20-400</t>
  </si>
  <si>
    <t>CJ12-00/15</t>
  </si>
  <si>
    <t>CJ20-250A</t>
  </si>
  <si>
    <t>CJ20-100A</t>
  </si>
  <si>
    <t>CJT1-40-660V</t>
  </si>
  <si>
    <t>CJT20V</t>
  </si>
  <si>
    <t>CJT-150</t>
  </si>
  <si>
    <t>真空接触器</t>
  </si>
  <si>
    <t>5/250A</t>
  </si>
  <si>
    <t>135/125A</t>
  </si>
  <si>
    <t>3TF4222-OXGO</t>
  </si>
  <si>
    <t>进口真空接触器</t>
  </si>
  <si>
    <t>3RT1264-6AM36</t>
  </si>
  <si>
    <t>进口接触器</t>
  </si>
  <si>
    <t>LC1D245</t>
  </si>
  <si>
    <t>LC1D205</t>
  </si>
  <si>
    <t>电子接触器</t>
  </si>
  <si>
    <t>CKJ-400A</t>
  </si>
  <si>
    <t>400-600-1200A</t>
  </si>
  <si>
    <t>交流真空接触器</t>
  </si>
  <si>
    <t>CKJ5-25</t>
  </si>
  <si>
    <t>切换电容器接触器</t>
  </si>
  <si>
    <t>DEL1*1</t>
  </si>
  <si>
    <t>80真空接触器</t>
  </si>
  <si>
    <t>开关按钮</t>
  </si>
  <si>
    <t>LX-1</t>
  </si>
  <si>
    <t>防爆按钮</t>
  </si>
  <si>
    <t>LX-0.2K</t>
  </si>
  <si>
    <t>单联按钮</t>
  </si>
  <si>
    <t>三联按钮</t>
  </si>
  <si>
    <t>LA4-2H</t>
  </si>
  <si>
    <t>进口按钮</t>
  </si>
  <si>
    <t>A22-ZK01</t>
  </si>
  <si>
    <t>A22-ZK00</t>
  </si>
  <si>
    <t>启动停止按钮</t>
  </si>
  <si>
    <t>真空启动器</t>
  </si>
  <si>
    <t>80A</t>
  </si>
  <si>
    <t>电磁启动器</t>
  </si>
  <si>
    <t>QC83-225-125</t>
  </si>
  <si>
    <t>综保</t>
  </si>
  <si>
    <t>2.5KVA</t>
  </si>
  <si>
    <t>磁力放大器</t>
  </si>
  <si>
    <t>KBZ-400</t>
  </si>
  <si>
    <t>智能磁力启动器</t>
  </si>
  <si>
    <t>QJZ-400/660/1140</t>
  </si>
  <si>
    <t>进口福禄斯断电仪</t>
  </si>
  <si>
    <t>500A插接式</t>
  </si>
  <si>
    <t>500A743W</t>
  </si>
  <si>
    <t>高压熔断器</t>
  </si>
  <si>
    <t>KS39</t>
  </si>
  <si>
    <t>真空馈电本体</t>
  </si>
  <si>
    <t>DQ80-350</t>
  </si>
  <si>
    <t>控制箱</t>
  </si>
  <si>
    <t>TB65D</t>
  </si>
  <si>
    <t>小型断路器</t>
  </si>
  <si>
    <t>2P-60A</t>
  </si>
  <si>
    <t>2P-20A</t>
  </si>
  <si>
    <t>2P-32A</t>
  </si>
  <si>
    <t>3P-60A</t>
  </si>
  <si>
    <t>漏电断路器</t>
  </si>
  <si>
    <t>1P-32A</t>
  </si>
  <si>
    <t>3P-100A</t>
  </si>
  <si>
    <t>3P-20A</t>
  </si>
  <si>
    <t>1P-60A</t>
  </si>
  <si>
    <t>断路器</t>
  </si>
  <si>
    <t>TGM10-60A</t>
  </si>
  <si>
    <t>塑壳断路器</t>
  </si>
  <si>
    <t>DZ20-1000A</t>
  </si>
  <si>
    <t>DZ220Y-225A</t>
  </si>
  <si>
    <t>DZ47-63/10A</t>
  </si>
  <si>
    <t>DZ20Y-400/3300</t>
  </si>
  <si>
    <t>NM10-100A</t>
  </si>
  <si>
    <t>陶瓷真空开关管</t>
  </si>
  <si>
    <t>ZKTD400/1.14-8</t>
  </si>
  <si>
    <t>高压真空断路器</t>
  </si>
  <si>
    <t>630A</t>
  </si>
  <si>
    <t>NM1-60A</t>
  </si>
  <si>
    <t>真空本体</t>
  </si>
  <si>
    <t>切换开关本体</t>
  </si>
  <si>
    <t>2*80</t>
  </si>
  <si>
    <t>2*120</t>
  </si>
  <si>
    <t>真空断路器</t>
  </si>
  <si>
    <t>移变真空断路器</t>
  </si>
  <si>
    <t>500A</t>
  </si>
  <si>
    <t>开关放大器</t>
  </si>
  <si>
    <t>旋扭</t>
  </si>
  <si>
    <t>LA18-22X-3</t>
  </si>
  <si>
    <t>高压分断能力熔断器</t>
  </si>
  <si>
    <t>XRNT 1200</t>
  </si>
  <si>
    <t>60A</t>
  </si>
  <si>
    <t>20风镐头</t>
  </si>
  <si>
    <t>20风镐</t>
  </si>
  <si>
    <t>吊链1T</t>
  </si>
  <si>
    <t>1T</t>
  </si>
  <si>
    <t>吊链10T</t>
  </si>
  <si>
    <t>10T</t>
  </si>
  <si>
    <t>钢丝绳剪子</t>
  </si>
  <si>
    <t>900MM</t>
  </si>
  <si>
    <t>把</t>
  </si>
  <si>
    <t>钢筋剪</t>
  </si>
  <si>
    <t>450MM</t>
  </si>
  <si>
    <t>600MM</t>
  </si>
  <si>
    <t>液压钢筋钳</t>
  </si>
  <si>
    <t>片锯</t>
  </si>
  <si>
    <t>凿岩机</t>
  </si>
  <si>
    <t>FT160BC</t>
  </si>
  <si>
    <t>角磨机</t>
  </si>
  <si>
    <t>锚索切断器</t>
  </si>
  <si>
    <t>滑轮</t>
  </si>
  <si>
    <t>3T</t>
  </si>
  <si>
    <t>5T</t>
  </si>
  <si>
    <t>滑轮轴</t>
  </si>
  <si>
    <t>滑轮饼</t>
  </si>
  <si>
    <t>千斤</t>
  </si>
  <si>
    <t>16T</t>
  </si>
  <si>
    <t>推拉千斤</t>
  </si>
  <si>
    <t>20T</t>
  </si>
  <si>
    <t>齿轮千斤</t>
  </si>
  <si>
    <t>32T</t>
  </si>
  <si>
    <t>风动扳手带套头</t>
  </si>
  <si>
    <t>32-41</t>
  </si>
  <si>
    <t>立式砂轮机</t>
  </si>
  <si>
    <t>电镐</t>
  </si>
  <si>
    <t>电镐头</t>
  </si>
  <si>
    <t>3KW</t>
  </si>
  <si>
    <t>电磨机</t>
  </si>
  <si>
    <t>电磨机头</t>
  </si>
  <si>
    <t>电锤</t>
  </si>
  <si>
    <t>电锤碳刷</t>
  </si>
  <si>
    <t>管道输通机</t>
  </si>
  <si>
    <t>风钻水针</t>
  </si>
  <si>
    <t>风钻注油器</t>
  </si>
  <si>
    <t>风钻气腿密封</t>
  </si>
  <si>
    <t>退锚机</t>
  </si>
  <si>
    <t>15.24[</t>
  </si>
  <si>
    <t>多功能锁管机</t>
  </si>
  <si>
    <t>DSG-51-TD3</t>
  </si>
  <si>
    <t>紧绳器</t>
  </si>
  <si>
    <t>胶带修补器</t>
  </si>
  <si>
    <t>DZQ1050*350</t>
  </si>
  <si>
    <t>工具包</t>
  </si>
  <si>
    <t>改锥</t>
  </si>
  <si>
    <t>电笔</t>
  </si>
  <si>
    <t>支</t>
  </si>
  <si>
    <t>钢丝</t>
  </si>
  <si>
    <t>电烙铁</t>
  </si>
  <si>
    <t>150W</t>
  </si>
  <si>
    <t>500W</t>
  </si>
  <si>
    <t>200W</t>
  </si>
  <si>
    <t>电笔改锥</t>
  </si>
  <si>
    <t>组合工具</t>
  </si>
  <si>
    <t>60件</t>
  </si>
  <si>
    <t>皮老虎</t>
  </si>
  <si>
    <t>高压验电器</t>
  </si>
  <si>
    <t>10KV</t>
  </si>
  <si>
    <t>电工安全带</t>
  </si>
  <si>
    <t>射吸式焊炬</t>
  </si>
  <si>
    <t>锚头小扳手</t>
  </si>
  <si>
    <t>矿灯专用工具</t>
  </si>
  <si>
    <t>手锤</t>
  </si>
  <si>
    <t>锤头</t>
  </si>
  <si>
    <t>8CO4A-1</t>
  </si>
  <si>
    <t>皮锤</t>
  </si>
  <si>
    <t>黄油枪嘴</t>
  </si>
  <si>
    <t>钢锯弓</t>
  </si>
  <si>
    <t>空冲</t>
  </si>
  <si>
    <t>钢丝刷</t>
  </si>
  <si>
    <t>焊炬</t>
  </si>
  <si>
    <t>焊炬3#[把]</t>
  </si>
  <si>
    <t>皮带冲子</t>
  </si>
  <si>
    <t>清槽刷子</t>
  </si>
  <si>
    <t>注液枪</t>
  </si>
  <si>
    <t>半圆锉</t>
  </si>
  <si>
    <t>割管器割刀</t>
  </si>
  <si>
    <t>切管器</t>
  </si>
  <si>
    <t>水泥堑子（凿子）</t>
  </si>
  <si>
    <t>割嘴</t>
  </si>
  <si>
    <t>100-2</t>
  </si>
  <si>
    <t>100-3</t>
  </si>
  <si>
    <t>小钢板就</t>
  </si>
  <si>
    <t>手动套丝机</t>
  </si>
  <si>
    <t>拉铆枪</t>
  </si>
  <si>
    <t>振动棒</t>
  </si>
  <si>
    <t>4MM</t>
  </si>
  <si>
    <t>喷雾水枪</t>
  </si>
  <si>
    <t>设备夹子</t>
  </si>
  <si>
    <t>管钳</t>
  </si>
  <si>
    <t>斜嘴钳</t>
  </si>
  <si>
    <t>断线钳</t>
  </si>
  <si>
    <t>300MM</t>
  </si>
  <si>
    <t>14寸</t>
  </si>
  <si>
    <t>断线钳子</t>
  </si>
  <si>
    <t>18寸</t>
  </si>
  <si>
    <t>剥线钳</t>
  </si>
  <si>
    <t>压力钳</t>
  </si>
  <si>
    <t>卡簧钳</t>
  </si>
  <si>
    <t>台虎钳</t>
  </si>
  <si>
    <t>12寸</t>
  </si>
  <si>
    <t>压线钳</t>
  </si>
  <si>
    <t>梅花扳手</t>
  </si>
  <si>
    <t>活扳手</t>
  </si>
  <si>
    <t>10寸</t>
  </si>
  <si>
    <t>套筒扳手</t>
  </si>
  <si>
    <t>32件</t>
  </si>
  <si>
    <t>三叉套头</t>
  </si>
  <si>
    <t>8*10*12</t>
  </si>
  <si>
    <t>四叉扳手</t>
  </si>
  <si>
    <t>17-19-21-23</t>
  </si>
  <si>
    <t>内六角套头</t>
  </si>
  <si>
    <t>重型套头扳手</t>
  </si>
  <si>
    <t>重型滑杆</t>
  </si>
  <si>
    <t>套头</t>
  </si>
  <si>
    <t>内六角扳手</t>
  </si>
  <si>
    <t>开口扳手</t>
  </si>
  <si>
    <t>扭力扳手</t>
  </si>
  <si>
    <t>TG60-300N</t>
  </si>
  <si>
    <t>公斤扳手</t>
  </si>
  <si>
    <t>2000N</t>
  </si>
  <si>
    <t>万用表</t>
  </si>
  <si>
    <t>500型</t>
  </si>
  <si>
    <t>摇表</t>
  </si>
  <si>
    <t>长城电表</t>
  </si>
  <si>
    <t>16L1-450V</t>
  </si>
  <si>
    <t>充电指示器</t>
  </si>
  <si>
    <t>数字万用表</t>
  </si>
  <si>
    <t>钢架尺</t>
  </si>
  <si>
    <t>50M</t>
  </si>
  <si>
    <t>丝锥</t>
  </si>
  <si>
    <t>付</t>
  </si>
  <si>
    <t>木工锯</t>
  </si>
  <si>
    <t>清洗机枪</t>
  </si>
  <si>
    <t>黑猫清洗机</t>
  </si>
  <si>
    <t>笔纸刀</t>
  </si>
  <si>
    <t>充电器</t>
  </si>
  <si>
    <t>喷枪</t>
  </si>
  <si>
    <t>尼龙绳</t>
  </si>
  <si>
    <t>[KG]</t>
  </si>
  <si>
    <t>KG</t>
  </si>
  <si>
    <t>卷尺</t>
  </si>
  <si>
    <t>10M</t>
  </si>
  <si>
    <t>丝杆</t>
  </si>
  <si>
    <t>24*1M</t>
  </si>
  <si>
    <t>30*1M</t>
  </si>
  <si>
    <t>22*1M</t>
  </si>
  <si>
    <t>16*1M</t>
  </si>
  <si>
    <t>铜丝杆</t>
  </si>
  <si>
    <t>16*1000</t>
  </si>
  <si>
    <t>铜接线管</t>
  </si>
  <si>
    <t>50平方MM</t>
  </si>
  <si>
    <t>120平方MM</t>
  </si>
  <si>
    <t>铝管</t>
  </si>
  <si>
    <t>50MM</t>
  </si>
  <si>
    <t>35MM</t>
  </si>
  <si>
    <t>异形铜铝线管</t>
  </si>
  <si>
    <t>漆包线</t>
  </si>
  <si>
    <t>公斤</t>
  </si>
  <si>
    <t>护套线</t>
  </si>
  <si>
    <t>2*4</t>
  </si>
  <si>
    <t>塑铜线</t>
  </si>
  <si>
    <t>4平方</t>
  </si>
  <si>
    <t>2.5平方</t>
  </si>
  <si>
    <t>单股软铜线</t>
  </si>
  <si>
    <t>185平方</t>
  </si>
  <si>
    <t>防老化线</t>
  </si>
  <si>
    <t>2*4平方</t>
  </si>
  <si>
    <t>2*10平方</t>
  </si>
  <si>
    <t>16平方</t>
  </si>
  <si>
    <t>电机引线</t>
  </si>
  <si>
    <t>1*10平方</t>
  </si>
  <si>
    <t>1*6平方</t>
  </si>
  <si>
    <t>1*25</t>
  </si>
  <si>
    <t>1*16</t>
  </si>
  <si>
    <t>视频线</t>
  </si>
  <si>
    <t>尼龙线</t>
  </si>
  <si>
    <t>避雷接地线</t>
  </si>
  <si>
    <t>胶织线</t>
  </si>
  <si>
    <t>2*2.5</t>
  </si>
  <si>
    <t>连接线</t>
  </si>
  <si>
    <t>扁铜线</t>
  </si>
  <si>
    <t>3*6平方</t>
  </si>
  <si>
    <t>焊把线</t>
  </si>
  <si>
    <t>50平方</t>
  </si>
  <si>
    <t>35平方</t>
  </si>
  <si>
    <t>室内电话线</t>
  </si>
  <si>
    <t>电话线</t>
  </si>
  <si>
    <t>高压导线</t>
  </si>
  <si>
    <t>JBQ1140(90平方)</t>
  </si>
  <si>
    <t>高压接地线</t>
  </si>
  <si>
    <t>接地扁铜线</t>
  </si>
  <si>
    <t>25平方</t>
  </si>
  <si>
    <t>镀锌铜编线</t>
  </si>
  <si>
    <t>声话器</t>
  </si>
  <si>
    <t>部</t>
  </si>
  <si>
    <t>扩音电话</t>
  </si>
  <si>
    <t>语音信号装置</t>
  </si>
  <si>
    <t>KXJZ16-127V</t>
  </si>
  <si>
    <t>矿用隔爆兼本安型声光语音报警器</t>
  </si>
  <si>
    <t>线鼻子</t>
  </si>
  <si>
    <t>水泵控制器</t>
  </si>
  <si>
    <t>30KW耙煤机喇叭嘴</t>
  </si>
  <si>
    <t>30KW耙</t>
  </si>
  <si>
    <t>热缩电缆头</t>
  </si>
  <si>
    <t>25-50</t>
  </si>
  <si>
    <t>中间热缩电缆头</t>
  </si>
  <si>
    <t>150平方</t>
  </si>
  <si>
    <t>70-120</t>
  </si>
  <si>
    <t>四通接线盒</t>
  </si>
  <si>
    <t>20A</t>
  </si>
  <si>
    <t>一通接线盒</t>
  </si>
  <si>
    <t>25A</t>
  </si>
  <si>
    <t>二通接线盒</t>
  </si>
  <si>
    <t>45A</t>
  </si>
  <si>
    <t>三通接线盒</t>
  </si>
  <si>
    <t>40A</t>
  </si>
  <si>
    <t>防爆接线座</t>
  </si>
  <si>
    <t>低压电缆接线盒</t>
  </si>
  <si>
    <t>BHD127</t>
  </si>
  <si>
    <t>多项接线盒</t>
  </si>
  <si>
    <t>接线嘴</t>
  </si>
  <si>
    <t>煤电钻接线盒</t>
  </si>
  <si>
    <t>母线盒</t>
  </si>
  <si>
    <t>BHD2-400/3（3）4</t>
  </si>
  <si>
    <t>25绞车接线盒</t>
  </si>
  <si>
    <t>防爆接线盒防雷</t>
  </si>
  <si>
    <t>30对</t>
  </si>
  <si>
    <t>20对</t>
  </si>
  <si>
    <t>接线盒</t>
  </si>
  <si>
    <t>100/3-1140V</t>
  </si>
  <si>
    <t>400/4-1140V</t>
  </si>
  <si>
    <t>电机接线盒</t>
  </si>
  <si>
    <t>100*100</t>
  </si>
  <si>
    <t>140*140</t>
  </si>
  <si>
    <t>85*85</t>
  </si>
  <si>
    <t>60*60</t>
  </si>
  <si>
    <t>70*70</t>
  </si>
  <si>
    <t>95*95</t>
  </si>
  <si>
    <t>防爆巷道灯</t>
  </si>
  <si>
    <t>LED</t>
  </si>
  <si>
    <t>掘进机灯芯</t>
  </si>
  <si>
    <t>9V-24W-LED</t>
  </si>
  <si>
    <t>掘进机灯泡</t>
  </si>
  <si>
    <t>24W-S135</t>
  </si>
  <si>
    <t>支架灯</t>
  </si>
  <si>
    <t>盏</t>
  </si>
  <si>
    <t>防爆灯管</t>
  </si>
  <si>
    <t>灯泡</t>
  </si>
  <si>
    <t>500W/220V</t>
  </si>
  <si>
    <t>灯管</t>
  </si>
  <si>
    <t>LZG230-1000W/220V</t>
  </si>
  <si>
    <t>投光灯镇流器</t>
  </si>
  <si>
    <t>250W、150W、400W</t>
  </si>
  <si>
    <t>投光灯</t>
  </si>
  <si>
    <t>400W</t>
  </si>
  <si>
    <t>彩灯泡</t>
  </si>
  <si>
    <t>25W/220V</t>
  </si>
  <si>
    <t>60W/220V</t>
  </si>
  <si>
    <t>节能灯</t>
  </si>
  <si>
    <t>105W/220V</t>
  </si>
  <si>
    <t>40W/220V</t>
  </si>
  <si>
    <t>双端节能灯</t>
  </si>
  <si>
    <t>20W</t>
  </si>
  <si>
    <t>双端节能灯整流器</t>
  </si>
  <si>
    <t>节能灯泡</t>
  </si>
  <si>
    <t>85W/220V</t>
  </si>
  <si>
    <t>整流器</t>
  </si>
  <si>
    <t>1000W</t>
  </si>
  <si>
    <t>65W/220V</t>
  </si>
  <si>
    <t>卤能灯泡</t>
  </si>
  <si>
    <t>卤能灯镇流器</t>
  </si>
  <si>
    <t>只</t>
  </si>
  <si>
    <t>250W/220V</t>
  </si>
  <si>
    <t>镇流器</t>
  </si>
  <si>
    <t>40W</t>
  </si>
  <si>
    <t>环型灯管</t>
  </si>
  <si>
    <t>荧火启动器</t>
  </si>
  <si>
    <t>90W/220V</t>
  </si>
  <si>
    <t>127V/100W</t>
  </si>
  <si>
    <t>灯泡]</t>
  </si>
  <si>
    <t>127V/60W</t>
  </si>
  <si>
    <t>36V/100W</t>
  </si>
  <si>
    <t>36V/60W</t>
  </si>
  <si>
    <t>H型节能灯管</t>
  </si>
  <si>
    <t>36W</t>
  </si>
  <si>
    <t>矿灯灯泡</t>
  </si>
  <si>
    <t>盒</t>
  </si>
  <si>
    <t>指示灯</t>
  </si>
  <si>
    <t>11-25/380V</t>
  </si>
  <si>
    <t>镇流器触发器</t>
  </si>
  <si>
    <t>150W、250W、400W</t>
  </si>
  <si>
    <t>触发器</t>
  </si>
  <si>
    <t>灯盘</t>
  </si>
  <si>
    <t>瓷灯口</t>
  </si>
  <si>
    <t>整流桥</t>
  </si>
  <si>
    <t>700/10</t>
  </si>
  <si>
    <t>KBPC3510</t>
  </si>
  <si>
    <t>铝并钩夹</t>
  </si>
  <si>
    <t>高压真空配电装置</t>
  </si>
  <si>
    <t>PJQ-100/</t>
  </si>
  <si>
    <t>皮带综合保护装置电控箱</t>
  </si>
  <si>
    <t>KXJZ-3</t>
  </si>
  <si>
    <t>低压出线柜</t>
  </si>
  <si>
    <t>低压进线柜</t>
  </si>
  <si>
    <t>配电箱</t>
  </si>
  <si>
    <t>400*500</t>
  </si>
  <si>
    <t>移变低压开关柜</t>
  </si>
  <si>
    <t>高压开关柜</t>
  </si>
  <si>
    <t>振动电机</t>
  </si>
  <si>
    <t>2.2KW/660V</t>
  </si>
  <si>
    <t>电机</t>
  </si>
  <si>
    <t>YDT250-2</t>
  </si>
  <si>
    <t>微型三相异步电动机</t>
  </si>
  <si>
    <t>250V/380V</t>
  </si>
  <si>
    <t>拉紧电机套</t>
  </si>
  <si>
    <t>100*80MM</t>
  </si>
  <si>
    <t>电机对轮</t>
  </si>
  <si>
    <t>18.5KW-4</t>
  </si>
  <si>
    <t>15KW</t>
  </si>
  <si>
    <t>电机减速器连接大盘</t>
  </si>
  <si>
    <t>马达</t>
  </si>
  <si>
    <t>柱塞马达</t>
  </si>
  <si>
    <t>马达进回油胶管</t>
  </si>
  <si>
    <t>ZK-195</t>
  </si>
  <si>
    <t>液压马达</t>
  </si>
  <si>
    <t>时间继电器</t>
  </si>
  <si>
    <t>ST3P</t>
  </si>
  <si>
    <t>JS20D</t>
  </si>
  <si>
    <t>HHSP</t>
  </si>
  <si>
    <t>JS14S-C</t>
  </si>
  <si>
    <t>JSZ3F</t>
  </si>
  <si>
    <t>热继电器</t>
  </si>
  <si>
    <t>TGR36-20</t>
  </si>
  <si>
    <t>TGR36-63</t>
  </si>
  <si>
    <t>85A</t>
  </si>
  <si>
    <t>11A</t>
  </si>
  <si>
    <t>7.2A</t>
  </si>
  <si>
    <t>5A</t>
  </si>
  <si>
    <t>TGR36-11A</t>
  </si>
  <si>
    <t>LRD16</t>
  </si>
  <si>
    <t>LRD08</t>
  </si>
  <si>
    <t>继电器</t>
  </si>
  <si>
    <t>检漏继电器</t>
  </si>
  <si>
    <t>JY82A-2/3</t>
  </si>
  <si>
    <t>限流继电器</t>
  </si>
  <si>
    <t>JR9-300D650-100A</t>
  </si>
  <si>
    <t>小型通用继电器</t>
  </si>
  <si>
    <t>220V/10A</t>
  </si>
  <si>
    <t>直流继电器</t>
  </si>
  <si>
    <t>JT3</t>
  </si>
  <si>
    <t>中间继电器</t>
  </si>
  <si>
    <t>HH53P AC36V</t>
  </si>
  <si>
    <t>HH54P</t>
  </si>
  <si>
    <t>J27-220V</t>
  </si>
  <si>
    <t>J27-380V</t>
  </si>
  <si>
    <t>HH52P AC36V</t>
  </si>
  <si>
    <t>JZ7-44</t>
  </si>
  <si>
    <t>延时中继</t>
  </si>
  <si>
    <t>AT-6 4开4闭</t>
  </si>
  <si>
    <t>AT-6 2开2闭</t>
  </si>
  <si>
    <t>TZF44/220V</t>
  </si>
  <si>
    <t>电缆槽注销</t>
  </si>
  <si>
    <t>缠电机绝缘套管</t>
  </si>
  <si>
    <t>绝缘薄膜</t>
  </si>
  <si>
    <t>矿用隔爆型移动变压站</t>
  </si>
  <si>
    <t>变压器</t>
  </si>
  <si>
    <t>500A/15V</t>
  </si>
  <si>
    <t>高压开关控制变压器</t>
  </si>
  <si>
    <t>HRB-700</t>
  </si>
  <si>
    <t>矿用变压器</t>
  </si>
  <si>
    <t>QC815-60</t>
  </si>
  <si>
    <t>小变压器</t>
  </si>
  <si>
    <t>400馈电开关变压器</t>
  </si>
  <si>
    <t>BKC-250[</t>
  </si>
  <si>
    <t>智能开关变压器</t>
  </si>
  <si>
    <t>HRB-350-019</t>
  </si>
  <si>
    <t>调压器</t>
  </si>
  <si>
    <t>DGCZ-2000A</t>
  </si>
  <si>
    <t>控制变压器</t>
  </si>
  <si>
    <t>电磁线圈</t>
  </si>
  <si>
    <t>CG5</t>
  </si>
  <si>
    <t>空气线圈</t>
  </si>
  <si>
    <t>DW10</t>
  </si>
  <si>
    <t>控制变压器绕组</t>
  </si>
  <si>
    <t>吸力线圈</t>
  </si>
  <si>
    <t>QC83-120A</t>
  </si>
  <si>
    <t>线圈</t>
  </si>
  <si>
    <t>QC83-80A</t>
  </si>
  <si>
    <t>CJ12-400/2.3</t>
  </si>
  <si>
    <t>合闸线圈</t>
  </si>
  <si>
    <t>ZN15-630A</t>
  </si>
  <si>
    <t>线性互感器</t>
  </si>
  <si>
    <t>三相电抗器</t>
  </si>
  <si>
    <t>CJ12-400A</t>
  </si>
  <si>
    <t>大喇叭</t>
  </si>
  <si>
    <t>电机接线柱</t>
  </si>
  <si>
    <t>双相接线柱小的</t>
  </si>
  <si>
    <t>接线端子排10位</t>
  </si>
  <si>
    <t>移变接线柱</t>
  </si>
  <si>
    <t>开关小接线柱</t>
  </si>
  <si>
    <t>开关大接线柱</t>
  </si>
  <si>
    <t>开关接线柱</t>
  </si>
  <si>
    <t>采煤机接线柱</t>
  </si>
  <si>
    <t>1140V</t>
  </si>
  <si>
    <t>移变低压瓷瓶、导杆</t>
  </si>
  <si>
    <t>防爆电话分线盒</t>
  </si>
  <si>
    <t>电缆冷补胶</t>
  </si>
  <si>
    <t>电容器</t>
  </si>
  <si>
    <t>三线电容(电子触发器)</t>
  </si>
  <si>
    <t>电子胶头</t>
  </si>
  <si>
    <t>GB/T15144-94</t>
  </si>
  <si>
    <t>电子镇流器</t>
  </si>
  <si>
    <t>电阻器</t>
  </si>
  <si>
    <t>ZX1-1/7</t>
  </si>
  <si>
    <t>开关用胶圈/挡板/挡圈</t>
  </si>
  <si>
    <t>智能开关侧板总成</t>
  </si>
  <si>
    <t>综合电源压线板</t>
  </si>
  <si>
    <t>电源压线板</t>
  </si>
  <si>
    <t>绝缘胶桶</t>
  </si>
  <si>
    <t>φ20*35*9</t>
  </si>
  <si>
    <t>矿用低压插销</t>
  </si>
  <si>
    <t>BCX3-16/127</t>
  </si>
  <si>
    <t>煤电钻塑料外壳</t>
  </si>
  <si>
    <t>煤电钻内壳</t>
  </si>
  <si>
    <t>煤电钻总成</t>
  </si>
  <si>
    <t>煤电钻转子</t>
  </si>
  <si>
    <t>煤电钻大盖</t>
  </si>
  <si>
    <t>煤电钻防护罩</t>
  </si>
  <si>
    <t>煤电钻组合开关</t>
  </si>
  <si>
    <t>HZ10-10</t>
  </si>
  <si>
    <t>3LB3</t>
  </si>
  <si>
    <t>高压组合模块8回路</t>
  </si>
  <si>
    <t>电源模块</t>
  </si>
  <si>
    <t>锚杆机操纵部分</t>
  </si>
  <si>
    <t>锚杆机油缸总承</t>
  </si>
  <si>
    <t>锚杆机注塞泵</t>
  </si>
  <si>
    <t>锚杆机全套油封</t>
  </si>
  <si>
    <t>锚杆机油管接头</t>
  </si>
  <si>
    <t>锚杆机油管</t>
  </si>
  <si>
    <t>锚杆机回油管组</t>
  </si>
  <si>
    <t>锚杆机吸油管组</t>
  </si>
  <si>
    <t>锚杆机吸油胶管</t>
  </si>
  <si>
    <t>气动锚杆机过滤器</t>
  </si>
  <si>
    <t>锚杆机连轴节</t>
  </si>
  <si>
    <t>锚杆机溢流阀板</t>
  </si>
  <si>
    <t>锚杆机阀板螺丝</t>
  </si>
  <si>
    <t>锚杆机机头总成</t>
  </si>
  <si>
    <t>锚杆机尼龙套</t>
  </si>
  <si>
    <t>锚杆机内表轴</t>
  </si>
  <si>
    <t>锚杆机护架</t>
  </si>
  <si>
    <t>锚杆机马达总成</t>
  </si>
  <si>
    <t>塑料绝缘漆带</t>
  </si>
  <si>
    <t>铜板</t>
  </si>
  <si>
    <t>10*200</t>
  </si>
  <si>
    <t>8*230</t>
  </si>
  <si>
    <t>8*270</t>
  </si>
  <si>
    <t>6*240</t>
  </si>
  <si>
    <t>3.5*380</t>
  </si>
  <si>
    <t>小型线路板</t>
  </si>
  <si>
    <t>信号电缆连接器</t>
  </si>
  <si>
    <t>60V-5A</t>
  </si>
  <si>
    <t>黄蜡带</t>
  </si>
  <si>
    <t>电热板</t>
  </si>
  <si>
    <t>电缆挂钩</t>
  </si>
  <si>
    <t>68MM</t>
  </si>
  <si>
    <t>58MM</t>
  </si>
  <si>
    <t>48MM</t>
  </si>
  <si>
    <t>28MM</t>
  </si>
  <si>
    <t>矿用隔爆电磁阀</t>
  </si>
  <si>
    <t>电缆槽夹板</t>
  </si>
  <si>
    <t>U型抱箍</t>
  </si>
  <si>
    <t>低压横担</t>
  </si>
  <si>
    <t>高压接线柱</t>
  </si>
  <si>
    <t>1250/6KV-24</t>
  </si>
  <si>
    <t>拉线杆</t>
  </si>
  <si>
    <t>1.5M</t>
  </si>
  <si>
    <t>狗牙卡</t>
  </si>
  <si>
    <t>胶板</t>
  </si>
  <si>
    <t>JTB20-6</t>
  </si>
  <si>
    <t>胶条J</t>
  </si>
  <si>
    <t>JTB29-5</t>
  </si>
  <si>
    <t>大胶板</t>
  </si>
  <si>
    <t>JTB29-3</t>
  </si>
  <si>
    <t>绝缘胶板</t>
  </si>
  <si>
    <t>5MM[KG]</t>
  </si>
  <si>
    <t>电流表</t>
  </si>
  <si>
    <t>6L2-800A</t>
  </si>
  <si>
    <t>轨导</t>
  </si>
  <si>
    <t>1M</t>
  </si>
  <si>
    <t>滚筒包胶</t>
  </si>
  <si>
    <t>修理油缸</t>
  </si>
  <si>
    <t>修理水泵</t>
  </si>
  <si>
    <t>修理主水泵220KW电机</t>
  </si>
  <si>
    <t>220KW</t>
  </si>
  <si>
    <t>大修电力变压器</t>
  </si>
  <si>
    <t>电机220KW换风叶</t>
  </si>
  <si>
    <t>转子换轴</t>
  </si>
  <si>
    <t>45KW</t>
  </si>
  <si>
    <t>修理马达</t>
  </si>
  <si>
    <t>修理采煤机主控、副控</t>
  </si>
  <si>
    <t>修理采煤机行走变压器</t>
  </si>
  <si>
    <t>修理变频器</t>
  </si>
  <si>
    <t>φ28煤钻杆接头</t>
  </si>
  <si>
    <t>φ28</t>
  </si>
  <si>
    <t>φ28煤钻杆</t>
  </si>
  <si>
    <t>φ28煤钻杆钻尾</t>
  </si>
  <si>
    <t>风钻杆</t>
  </si>
  <si>
    <t>2.5M</t>
  </si>
  <si>
    <t>1.8M</t>
  </si>
  <si>
    <t>2.2M</t>
  </si>
  <si>
    <t>风钻针</t>
  </si>
  <si>
    <t>锚索钻杆</t>
  </si>
  <si>
    <t>0.7M</t>
  </si>
  <si>
    <t>0.5M</t>
  </si>
  <si>
    <t>锚索钻杆套</t>
  </si>
  <si>
    <t>0.6M</t>
  </si>
  <si>
    <t>钻杆套</t>
  </si>
  <si>
    <t>锚纤尾</t>
  </si>
  <si>
    <t>玻璃钢锚杆</t>
  </si>
  <si>
    <t>轴承</t>
  </si>
  <si>
    <t>22315CA</t>
  </si>
  <si>
    <t>轴承(双轴承)22315[盘]</t>
  </si>
  <si>
    <t>轴承(双轴承）</t>
  </si>
  <si>
    <t>22322CA</t>
  </si>
  <si>
    <t>23136CA</t>
  </si>
  <si>
    <t>轴承(长轴承)</t>
  </si>
  <si>
    <t>进口轴承</t>
  </si>
  <si>
    <t>NU314</t>
  </si>
  <si>
    <t>6314-ZRS1</t>
  </si>
  <si>
    <t>深沟球轴承</t>
  </si>
  <si>
    <t>SKF23128CC</t>
  </si>
  <si>
    <t>NNU4938</t>
  </si>
  <si>
    <t>N224</t>
  </si>
  <si>
    <t>压力轴承</t>
  </si>
  <si>
    <t>冲击钻头</t>
  </si>
  <si>
    <t>φ6</t>
  </si>
  <si>
    <t>麻花钻头</t>
  </si>
  <si>
    <t>电锤钻头</t>
  </si>
  <si>
    <t>金刚石钻头</t>
  </si>
  <si>
    <t>金刚石复合片钻头</t>
  </si>
  <si>
    <t>52MM</t>
  </si>
  <si>
    <t>锚钻头</t>
  </si>
  <si>
    <t>φ26MM</t>
  </si>
  <si>
    <t>φ75MM</t>
  </si>
  <si>
    <t>风钻头</t>
  </si>
  <si>
    <t>加强型金钢石钻头</t>
  </si>
  <si>
    <t>钻头</t>
  </si>
  <si>
    <t>14[</t>
  </si>
  <si>
    <t>φ48</t>
  </si>
  <si>
    <t>16*300</t>
  </si>
  <si>
    <t>φ38</t>
  </si>
  <si>
    <t>探水钻头</t>
  </si>
  <si>
    <t>φ35</t>
  </si>
  <si>
    <t>φ26螺丝</t>
  </si>
  <si>
    <t>φ26</t>
  </si>
  <si>
    <t>φ6螺丝</t>
  </si>
  <si>
    <t>φ8螺丝</t>
  </si>
  <si>
    <t>φ8</t>
  </si>
  <si>
    <t>铰接螺栓</t>
  </si>
  <si>
    <t>水泵对轮螺丝</t>
  </si>
  <si>
    <t>刮板机螺丝</t>
  </si>
  <si>
    <t>螺丝</t>
  </si>
  <si>
    <t>KH-4.8(14#)</t>
  </si>
  <si>
    <t>MH-4.8  26*160</t>
  </si>
  <si>
    <t>对轮螺丝</t>
  </si>
  <si>
    <t>螺丝半螺纹</t>
  </si>
  <si>
    <t>HDW-8.8</t>
  </si>
  <si>
    <t>MH-4.8</t>
  </si>
  <si>
    <t>滑轮螺丝</t>
  </si>
  <si>
    <t>全纹螺丝</t>
  </si>
  <si>
    <t>HF-4.8</t>
  </si>
  <si>
    <t>综采菱形螺丝</t>
  </si>
  <si>
    <t>7*22</t>
  </si>
  <si>
    <t>鱼尾丝</t>
  </si>
  <si>
    <t>内六角螺丝</t>
  </si>
  <si>
    <t>镀锌螺丝</t>
  </si>
  <si>
    <t>高强度螺丝</t>
  </si>
  <si>
    <t>5*20</t>
  </si>
  <si>
    <t>φ14螺丝</t>
  </si>
  <si>
    <t>φ14</t>
  </si>
  <si>
    <t>φ16螺丝</t>
  </si>
  <si>
    <t>φ16</t>
  </si>
  <si>
    <t>φ18螺丝</t>
  </si>
  <si>
    <t>φ18</t>
  </si>
  <si>
    <t>φ20螺丝</t>
  </si>
  <si>
    <t>φ20</t>
  </si>
  <si>
    <t>φ22螺丝</t>
  </si>
  <si>
    <t>φ22</t>
  </si>
  <si>
    <t>φ24螺丝</t>
  </si>
  <si>
    <t>φ24</t>
  </si>
  <si>
    <t>花栏螺丝</t>
  </si>
  <si>
    <t>螺母+弹垫</t>
  </si>
  <si>
    <t>连轴器肖子</t>
  </si>
  <si>
    <t>16*10</t>
  </si>
  <si>
    <t>液压连接肖子</t>
  </si>
  <si>
    <t>φ60*260</t>
  </si>
  <si>
    <t>1.2M机下托辊支架</t>
  </si>
  <si>
    <t>1.2M</t>
  </si>
  <si>
    <t>肖子</t>
  </si>
  <si>
    <t>拔链器肖子</t>
  </si>
  <si>
    <t>电镐肖子</t>
  </si>
  <si>
    <t>尼龙肖子</t>
  </si>
  <si>
    <t>胀紧肖子</t>
  </si>
  <si>
    <t>锯齿环肖子</t>
  </si>
  <si>
    <t>S100-04002</t>
  </si>
  <si>
    <t>S100-0101024</t>
  </si>
  <si>
    <t>S100-06004</t>
  </si>
  <si>
    <t>S100-02007</t>
  </si>
  <si>
    <t>S100-04004</t>
  </si>
  <si>
    <t>闸皮肖子</t>
  </si>
  <si>
    <t>φ12*43</t>
  </si>
  <si>
    <t>φ12*80</t>
  </si>
  <si>
    <t>支架平衡千斤肖子</t>
  </si>
  <si>
    <t>240*67</t>
  </si>
  <si>
    <t>齿轨保险肖子</t>
  </si>
  <si>
    <t>齿轮保险肖</t>
  </si>
  <si>
    <t>压力表</t>
  </si>
  <si>
    <t>10MPa</t>
  </si>
  <si>
    <t>真空压力表</t>
  </si>
  <si>
    <t>1.0MPA</t>
  </si>
  <si>
    <t>Y60-1.5MPA</t>
  </si>
  <si>
    <t>2.5MPA</t>
  </si>
  <si>
    <t>4MPA</t>
  </si>
  <si>
    <t>普通压力表</t>
  </si>
  <si>
    <t>GB/T1226-2001</t>
  </si>
  <si>
    <t>压力表开关</t>
  </si>
  <si>
    <t>MSZA20/400</t>
  </si>
  <si>
    <t>YTN60</t>
  </si>
  <si>
    <t>YX-100</t>
  </si>
  <si>
    <t>耐震压力表0-60MPa[块]</t>
  </si>
  <si>
    <t>0-60MPa</t>
  </si>
  <si>
    <t>压力表电接点</t>
  </si>
  <si>
    <t>YX100</t>
  </si>
  <si>
    <t>压力表真空表</t>
  </si>
  <si>
    <t>Y100</t>
  </si>
  <si>
    <t>0-1</t>
  </si>
  <si>
    <t>抗震压力表</t>
  </si>
  <si>
    <t>电接点压力表</t>
  </si>
  <si>
    <t>10mpa</t>
  </si>
  <si>
    <t>25MPA</t>
  </si>
  <si>
    <t>U型压力表</t>
  </si>
  <si>
    <t>0-40MPA</t>
  </si>
  <si>
    <t>0.6mpa</t>
  </si>
  <si>
    <t>温度计</t>
  </si>
  <si>
    <t>气体检测报警仪</t>
  </si>
  <si>
    <t>便携式CO报警仪</t>
  </si>
  <si>
    <t>甲烷氧气两用报警仪</t>
  </si>
  <si>
    <t>本安声光报警器</t>
  </si>
  <si>
    <t>工作压力管</t>
  </si>
  <si>
    <t>1.5MPa</t>
  </si>
  <si>
    <t>乳化液浓度计</t>
  </si>
  <si>
    <t>WYT-15型</t>
  </si>
  <si>
    <t>温度控制仪表</t>
  </si>
  <si>
    <t>氧气表</t>
  </si>
  <si>
    <t>车载瓦斯断电仪</t>
  </si>
  <si>
    <t>顶板离层测距仪</t>
  </si>
  <si>
    <t>耐震负压表</t>
  </si>
  <si>
    <t>0.1-0MPA</t>
  </si>
  <si>
    <t>坡度规B2型</t>
  </si>
  <si>
    <t>B2型</t>
  </si>
  <si>
    <t>甲烷传感器</t>
  </si>
  <si>
    <t>CO传感器元件</t>
  </si>
  <si>
    <t>氧气传感器</t>
  </si>
  <si>
    <t>采煤机瓦斯传感器</t>
  </si>
  <si>
    <t>低浓度甲烷传感器</t>
  </si>
  <si>
    <t>风流压力传感器</t>
  </si>
  <si>
    <t>GF5Z（A）</t>
  </si>
  <si>
    <t>红外测温仪</t>
  </si>
  <si>
    <t>HT890/50-580[个]</t>
  </si>
  <si>
    <t>乙炔表</t>
  </si>
  <si>
    <t>电子风表</t>
  </si>
  <si>
    <t>测量仪小镜带钩</t>
  </si>
  <si>
    <t>浮球液位控制器</t>
  </si>
  <si>
    <t>表架</t>
  </si>
  <si>
    <t>聚丙氟垫</t>
  </si>
  <si>
    <t>胶垫</t>
  </si>
  <si>
    <t>4寸</t>
  </si>
  <si>
    <t>牛筋胶垫</t>
  </si>
  <si>
    <t>1.5寸</t>
  </si>
  <si>
    <t>5寸</t>
  </si>
  <si>
    <t>片</t>
  </si>
  <si>
    <t>水泵对轮垫</t>
  </si>
  <si>
    <t>φ100型</t>
  </si>
  <si>
    <t>玻璃钢锚垫</t>
  </si>
  <si>
    <t>组合垫</t>
  </si>
  <si>
    <t>螺丝平弹垫</t>
  </si>
  <si>
    <t>皮带扣</t>
  </si>
  <si>
    <t>V6-1.2M</t>
  </si>
  <si>
    <t>箱</t>
  </si>
  <si>
    <t>订扣机倒三角</t>
  </si>
  <si>
    <t>V6</t>
  </si>
  <si>
    <t>32CMV6</t>
  </si>
  <si>
    <t>U型环</t>
  </si>
  <si>
    <t>B50</t>
  </si>
  <si>
    <t>U形卡子、U形螺丝</t>
  </si>
  <si>
    <t>阻车器</t>
  </si>
  <si>
    <t>扳道器</t>
  </si>
  <si>
    <t>道起/起道钉撬棍</t>
  </si>
  <si>
    <t>道夹板</t>
  </si>
  <si>
    <t>8K</t>
  </si>
  <si>
    <t>18K</t>
  </si>
  <si>
    <t>钉道锤</t>
  </si>
  <si>
    <t>轨距拉杆</t>
  </si>
  <si>
    <t>道岔</t>
  </si>
  <si>
    <t>BK622-4-12</t>
  </si>
  <si>
    <t>道夹板螺丝</t>
  </si>
  <si>
    <t>道卡子</t>
  </si>
  <si>
    <t>手动扳道器</t>
  </si>
  <si>
    <t>道钉</t>
  </si>
  <si>
    <t>扳道器拉杆</t>
  </si>
  <si>
    <t>液压弯道器</t>
  </si>
  <si>
    <t>30K</t>
  </si>
  <si>
    <t>抱道器</t>
  </si>
  <si>
    <t>DSP1063</t>
  </si>
  <si>
    <t>道木</t>
  </si>
  <si>
    <t>1800*200*150</t>
  </si>
  <si>
    <t>1200*200*150</t>
  </si>
  <si>
    <t>1200*120*120</t>
  </si>
  <si>
    <t>2000*150*150</t>
  </si>
  <si>
    <t>杨道木</t>
  </si>
  <si>
    <t>1200*120*140</t>
  </si>
  <si>
    <t>1000*170*150</t>
  </si>
  <si>
    <t>1200*150*120</t>
  </si>
  <si>
    <t>800*200*120</t>
  </si>
  <si>
    <t>2200*200*150</t>
  </si>
  <si>
    <t>冲压弯头</t>
  </si>
  <si>
    <t>2寸</t>
  </si>
  <si>
    <t>弯头</t>
  </si>
  <si>
    <t>止回阀</t>
  </si>
  <si>
    <t>蝶阀</t>
  </si>
  <si>
    <t>塑料水管接头</t>
  </si>
  <si>
    <t>水袋</t>
  </si>
  <si>
    <t>细塑料管2大盘</t>
  </si>
  <si>
    <t>螺纹管</t>
  </si>
  <si>
    <t>闸阀</t>
  </si>
  <si>
    <t>寸胶管</t>
  </si>
  <si>
    <t>3.5寸</t>
  </si>
  <si>
    <t>D71*5-1S</t>
  </si>
  <si>
    <t>阀门</t>
  </si>
  <si>
    <t>BNE6-20</t>
  </si>
  <si>
    <t>DN200</t>
  </si>
  <si>
    <t>异径三通</t>
  </si>
  <si>
    <t>10-31.5</t>
  </si>
  <si>
    <t>10-51</t>
  </si>
  <si>
    <t>25-32</t>
  </si>
  <si>
    <t>25-31.5</t>
  </si>
  <si>
    <t>19-13</t>
  </si>
  <si>
    <t>3-51</t>
  </si>
  <si>
    <t>三通</t>
  </si>
  <si>
    <t>风管小接头</t>
  </si>
  <si>
    <t>风管大接头</t>
  </si>
  <si>
    <t>高压风管三接头</t>
  </si>
  <si>
    <t>铝合金水管接头</t>
  </si>
  <si>
    <t>KD65A</t>
  </si>
  <si>
    <t>塑料管接头</t>
  </si>
  <si>
    <t>φ63</t>
  </si>
  <si>
    <t>φ110</t>
  </si>
  <si>
    <t>塑料水管小接头</t>
  </si>
  <si>
    <t>防水袋</t>
  </si>
  <si>
    <t>小袋</t>
  </si>
  <si>
    <t>普通胶管</t>
  </si>
  <si>
    <t>PE管</t>
  </si>
  <si>
    <t>PE管箍</t>
  </si>
  <si>
    <t>φ25</t>
  </si>
  <si>
    <t>高压水管</t>
  </si>
  <si>
    <t>压力胶管</t>
  </si>
  <si>
    <t>管卡子</t>
  </si>
  <si>
    <t>8寸</t>
  </si>
  <si>
    <t>螺纹胶管</t>
  </si>
  <si>
    <t>底阀</t>
  </si>
  <si>
    <t>胶管</t>
  </si>
  <si>
    <t>φ10</t>
  </si>
  <si>
    <t>6寸*6M</t>
  </si>
  <si>
    <t>水管挂钩</t>
  </si>
  <si>
    <t>变径管节</t>
  </si>
  <si>
    <t>φ75MM/φ52MM</t>
  </si>
  <si>
    <t>机制弯头</t>
  </si>
  <si>
    <t>φ89</t>
  </si>
  <si>
    <t>60*3.5</t>
  </si>
  <si>
    <t>φ15</t>
  </si>
  <si>
    <t>棉纱盘根</t>
  </si>
  <si>
    <t>盘根</t>
  </si>
  <si>
    <t>石墨盘根</t>
  </si>
  <si>
    <t>沐浴混合开关</t>
  </si>
  <si>
    <t>恒温混合阀</t>
  </si>
  <si>
    <t>大阀门</t>
  </si>
  <si>
    <t>大三通</t>
  </si>
  <si>
    <t>球阀</t>
  </si>
  <si>
    <t>2.5寸</t>
  </si>
  <si>
    <t>专用阀</t>
  </si>
  <si>
    <t>管箍</t>
  </si>
  <si>
    <t>PPR活接</t>
  </si>
  <si>
    <t>PPR1.2寸管</t>
  </si>
  <si>
    <t>1.2寸</t>
  </si>
  <si>
    <t>PPR63</t>
  </si>
  <si>
    <t>PPR外牙活接</t>
  </si>
  <si>
    <t>1寸</t>
  </si>
  <si>
    <t>PPR6分外丝</t>
  </si>
  <si>
    <t>PPR6</t>
  </si>
  <si>
    <t>6寸弯头</t>
  </si>
  <si>
    <t>6寸胶管</t>
  </si>
  <si>
    <t>6*9</t>
  </si>
  <si>
    <t>6寸螺纹水管</t>
  </si>
  <si>
    <t>6寸吸水螺纹管</t>
  </si>
  <si>
    <t>4分丝头</t>
  </si>
  <si>
    <t>4分球阀</t>
  </si>
  <si>
    <t>4分阀门</t>
  </si>
  <si>
    <t>DN25/16</t>
  </si>
  <si>
    <t>排污阀</t>
  </si>
  <si>
    <t>DN50-16</t>
  </si>
  <si>
    <t>4分闸阀</t>
  </si>
  <si>
    <t>镀锌三通</t>
  </si>
  <si>
    <t>镀锌活接</t>
  </si>
  <si>
    <t>铜喷头</t>
  </si>
  <si>
    <t>丝头管</t>
  </si>
  <si>
    <t>4分*50CM</t>
  </si>
  <si>
    <t>活接头</t>
  </si>
  <si>
    <t>喷头</t>
  </si>
  <si>
    <t>补芯</t>
  </si>
  <si>
    <t>6分/4分</t>
  </si>
  <si>
    <t>1.2寸阀门[个]</t>
  </si>
  <si>
    <t>塑料管</t>
  </si>
  <si>
    <t>DN50-25</t>
  </si>
  <si>
    <t>蛇皮管</t>
  </si>
  <si>
    <t>风管</t>
  </si>
  <si>
    <t>高压胶管</t>
  </si>
  <si>
    <t>镀锌钢丝绳</t>
  </si>
  <si>
    <t>4分</t>
  </si>
  <si>
    <t>钢丝绳</t>
  </si>
  <si>
    <t>5分</t>
  </si>
  <si>
    <t>绳皮</t>
  </si>
  <si>
    <t>绳扣</t>
  </si>
  <si>
    <t>3分</t>
  </si>
  <si>
    <t>拔绳轮</t>
  </si>
  <si>
    <t>钢丝绳卡</t>
  </si>
  <si>
    <t>19#以下</t>
  </si>
  <si>
    <t>20#</t>
  </si>
  <si>
    <t>φ5MM</t>
  </si>
  <si>
    <t>φ12.5MM</t>
  </si>
  <si>
    <t>φ28MM</t>
  </si>
  <si>
    <t>压力表座</t>
  </si>
  <si>
    <t>减速器</t>
  </si>
  <si>
    <t>油壶盖</t>
  </si>
  <si>
    <t>一轴定位螺丝</t>
  </si>
  <si>
    <t>减速器盲轴</t>
  </si>
  <si>
    <t>一轴总承</t>
  </si>
  <si>
    <t>630/150</t>
  </si>
  <si>
    <t>减速器连接大盘</t>
  </si>
  <si>
    <t>[40T]</t>
  </si>
  <si>
    <t>加筋刮板</t>
  </si>
  <si>
    <t>舌板</t>
  </si>
  <si>
    <t>30型</t>
  </si>
  <si>
    <t>溜尾</t>
  </si>
  <si>
    <t>链轮</t>
  </si>
  <si>
    <t>溜子连接片</t>
  </si>
  <si>
    <t>注肖螺丝</t>
  </si>
  <si>
    <t>注肖胶套</t>
  </si>
  <si>
    <t>机头</t>
  </si>
  <si>
    <t>舌板[盖板]</t>
  </si>
  <si>
    <t>630T</t>
  </si>
  <si>
    <t>小架(护链器架)</t>
  </si>
  <si>
    <t>链条[</t>
  </si>
  <si>
    <t>压链块</t>
  </si>
  <si>
    <t>连接槽</t>
  </si>
  <si>
    <t>溜尾槽</t>
  </si>
  <si>
    <t>压滚</t>
  </si>
  <si>
    <t>φ220*1150</t>
  </si>
  <si>
    <t>防跑偏小滚子</t>
  </si>
  <si>
    <t>大小头滚子</t>
  </si>
  <si>
    <t>皮带调节小滚</t>
  </si>
  <si>
    <t>改向滚筒</t>
  </si>
  <si>
    <t>φ320*95</t>
  </si>
  <si>
    <t>缓冲滚子</t>
  </si>
  <si>
    <t>φ190*1150</t>
  </si>
  <si>
    <t>皮带尾滚</t>
  </si>
  <si>
    <t>φ220*750</t>
  </si>
  <si>
    <t>尾滚</t>
  </si>
  <si>
    <t>皮带机除尘器</t>
  </si>
  <si>
    <t>1米</t>
  </si>
  <si>
    <t>皮带机机头部</t>
  </si>
  <si>
    <t>SJ-80</t>
  </si>
  <si>
    <t>皮带机尾部</t>
  </si>
  <si>
    <t>缓冲托辊</t>
  </si>
  <si>
    <t>φ89*275</t>
  </si>
  <si>
    <t>缓冲托辊架</t>
  </si>
  <si>
    <t>SJ80</t>
  </si>
  <si>
    <t>架</t>
  </si>
  <si>
    <t>级冲托辊</t>
  </si>
  <si>
    <t>φ133*360</t>
  </si>
  <si>
    <t>φ108*275*3</t>
  </si>
  <si>
    <t>串</t>
  </si>
  <si>
    <t>φ133*465</t>
  </si>
  <si>
    <t>SJ1000</t>
  </si>
  <si>
    <t>上托辊</t>
  </si>
  <si>
    <t>φ108*360*3</t>
  </si>
  <si>
    <t>下托辊</t>
  </si>
  <si>
    <t>立辊</t>
  </si>
  <si>
    <t>φ220-1200</t>
  </si>
  <si>
    <t>89*275*3</t>
  </si>
  <si>
    <t>89*950</t>
  </si>
  <si>
    <t>托辊架</t>
  </si>
  <si>
    <t>1.3M</t>
  </si>
  <si>
    <t>不锈钢缓冲管</t>
  </si>
  <si>
    <t>φ89*325*3</t>
  </si>
  <si>
    <t>上托辊架子</t>
  </si>
  <si>
    <t>TD75/800</t>
  </si>
  <si>
    <t>φ220*950</t>
  </si>
  <si>
    <t>托辊</t>
  </si>
  <si>
    <t>φ89*305</t>
  </si>
  <si>
    <t>1M/108*1150</t>
  </si>
  <si>
    <t>133*1400</t>
  </si>
  <si>
    <t>133*465*3</t>
  </si>
  <si>
    <t>尾辊</t>
  </si>
  <si>
    <t>φ220*900</t>
  </si>
  <si>
    <t>架体下耳</t>
  </si>
  <si>
    <t>槽型轮</t>
  </si>
  <si>
    <t>20*9</t>
  </si>
  <si>
    <t>穿钉</t>
  </si>
  <si>
    <t>16*220</t>
  </si>
  <si>
    <t>16*130</t>
  </si>
  <si>
    <t>穿条</t>
  </si>
  <si>
    <t>22*140</t>
  </si>
  <si>
    <t>14*140</t>
  </si>
  <si>
    <t>16*2.2M</t>
  </si>
  <si>
    <t>联轴器</t>
  </si>
  <si>
    <t>φ260</t>
  </si>
  <si>
    <t>小架</t>
  </si>
  <si>
    <t>垫块</t>
  </si>
  <si>
    <t>50*80</t>
  </si>
  <si>
    <t>筛板</t>
  </si>
  <si>
    <t>YAH1548</t>
  </si>
  <si>
    <t>皮带联接</t>
  </si>
  <si>
    <t>12-14MM</t>
  </si>
  <si>
    <t>伸缩机尾</t>
  </si>
  <si>
    <t>DSJ1000</t>
  </si>
  <si>
    <t>电动滚筒方铁瓦架</t>
  </si>
  <si>
    <t>电动滚筒瓦座</t>
  </si>
  <si>
    <t>方铁</t>
  </si>
  <si>
    <t>φ75</t>
  </si>
  <si>
    <t>8皮带偶合器</t>
  </si>
  <si>
    <t>减速器花键连轴套</t>
  </si>
  <si>
    <t>滑动小车</t>
  </si>
  <si>
    <t>强力皮带修补胶</t>
  </si>
  <si>
    <t>皮带机打滑传感器</t>
  </si>
  <si>
    <t>拉紧滑块</t>
  </si>
  <si>
    <t>SPJ80</t>
  </si>
  <si>
    <t>储带仓架子</t>
  </si>
  <si>
    <t>旋转油封</t>
  </si>
  <si>
    <t>95*120*13</t>
  </si>
  <si>
    <t>浮动油封</t>
  </si>
  <si>
    <t>240*217*36</t>
  </si>
  <si>
    <t>O型圈</t>
  </si>
  <si>
    <t>整体密封盒</t>
  </si>
  <si>
    <t>水封</t>
  </si>
  <si>
    <t>机械密封</t>
  </si>
  <si>
    <t>φ33</t>
  </si>
  <si>
    <t>108-45</t>
  </si>
  <si>
    <t>φ30</t>
  </si>
  <si>
    <t>108-20</t>
  </si>
  <si>
    <t>注水封孔器</t>
  </si>
  <si>
    <t>密封件</t>
  </si>
  <si>
    <t>φ170</t>
  </si>
  <si>
    <t>普通填充胶</t>
  </si>
  <si>
    <t>袋</t>
  </si>
  <si>
    <t>浮动密封</t>
  </si>
  <si>
    <t>268.5*240*38</t>
  </si>
  <si>
    <t>橡胶条</t>
  </si>
  <si>
    <t>电机密封盒</t>
  </si>
  <si>
    <t>75KW</t>
  </si>
  <si>
    <t>密封</t>
  </si>
  <si>
    <t>0.57*160</t>
  </si>
  <si>
    <t>锚杆</t>
  </si>
  <si>
    <t>60CM</t>
  </si>
  <si>
    <t>1.4M</t>
  </si>
  <si>
    <t>尼龙套</t>
  </si>
  <si>
    <t>托板</t>
  </si>
  <si>
    <t>150*150</t>
  </si>
  <si>
    <t>300*300</t>
  </si>
  <si>
    <t>玻璃钢托板</t>
  </si>
  <si>
    <t>树脂</t>
  </si>
  <si>
    <t>2360/3530</t>
  </si>
  <si>
    <t>5*20*40</t>
  </si>
  <si>
    <t>10*10</t>
  </si>
  <si>
    <t>锁具[锚具、锁头]</t>
  </si>
  <si>
    <t>KM15</t>
  </si>
  <si>
    <t>张拉机具头</t>
  </si>
  <si>
    <t>张拉机具锁片</t>
  </si>
  <si>
    <t>钢丝网</t>
  </si>
  <si>
    <t>2.6*4米</t>
  </si>
  <si>
    <t>2*4M</t>
  </si>
  <si>
    <t>尼龙网</t>
  </si>
  <si>
    <t>2.6M*4M</t>
  </si>
  <si>
    <t>张</t>
  </si>
  <si>
    <t>棱形网</t>
  </si>
  <si>
    <t>2*10M</t>
  </si>
  <si>
    <t>法兰</t>
  </si>
  <si>
    <t>PE管法兰</t>
  </si>
  <si>
    <t>平焊法兰盘</t>
  </si>
  <si>
    <t>行走马达法兰</t>
  </si>
  <si>
    <t>JTL127</t>
  </si>
  <si>
    <t>行走减速器法兰</t>
  </si>
  <si>
    <t>J3C.8.13</t>
  </si>
  <si>
    <t>巴纠(耙钉)</t>
  </si>
  <si>
    <t>焊条</t>
  </si>
  <si>
    <t>铸铁焊条</t>
  </si>
  <si>
    <t>2.5]</t>
  </si>
  <si>
    <t>不锈钢焊条</t>
  </si>
  <si>
    <t>耐磨焊条</t>
  </si>
  <si>
    <t>锯齿环-扁平连接环</t>
  </si>
  <si>
    <t>铁丝</t>
  </si>
  <si>
    <t>12#</t>
  </si>
  <si>
    <t>10#</t>
  </si>
  <si>
    <t>22#</t>
  </si>
  <si>
    <t>石棉板</t>
  </si>
  <si>
    <t>石棉纸</t>
  </si>
  <si>
    <t>0.6MM</t>
  </si>
  <si>
    <t>轴承盒</t>
  </si>
  <si>
    <t>水泵底罩</t>
  </si>
  <si>
    <t>22CM</t>
  </si>
  <si>
    <t>对轮飞圈</t>
  </si>
  <si>
    <t>φ150MM</t>
  </si>
  <si>
    <t>手动油泵</t>
  </si>
  <si>
    <t>SYB-63型</t>
  </si>
  <si>
    <t>水泵叶轮</t>
  </si>
  <si>
    <t>新款水笼头</t>
  </si>
  <si>
    <t>RFA-400</t>
  </si>
  <si>
    <t>RFLCET</t>
  </si>
  <si>
    <t>水泵密封盒</t>
  </si>
  <si>
    <t>喷浆机喷头</t>
  </si>
  <si>
    <t>喷头底座</t>
  </si>
  <si>
    <t>喷浆机出料弯胶桶</t>
  </si>
  <si>
    <t>喷浆机料杯</t>
  </si>
  <si>
    <t>喷浆机料嘴</t>
  </si>
  <si>
    <t>石材切割片</t>
  </si>
  <si>
    <t>角磨机切片</t>
  </si>
  <si>
    <t>砂轮切割片</t>
  </si>
  <si>
    <t>砂轮片</t>
  </si>
  <si>
    <t>300*40*75</t>
  </si>
  <si>
    <t>75*350</t>
  </si>
  <si>
    <t>砂轮让</t>
  </si>
  <si>
    <t>300*140*75</t>
  </si>
  <si>
    <t>卸扣</t>
  </si>
  <si>
    <t>15T</t>
  </si>
  <si>
    <t>14#</t>
  </si>
  <si>
    <t>气动管</t>
  </si>
  <si>
    <t>风门把手</t>
  </si>
  <si>
    <t>刹车总成</t>
  </si>
  <si>
    <t>刹车带</t>
  </si>
  <si>
    <t>上下刹车片</t>
  </si>
  <si>
    <t>绞车出头齿轮</t>
  </si>
  <si>
    <t>胀紧绞车</t>
  </si>
  <si>
    <t>7.5KW</t>
  </si>
  <si>
    <t>10*100</t>
  </si>
  <si>
    <t>转换片</t>
  </si>
  <si>
    <t>半轴</t>
  </si>
  <si>
    <t>φ11*65</t>
  </si>
  <si>
    <t>φ6*40</t>
  </si>
  <si>
    <t>平车轴</t>
  </si>
  <si>
    <t>机斗轴</t>
  </si>
  <si>
    <t>刮板机配件</t>
  </si>
  <si>
    <t>7*35</t>
  </si>
  <si>
    <t>8*31</t>
  </si>
  <si>
    <t>轴套</t>
  </si>
  <si>
    <t>盲轴总成</t>
  </si>
  <si>
    <t>S150</t>
  </si>
  <si>
    <t>连接轴</t>
  </si>
  <si>
    <t>肖轴</t>
  </si>
  <si>
    <t>轴座</t>
  </si>
  <si>
    <t>三轴</t>
  </si>
  <si>
    <t>变色硅胶</t>
  </si>
  <si>
    <t>瓶</t>
  </si>
  <si>
    <t>工具箱</t>
  </si>
  <si>
    <t>齿轮</t>
  </si>
  <si>
    <t>7.5*23</t>
  </si>
  <si>
    <t>11*32</t>
  </si>
  <si>
    <t>6*24</t>
  </si>
  <si>
    <t>φ200</t>
  </si>
  <si>
    <t>七星轮</t>
  </si>
  <si>
    <t>回柱绞车电机齿轮</t>
  </si>
  <si>
    <t>回柱绞车电机</t>
  </si>
  <si>
    <t>YBF-7.5-4</t>
  </si>
  <si>
    <t>皮带机长内外齿</t>
  </si>
  <si>
    <t>皮带机大齿轮</t>
  </si>
  <si>
    <t>伞齿轮</t>
  </si>
  <si>
    <t>三轴斜齿</t>
  </si>
  <si>
    <t>皮带机内外齿</t>
  </si>
  <si>
    <t>正齿</t>
  </si>
  <si>
    <t>大电锯片</t>
  </si>
  <si>
    <t>吊挂环大的</t>
  </si>
  <si>
    <t>吊挂环小的</t>
  </si>
  <si>
    <t>三轮车钢板</t>
  </si>
  <si>
    <t>钢桶</t>
  </si>
  <si>
    <t>100MM</t>
  </si>
  <si>
    <t>130*20</t>
  </si>
  <si>
    <t>7*9</t>
  </si>
  <si>
    <t>电机注销对轮</t>
  </si>
  <si>
    <t>40KW</t>
  </si>
  <si>
    <t>小对轮飞圈</t>
  </si>
  <si>
    <t>φ50</t>
  </si>
  <si>
    <t>φ70</t>
  </si>
  <si>
    <t>对轮十字片</t>
  </si>
  <si>
    <t>气缸</t>
  </si>
  <si>
    <t>JB/T 5923-1997</t>
  </si>
  <si>
    <t>机械链子</t>
  </si>
  <si>
    <t>连杆瓦</t>
  </si>
  <si>
    <t>12V/35</t>
  </si>
  <si>
    <t>悬吊式</t>
  </si>
  <si>
    <t>三角皮带</t>
  </si>
  <si>
    <t>A1575</t>
  </si>
  <si>
    <t>A940</t>
  </si>
  <si>
    <t>三角带</t>
  </si>
  <si>
    <t>A1600</t>
  </si>
  <si>
    <t>A1630</t>
  </si>
  <si>
    <t>A584</t>
  </si>
  <si>
    <t>B1080</t>
  </si>
  <si>
    <t>B2000</t>
  </si>
  <si>
    <t>B2007</t>
  </si>
  <si>
    <t>B2240</t>
  </si>
  <si>
    <t>B2950</t>
  </si>
  <si>
    <t>B3000</t>
  </si>
  <si>
    <t>B3080</t>
  </si>
  <si>
    <t>B3556</t>
  </si>
  <si>
    <t>B2032</t>
  </si>
  <si>
    <t>B2500</t>
  </si>
  <si>
    <t>B-1575</t>
  </si>
  <si>
    <t>C2850</t>
  </si>
  <si>
    <t>C4100</t>
  </si>
  <si>
    <t>C5004]</t>
  </si>
  <si>
    <t>C2400</t>
  </si>
  <si>
    <t>C250</t>
  </si>
  <si>
    <t>C4590</t>
  </si>
  <si>
    <t>C5800</t>
  </si>
  <si>
    <t>三角皮带V带</t>
  </si>
  <si>
    <t>皮带办</t>
  </si>
  <si>
    <t>φ100</t>
  </si>
  <si>
    <t>风袋伸缩弯头</t>
  </si>
  <si>
    <t>风袋接头</t>
  </si>
  <si>
    <t>切换风袋</t>
  </si>
  <si>
    <t>800/600</t>
  </si>
  <si>
    <t>800/800</t>
  </si>
  <si>
    <t>铁风筒</t>
  </si>
  <si>
    <t>800*150</t>
  </si>
  <si>
    <t>风袋弯头</t>
  </si>
  <si>
    <t>阻燃伸缩风袋</t>
  </si>
  <si>
    <t>50*10M</t>
  </si>
  <si>
    <t>伸缩弯头</t>
  </si>
  <si>
    <t>乙炔带</t>
  </si>
  <si>
    <t>防松盖</t>
  </si>
  <si>
    <t>油拉</t>
  </si>
  <si>
    <t>雷管箱</t>
  </si>
  <si>
    <t>30耙煤机滚筒总承</t>
  </si>
  <si>
    <t>耙煤机大齿圈</t>
  </si>
  <si>
    <t>耙煤机主轴</t>
  </si>
  <si>
    <t>耙煤机刹车钢带</t>
  </si>
  <si>
    <t>耙煤机总成</t>
  </si>
  <si>
    <t>耙煤机</t>
  </si>
  <si>
    <t>耙煤机行星轮三角架]</t>
  </si>
  <si>
    <t>耙煤机外架</t>
  </si>
  <si>
    <t>耙煤机行星轮</t>
  </si>
  <si>
    <t>耙煤机星行轮锁片</t>
  </si>
  <si>
    <t>耙煤机星行轮肖子</t>
  </si>
  <si>
    <t>耙煤机星行主轮</t>
  </si>
  <si>
    <t>耙煤机大架</t>
  </si>
  <si>
    <t>耙煤机小行星</t>
  </si>
  <si>
    <t>耙煤机大行星</t>
  </si>
  <si>
    <t>耙煤机小太阳轮</t>
  </si>
  <si>
    <t>耙煤机大太阳轮</t>
  </si>
  <si>
    <t>耙煤机三星架</t>
  </si>
  <si>
    <t>液压管</t>
  </si>
  <si>
    <t>φ16*10M</t>
  </si>
  <si>
    <t>φ31.5</t>
  </si>
  <si>
    <t>φ38*2M</t>
  </si>
  <si>
    <t>38*2.5M</t>
  </si>
  <si>
    <t>φ31.5*2M</t>
  </si>
  <si>
    <t>液压管接头</t>
  </si>
  <si>
    <t>φ13</t>
  </si>
  <si>
    <t>液压管三通</t>
  </si>
  <si>
    <t>φ19</t>
  </si>
  <si>
    <t>液压管直通</t>
  </si>
  <si>
    <t>φ51</t>
  </si>
  <si>
    <t>φ70MM</t>
  </si>
  <si>
    <t>两面铁接头</t>
  </si>
  <si>
    <t>液压管对丝</t>
  </si>
  <si>
    <t>φ22*1.5</t>
  </si>
  <si>
    <t>液压管截止阀</t>
  </si>
  <si>
    <t>截止阀</t>
  </si>
  <si>
    <t>FJP320/31.5</t>
  </si>
  <si>
    <t>球形截止阀</t>
  </si>
  <si>
    <t>FJQ80/40</t>
  </si>
  <si>
    <t>FJP320/10</t>
  </si>
  <si>
    <t>FGQ200/31.5</t>
  </si>
  <si>
    <t>φ32</t>
  </si>
  <si>
    <t>回液三通断路阀</t>
  </si>
  <si>
    <t>FDH320/31.5</t>
  </si>
  <si>
    <t>二通液压</t>
  </si>
  <si>
    <t>三通液压</t>
  </si>
  <si>
    <t>堵头</t>
  </si>
  <si>
    <t>φ3</t>
  </si>
  <si>
    <t>液压管卡子</t>
  </si>
  <si>
    <t>51MM</t>
  </si>
  <si>
    <t>胶管弯头</t>
  </si>
  <si>
    <t>KJ</t>
  </si>
  <si>
    <t>胶管接头</t>
  </si>
  <si>
    <t>液压管弯头</t>
  </si>
  <si>
    <t>φ13*2M</t>
  </si>
  <si>
    <t>φ13*1.5M</t>
  </si>
  <si>
    <t>φ13*0.8M</t>
  </si>
  <si>
    <t>φ13*20M</t>
  </si>
  <si>
    <t>φ13*5M</t>
  </si>
  <si>
    <t>φ13*1.25M</t>
  </si>
  <si>
    <t>φ13*1.6M</t>
  </si>
  <si>
    <t>φ13*10M</t>
  </si>
  <si>
    <t>φ13*0.63M</t>
  </si>
  <si>
    <t>φ13*1.23M</t>
  </si>
  <si>
    <t>φ13*25M</t>
  </si>
  <si>
    <t>φ13*2.2M</t>
  </si>
  <si>
    <t>φ10*2M</t>
  </si>
  <si>
    <t>φ10*1M</t>
  </si>
  <si>
    <t>φ10*10M</t>
  </si>
  <si>
    <t>φ10*20M</t>
  </si>
  <si>
    <t>φ10*3M</t>
  </si>
  <si>
    <t>φ10*6.1M</t>
  </si>
  <si>
    <t>φ10*2.5M</t>
  </si>
  <si>
    <t>φ10*0.6M</t>
  </si>
  <si>
    <t>φ10*1.6M</t>
  </si>
  <si>
    <t>10*6M</t>
  </si>
  <si>
    <t>φ8*1M</t>
  </si>
  <si>
    <t>φ8*1.25M</t>
  </si>
  <si>
    <t>φ8*0.5M</t>
  </si>
  <si>
    <t>φ8*5M</t>
  </si>
  <si>
    <t>φ19*2M</t>
  </si>
  <si>
    <t>φ19*1.5M</t>
  </si>
  <si>
    <t>φ19*30M</t>
  </si>
  <si>
    <t>φ19*1M</t>
  </si>
  <si>
    <t>φ19*12.5M</t>
  </si>
  <si>
    <t>φ19*16M</t>
  </si>
  <si>
    <t>φ19*8M</t>
  </si>
  <si>
    <t>φ6*2M</t>
  </si>
  <si>
    <t>φ6*4.5M</t>
  </si>
  <si>
    <t>φ6*5M</t>
  </si>
  <si>
    <t>φ6*20M</t>
  </si>
  <si>
    <t>φ6*15M</t>
  </si>
  <si>
    <t>φ51*2M</t>
  </si>
  <si>
    <t>φ32*10M</t>
  </si>
  <si>
    <t>φ32*0.5M</t>
  </si>
  <si>
    <t>φ25*0.5M</t>
  </si>
  <si>
    <t>φ25*1.8M</t>
  </si>
  <si>
    <t>φ25*1.5M</t>
  </si>
  <si>
    <t>φ25*30M]</t>
  </si>
  <si>
    <t>φ25*2M</t>
  </si>
  <si>
    <t>活节</t>
  </si>
  <si>
    <t>1.1米</t>
  </si>
  <si>
    <t>回转钻机钻杆</t>
  </si>
  <si>
    <t>42MM</t>
  </si>
  <si>
    <t>回转钻机钻杆变接头</t>
  </si>
  <si>
    <t>回转钻机油泵联轴器</t>
  </si>
  <si>
    <t>钻杆变接头</t>
  </si>
  <si>
    <t>127/42</t>
  </si>
  <si>
    <t>108/42</t>
  </si>
  <si>
    <t>变径接头</t>
  </si>
  <si>
    <t>80/65</t>
  </si>
  <si>
    <t>异径接头</t>
  </si>
  <si>
    <t>65/35</t>
  </si>
  <si>
    <t>95/35</t>
  </si>
  <si>
    <t>变接头</t>
  </si>
  <si>
    <t>35/42</t>
  </si>
  <si>
    <t>65/42</t>
  </si>
  <si>
    <t>回转钻机活节</t>
  </si>
  <si>
    <t>1.4米</t>
  </si>
  <si>
    <t>回转钻机全套密封</t>
  </si>
  <si>
    <t>回转机密封</t>
  </si>
  <si>
    <t>20*2.4</t>
  </si>
  <si>
    <t>回转钻机密封</t>
  </si>
  <si>
    <t>270/170-60-08</t>
  </si>
  <si>
    <t>270/170-60-05</t>
  </si>
  <si>
    <t>探水钻机油泵</t>
  </si>
  <si>
    <t>钻杆定位器总承</t>
  </si>
  <si>
    <t>探水钻机链条</t>
  </si>
  <si>
    <t>探水孔堵头</t>
  </si>
  <si>
    <t>架柱式液压回转钻机</t>
  </si>
  <si>
    <t>ZYJ270/170</t>
  </si>
  <si>
    <t>顶紧油缸</t>
  </si>
  <si>
    <t>ZYJ-270/170</t>
  </si>
  <si>
    <t>定位套</t>
  </si>
  <si>
    <t>钻杆扳手</t>
  </si>
  <si>
    <t>回转钻机</t>
  </si>
  <si>
    <t>空气滤清器</t>
  </si>
  <si>
    <t>探水钻机</t>
  </si>
  <si>
    <t>探水钻机[台]</t>
  </si>
  <si>
    <t>探水钻杆</t>
  </si>
  <si>
    <t>φ35*1M</t>
  </si>
  <si>
    <t>回转总承</t>
  </si>
  <si>
    <t>270[套]</t>
  </si>
  <si>
    <t>付支柱总承</t>
  </si>
  <si>
    <t>270/17</t>
  </si>
  <si>
    <t>上顶板总承</t>
  </si>
  <si>
    <t>托板钎器总承</t>
  </si>
  <si>
    <t>调节柱</t>
  </si>
  <si>
    <t>回转装置和马达连接片</t>
  </si>
  <si>
    <t>排液阀组</t>
  </si>
  <si>
    <t>RB400.010401</t>
  </si>
  <si>
    <t>螺盖</t>
  </si>
  <si>
    <t>RB400010401-2</t>
  </si>
  <si>
    <t>主阀弹簧</t>
  </si>
  <si>
    <t>H-PCD-4</t>
  </si>
  <si>
    <t>阀芯</t>
  </si>
  <si>
    <t>RB125.010801-4</t>
  </si>
  <si>
    <t>吸液压阀</t>
  </si>
  <si>
    <t>RB400.010402</t>
  </si>
  <si>
    <t>回转装置水封</t>
  </si>
  <si>
    <t>油缸方块</t>
  </si>
  <si>
    <t>水套</t>
  </si>
  <si>
    <t>回转套</t>
  </si>
  <si>
    <t>隔套</t>
  </si>
  <si>
    <t>节流钉</t>
  </si>
  <si>
    <t>丝纹板</t>
  </si>
  <si>
    <t>1.2*2.5M</t>
  </si>
  <si>
    <t>契块</t>
  </si>
  <si>
    <t>液压支柱护套</t>
  </si>
  <si>
    <t>支架防护板</t>
  </si>
  <si>
    <t>付支架抱箍</t>
  </si>
  <si>
    <t>防倒链</t>
  </si>
  <si>
    <t>80CM</t>
  </si>
  <si>
    <t>单体支柱检测仪</t>
  </si>
  <si>
    <t>支架肖</t>
  </si>
  <si>
    <t>φ40*90</t>
  </si>
  <si>
    <t>端头站</t>
  </si>
  <si>
    <t>截齿</t>
  </si>
  <si>
    <t>U135-25</t>
  </si>
  <si>
    <t>U95</t>
  </si>
  <si>
    <t>U92</t>
  </si>
  <si>
    <t>U47</t>
  </si>
  <si>
    <t>GC0010</t>
  </si>
  <si>
    <t>刀形截齿</t>
  </si>
  <si>
    <t>50*30*102</t>
  </si>
  <si>
    <t>单体液压支柱</t>
  </si>
  <si>
    <t>3M</t>
  </si>
  <si>
    <t>DW-35</t>
  </si>
  <si>
    <t>高压油管</t>
  </si>
  <si>
    <t>φ12*0.63M</t>
  </si>
  <si>
    <t>φ12*1.2M</t>
  </si>
  <si>
    <t>φ12*1.4M</t>
  </si>
  <si>
    <t>φ12*1.7M</t>
  </si>
  <si>
    <t>φ12*1.9M</t>
  </si>
  <si>
    <t>φ12*1M</t>
  </si>
  <si>
    <t>φ12*2M</t>
  </si>
  <si>
    <t>φ12*2.5M</t>
  </si>
  <si>
    <t>3-14-34MPa/2.5M</t>
  </si>
  <si>
    <t>31.5*2.5M</t>
  </si>
  <si>
    <t>2-19-34MPa/1.2M</t>
  </si>
  <si>
    <t>φ20*1.5M</t>
  </si>
  <si>
    <t>φ20*2.2M</t>
  </si>
  <si>
    <t>φ20*1M</t>
  </si>
  <si>
    <t>φ20*1.2M</t>
  </si>
  <si>
    <t>φ20*0.5M</t>
  </si>
  <si>
    <t>φ20*2.4M</t>
  </si>
  <si>
    <t>2-19-34MPa/0.8M</t>
  </si>
  <si>
    <t>XK13-204-00184/10M</t>
  </si>
  <si>
    <t>CE22LREDOMDA3C</t>
  </si>
  <si>
    <t>φ19*10M</t>
  </si>
  <si>
    <t>φ19*2.2M</t>
  </si>
  <si>
    <t>φ19*1.1M</t>
  </si>
  <si>
    <t>φ19*1.6M</t>
  </si>
  <si>
    <t>φ19*1.25M</t>
  </si>
  <si>
    <t>19*20M</t>
  </si>
  <si>
    <t>φ13*1M</t>
  </si>
  <si>
    <t>φ13*4*5M</t>
  </si>
  <si>
    <t>φ13*0.6M</t>
  </si>
  <si>
    <t>13*1.9M</t>
  </si>
  <si>
    <t>φ25*4*1.5M</t>
  </si>
  <si>
    <t>φ25*4*5M</t>
  </si>
  <si>
    <t>φ25*4*3M</t>
  </si>
  <si>
    <t>φ25*4*2M</t>
  </si>
  <si>
    <t>φ25*2.4M</t>
  </si>
  <si>
    <t>φ25*1.6M</t>
  </si>
  <si>
    <t>φ25*1M</t>
  </si>
  <si>
    <t>φ25*0.8M</t>
  </si>
  <si>
    <t>φ25*1.4M</t>
  </si>
  <si>
    <t>φ51*5M</t>
  </si>
  <si>
    <t>φ51*10M</t>
  </si>
  <si>
    <t>51*1.5M</t>
  </si>
  <si>
    <t>φ16*4*5M</t>
  </si>
  <si>
    <t>16*20M</t>
  </si>
  <si>
    <t>φ32*4*10M</t>
  </si>
  <si>
    <t>φ32*4*5M</t>
  </si>
  <si>
    <t>φ32*6*2M</t>
  </si>
  <si>
    <t>φ10*3.5米</t>
  </si>
  <si>
    <t>φ10*1.5M</t>
  </si>
  <si>
    <t>φ10*6M</t>
  </si>
  <si>
    <t>φ10*1.3M</t>
  </si>
  <si>
    <t>φ10*1.25M</t>
  </si>
  <si>
    <t>φ10*0.8M</t>
  </si>
  <si>
    <t>φ10*0.5M</t>
  </si>
  <si>
    <t>φ10*1.8M</t>
  </si>
  <si>
    <t>10*20M</t>
  </si>
  <si>
    <t>φ8*2M</t>
  </si>
  <si>
    <t>φ8*0.8M</t>
  </si>
  <si>
    <t>φ6*0.8M</t>
  </si>
  <si>
    <t>φ6*1.102M</t>
  </si>
  <si>
    <t>φ6*2M]</t>
  </si>
  <si>
    <t>φ6*1.25M</t>
  </si>
  <si>
    <t>φ6*0.3M</t>
  </si>
  <si>
    <t>φ6*1.5M</t>
  </si>
  <si>
    <t>φ6*0.7M</t>
  </si>
  <si>
    <t>综采三通</t>
  </si>
  <si>
    <t>综采直通</t>
  </si>
  <si>
    <t>热缩终端头接头</t>
  </si>
  <si>
    <t>双向锁</t>
  </si>
  <si>
    <t>FDS80/40</t>
  </si>
  <si>
    <t>单向锁</t>
  </si>
  <si>
    <t>FDD80/40</t>
  </si>
  <si>
    <t>FDY400/40</t>
  </si>
  <si>
    <t>截割部保险轴</t>
  </si>
  <si>
    <t>MG300/700-WD</t>
  </si>
  <si>
    <t>马车栓</t>
  </si>
  <si>
    <t>20*65</t>
  </si>
  <si>
    <t>吸液阀组件</t>
  </si>
  <si>
    <t>安全阀</t>
  </si>
  <si>
    <t>南京400安全阀</t>
  </si>
  <si>
    <t>FAD-250</t>
  </si>
  <si>
    <t>FAD500/50</t>
  </si>
  <si>
    <t>FAD160/42</t>
  </si>
  <si>
    <t>支架安全阀</t>
  </si>
  <si>
    <t>φ13MM</t>
  </si>
  <si>
    <t>释压阀</t>
  </si>
  <si>
    <t>三用阀</t>
  </si>
  <si>
    <t>DZF.OOB</t>
  </si>
  <si>
    <t>先导溢流阀</t>
  </si>
  <si>
    <t>GDYW-03-21-BD24Z4</t>
  </si>
  <si>
    <t>溢流阀</t>
  </si>
  <si>
    <t>d20</t>
  </si>
  <si>
    <t>d15</t>
  </si>
  <si>
    <t>液控单向阀</t>
  </si>
  <si>
    <t>400/50</t>
  </si>
  <si>
    <t>单向阀</t>
  </si>
  <si>
    <t>手动换向阀</t>
  </si>
  <si>
    <t>采煤机电磁换向阀</t>
  </si>
  <si>
    <t>DTBF-38/24[个]</t>
  </si>
  <si>
    <t>操纵阀组</t>
  </si>
  <si>
    <t>阀组</t>
  </si>
  <si>
    <t>5M4-15阀组JIC.8.4.2.5</t>
  </si>
  <si>
    <t>小操纵阀组</t>
  </si>
  <si>
    <t>控制阀总承</t>
  </si>
  <si>
    <t>TX-CK-1.4</t>
  </si>
  <si>
    <t>FDS400/50</t>
  </si>
  <si>
    <t>先导阀组件</t>
  </si>
  <si>
    <t>高压阀</t>
  </si>
  <si>
    <t>YJF-L10H</t>
  </si>
  <si>
    <t>平衡阀体</t>
  </si>
  <si>
    <t>S-08037</t>
  </si>
  <si>
    <t>安全平衡阀</t>
  </si>
  <si>
    <t>平衡阀</t>
  </si>
  <si>
    <t>CBV1-12-S-O-A-50/35</t>
  </si>
  <si>
    <t>JTB44</t>
  </si>
  <si>
    <t>采煤机回油断路阀</t>
  </si>
  <si>
    <t>调节阀</t>
  </si>
  <si>
    <t>Y2-Hd-10</t>
  </si>
  <si>
    <t>手动单向阀</t>
  </si>
  <si>
    <t>YF-1310H4</t>
  </si>
  <si>
    <t>进口大五联阀</t>
  </si>
  <si>
    <t>S160</t>
  </si>
  <si>
    <t>手动控制阀</t>
  </si>
  <si>
    <t>短节</t>
  </si>
  <si>
    <t>带钢棒水槽</t>
  </si>
  <si>
    <t>40升</t>
  </si>
  <si>
    <t>水槽</t>
  </si>
  <si>
    <t>水槽挂钩</t>
  </si>
  <si>
    <t>采煤机直角公母接头</t>
  </si>
  <si>
    <t>弹簧</t>
  </si>
  <si>
    <t>吸液弹簧</t>
  </si>
  <si>
    <t>吸液阀弹簧座</t>
  </si>
  <si>
    <t>游动小车</t>
  </si>
  <si>
    <t>DSJ/100/63</t>
  </si>
  <si>
    <t>电磁换向阀</t>
  </si>
  <si>
    <t>34GDBY-H6B-T</t>
  </si>
  <si>
    <t>轴装备</t>
  </si>
  <si>
    <t>M128.3.8.00</t>
  </si>
  <si>
    <t>导向滑靴</t>
  </si>
  <si>
    <t>M129.2.13</t>
  </si>
  <si>
    <t>隋轮二</t>
  </si>
  <si>
    <t>M128.1.1.11.1</t>
  </si>
  <si>
    <t>耐磨环</t>
  </si>
  <si>
    <t>连杆滑块组件</t>
  </si>
  <si>
    <t>RB400II0108A</t>
  </si>
  <si>
    <t>导向套</t>
  </si>
  <si>
    <t>冷却器芯</t>
  </si>
  <si>
    <t>B3-027A-50-3.0-H</t>
  </si>
  <si>
    <t>回风过滤器</t>
  </si>
  <si>
    <t>RFA-630*10F</t>
  </si>
  <si>
    <t>400乳化泵液力阀管</t>
  </si>
  <si>
    <t>400乳化泵弹簧</t>
  </si>
  <si>
    <t>三叉立柱</t>
  </si>
  <si>
    <t>乳化泵4分油管接头</t>
  </si>
  <si>
    <t>乳化液泵站</t>
  </si>
  <si>
    <t>BRW-400/31.5</t>
  </si>
  <si>
    <t>乳化泵柱塞密封</t>
  </si>
  <si>
    <t>400乳化泵齿轮泵</t>
  </si>
  <si>
    <t>缸套</t>
  </si>
  <si>
    <t>RB400Ⅱ0103-1A</t>
  </si>
  <si>
    <t>轴瓦</t>
  </si>
  <si>
    <t>RB400Ⅱ0108-1/2</t>
  </si>
  <si>
    <t>缸套组件</t>
  </si>
  <si>
    <t>RB400Ⅱ 01035</t>
  </si>
  <si>
    <t>乳化泵柱塞</t>
  </si>
  <si>
    <t>RB400010110]</t>
  </si>
  <si>
    <t>乳化泵出口配件</t>
  </si>
  <si>
    <t>过滤器</t>
  </si>
  <si>
    <t>GLQ13</t>
  </si>
  <si>
    <t>采煤机水滤</t>
  </si>
  <si>
    <t>GLQ25</t>
  </si>
  <si>
    <t>进口采煤机喷嘴</t>
  </si>
  <si>
    <t>调高油泵</t>
  </si>
  <si>
    <t>PGP315A590BEAB12-65</t>
  </si>
  <si>
    <t>采煤机调高油缸液压锁</t>
  </si>
  <si>
    <t>采煤机内喷水装置</t>
  </si>
  <si>
    <t>采煤机电缆夹</t>
  </si>
  <si>
    <t>采煤机电机轴</t>
  </si>
  <si>
    <t>300KW</t>
  </si>
  <si>
    <t>开关采集板</t>
  </si>
  <si>
    <t>MJ-CANBUS</t>
  </si>
  <si>
    <t>采煤机张力传感器</t>
  </si>
  <si>
    <t>80KW</t>
  </si>
  <si>
    <t>采煤机油管接头</t>
  </si>
  <si>
    <t>90度</t>
  </si>
  <si>
    <t>700采煤机推移油缸</t>
  </si>
  <si>
    <t>调高油缸</t>
  </si>
  <si>
    <t>10MJ0521B</t>
  </si>
  <si>
    <t>采煤机花键套</t>
  </si>
  <si>
    <t>采煤机第二传动装置</t>
  </si>
  <si>
    <t>M128.1.1.13.00</t>
  </si>
  <si>
    <t>采煤机变速齿轮</t>
  </si>
  <si>
    <t>M128.1.1.14.2</t>
  </si>
  <si>
    <t>采煤机第一传动轴装配</t>
  </si>
  <si>
    <t>M128.1.1.17]</t>
  </si>
  <si>
    <t>24风锤油杯</t>
  </si>
  <si>
    <t>运输机</t>
  </si>
  <si>
    <t>764-500</t>
  </si>
  <si>
    <t>刮板</t>
  </si>
  <si>
    <t>溜尾接线槽</t>
  </si>
  <si>
    <t>764/500</t>
  </si>
  <si>
    <t>齿轨</t>
  </si>
  <si>
    <t>长环</t>
  </si>
  <si>
    <t>不锈钢平面截齿阀</t>
  </si>
  <si>
    <t>锥形肖子</t>
  </si>
  <si>
    <t>764/500-34*240</t>
  </si>
  <si>
    <t>销轴</t>
  </si>
  <si>
    <t>φ60*110</t>
  </si>
  <si>
    <t>顶紧油缸接头</t>
  </si>
  <si>
    <t>油缸接头</t>
  </si>
  <si>
    <t>油缸总成</t>
  </si>
  <si>
    <t>TX-ZT-1</t>
  </si>
  <si>
    <t>截割头升降油缸</t>
  </si>
  <si>
    <t>J1C.8.2</t>
  </si>
  <si>
    <t>伸缩油缸支撑板</t>
  </si>
  <si>
    <t>顶紧油缸总承</t>
  </si>
  <si>
    <t>复合伸缩油缸</t>
  </si>
  <si>
    <t>3立方安全阀</t>
  </si>
  <si>
    <t>空压机安全阀</t>
  </si>
  <si>
    <t>3立方钢垫</t>
  </si>
  <si>
    <t>3立方二通</t>
  </si>
  <si>
    <t>3立方空气滤网总成</t>
  </si>
  <si>
    <t>SEST-10-05</t>
  </si>
  <si>
    <t>空压机油过滤器</t>
  </si>
  <si>
    <t>滤芯</t>
  </si>
  <si>
    <t>LXZ-800*100F</t>
  </si>
  <si>
    <t>过滤器接头</t>
  </si>
  <si>
    <t>QLP-25</t>
  </si>
  <si>
    <t>GLP-25</t>
  </si>
  <si>
    <t>回油过滤器</t>
  </si>
  <si>
    <t>UT319F24A</t>
  </si>
  <si>
    <t>吸油过滤器</t>
  </si>
  <si>
    <t>TF-630*100F</t>
  </si>
  <si>
    <t>螺杆空压机油滤</t>
  </si>
  <si>
    <t>3立方金属软管</t>
  </si>
  <si>
    <t>空压机总成</t>
  </si>
  <si>
    <t>3.5/5</t>
  </si>
  <si>
    <t>空压机进气管</t>
  </si>
  <si>
    <t>空压机冷却液</t>
  </si>
  <si>
    <t>升</t>
  </si>
  <si>
    <t>机组丝头</t>
  </si>
  <si>
    <t>6*200</t>
  </si>
  <si>
    <t>机组链条</t>
  </si>
  <si>
    <t>机组螺丝</t>
  </si>
  <si>
    <t>机组锚杆</t>
  </si>
  <si>
    <t>配流板接头</t>
  </si>
  <si>
    <t>掘进机垫板</t>
  </si>
  <si>
    <t>JTB5-4</t>
  </si>
  <si>
    <t>JTB5-3</t>
  </si>
  <si>
    <t>行走减速器</t>
  </si>
  <si>
    <t>行走马达</t>
  </si>
  <si>
    <t>φ165MM</t>
  </si>
  <si>
    <t>φ167MM</t>
  </si>
  <si>
    <t>TF-630-100F</t>
  </si>
  <si>
    <t>机油滤清器</t>
  </si>
  <si>
    <t>PF630-100</t>
  </si>
  <si>
    <t>PF-800*100</t>
  </si>
  <si>
    <t>LHN-400X-20F</t>
  </si>
  <si>
    <t>吸油过滤器总成</t>
  </si>
  <si>
    <t>LXF-800*100F</t>
  </si>
  <si>
    <t>LHN-400-20F</t>
  </si>
  <si>
    <t>精过滤器芯</t>
  </si>
  <si>
    <t>MJ-250P32T10</t>
  </si>
  <si>
    <t>掘进机电流互感器</t>
  </si>
  <si>
    <t>进油阀</t>
  </si>
  <si>
    <t>锯齿环</t>
  </si>
  <si>
    <t>30*108</t>
  </si>
  <si>
    <t>26*92</t>
  </si>
  <si>
    <t>输出轴</t>
  </si>
  <si>
    <t>截齿座</t>
  </si>
  <si>
    <t>S135A</t>
  </si>
  <si>
    <t>S135-06001</t>
  </si>
  <si>
    <t>S135-06004</t>
  </si>
  <si>
    <t>后支撑油缸</t>
  </si>
  <si>
    <t>输入轴隔套</t>
  </si>
  <si>
    <t>履带销子</t>
  </si>
  <si>
    <t>驱动轮</t>
  </si>
  <si>
    <t>履带板</t>
  </si>
  <si>
    <t>一运刮板</t>
  </si>
  <si>
    <t>下护板</t>
  </si>
  <si>
    <t>轴承盖</t>
  </si>
  <si>
    <t>回转操作台</t>
  </si>
  <si>
    <t>穿墙端子</t>
  </si>
  <si>
    <t>JF10-S135</t>
  </si>
  <si>
    <t>JF12-S135</t>
  </si>
  <si>
    <t>JF16-S135</t>
  </si>
  <si>
    <t>JF6-S135</t>
  </si>
  <si>
    <t>铜套</t>
  </si>
  <si>
    <t>进口控制线组件</t>
  </si>
  <si>
    <t>进口组合变量泵</t>
  </si>
  <si>
    <t>一运马达</t>
  </si>
  <si>
    <t>S135-NHM6-400</t>
  </si>
  <si>
    <t>一运驱动装置</t>
  </si>
  <si>
    <t>S135-0303</t>
  </si>
  <si>
    <t>升降油缸</t>
  </si>
  <si>
    <t>S100</t>
  </si>
  <si>
    <t>回转油缸</t>
  </si>
  <si>
    <t>涨紧油缸</t>
  </si>
  <si>
    <t>衬套S</t>
  </si>
  <si>
    <t>S100-02001</t>
  </si>
  <si>
    <t>固定衬套</t>
  </si>
  <si>
    <t>S100-06005</t>
  </si>
  <si>
    <t>S100-04001</t>
  </si>
  <si>
    <t>三联油泵</t>
  </si>
  <si>
    <t>第一运输机溜槽</t>
  </si>
  <si>
    <t>S100-0302G</t>
  </si>
  <si>
    <t>涨紧轮组</t>
  </si>
  <si>
    <t>S100-0504</t>
  </si>
  <si>
    <t>履带肖子</t>
  </si>
  <si>
    <t>铲板油缸</t>
  </si>
  <si>
    <t>胀紧托架座</t>
  </si>
  <si>
    <t>胀紧托架</t>
  </si>
  <si>
    <t>从动轮装置</t>
  </si>
  <si>
    <t>铲板部</t>
  </si>
  <si>
    <t>100机组七联阀</t>
  </si>
  <si>
    <t>Q11F-31.5-25</t>
  </si>
  <si>
    <t>管接头</t>
  </si>
  <si>
    <t>GZ08LM</t>
  </si>
  <si>
    <t>GZ2GZ22L</t>
  </si>
  <si>
    <t>直角接头</t>
  </si>
  <si>
    <t>WH15L</t>
  </si>
  <si>
    <t>衬套</t>
  </si>
  <si>
    <t>S132/J3C.4-4</t>
  </si>
  <si>
    <t>J3C.8.2-8</t>
  </si>
  <si>
    <t>胀紧线软管</t>
  </si>
  <si>
    <t>S132</t>
  </si>
  <si>
    <t>回转轴承润滑系统总承</t>
  </si>
  <si>
    <t>掘进机车灯</t>
  </si>
  <si>
    <t>行走减速器总承组件</t>
  </si>
  <si>
    <t>瓦斯传感器电源</t>
  </si>
  <si>
    <t>液压油管</t>
  </si>
  <si>
    <t>M14*1.5-1000</t>
  </si>
  <si>
    <t>M13*1.5-500</t>
  </si>
  <si>
    <t>连轴器</t>
  </si>
  <si>
    <t>J3C.8.9.1-1/S132</t>
  </si>
  <si>
    <t>进口联阀阀组</t>
  </si>
  <si>
    <t>S150CAPF</t>
  </si>
  <si>
    <t>机组高压阀</t>
  </si>
  <si>
    <t>YJF-L10H150</t>
  </si>
  <si>
    <t>四向手柄组件</t>
  </si>
  <si>
    <t>JIC-8.4.2.7</t>
  </si>
  <si>
    <t>机组冷却器总承</t>
  </si>
  <si>
    <t>S150EBX</t>
  </si>
  <si>
    <t>履带板销子</t>
  </si>
  <si>
    <t>园橡胶条</t>
  </si>
  <si>
    <t>8.6*2000</t>
  </si>
  <si>
    <t>5.7*2000</t>
  </si>
  <si>
    <t>浮动密封座</t>
  </si>
  <si>
    <t>浮动油封架</t>
  </si>
  <si>
    <t>S150JA-0102010</t>
  </si>
  <si>
    <t>挡圈</t>
  </si>
  <si>
    <t>齿轮分配箱</t>
  </si>
  <si>
    <t>S150]</t>
  </si>
  <si>
    <t>外喷水咀座</t>
  </si>
  <si>
    <t>导向滚筒</t>
  </si>
  <si>
    <t>挡板</t>
  </si>
  <si>
    <t>垫圈</t>
  </si>
  <si>
    <t>本安电源模块</t>
  </si>
  <si>
    <t>测压软管</t>
  </si>
  <si>
    <t>二运尾滚子</t>
  </si>
  <si>
    <t>炮头</t>
  </si>
  <si>
    <t>HFHZ-HZ-3-1</t>
  </si>
  <si>
    <t>FAD125/40</t>
  </si>
  <si>
    <t>不锈钢安全阀</t>
  </si>
  <si>
    <t>GLG-25</t>
  </si>
  <si>
    <t>不锈钢回油断路器</t>
  </si>
  <si>
    <t>HOF-32</t>
  </si>
  <si>
    <t>铲板肖子</t>
  </si>
  <si>
    <t>110*300</t>
  </si>
  <si>
    <t>120*300</t>
  </si>
  <si>
    <t>25#变压器油</t>
  </si>
  <si>
    <t>25#</t>
  </si>
  <si>
    <t>桶</t>
  </si>
  <si>
    <t>气轮机油</t>
  </si>
  <si>
    <t>汽轮机油</t>
  </si>
  <si>
    <t>液压支架用液态浓缩物及乳化液</t>
  </si>
  <si>
    <t>机械油</t>
  </si>
  <si>
    <t>68#</t>
  </si>
  <si>
    <t>变压器油</t>
  </si>
  <si>
    <t>高温润滑油</t>
  </si>
  <si>
    <t>0.5KG/桶</t>
  </si>
  <si>
    <t>锂基脂</t>
  </si>
  <si>
    <t>3#400G/件</t>
  </si>
  <si>
    <t>防锈漆</t>
  </si>
  <si>
    <t>调和漆</t>
  </si>
  <si>
    <t>红油漆</t>
  </si>
  <si>
    <t>磁漆</t>
  </si>
  <si>
    <t>绝缘漆</t>
  </si>
  <si>
    <t>防腐沥青漆</t>
  </si>
  <si>
    <t>自喷漆</t>
  </si>
  <si>
    <t>荧光漆</t>
  </si>
  <si>
    <t>银粉漆</t>
  </si>
  <si>
    <t>防冻液</t>
  </si>
  <si>
    <t>螺杆空压机专用油</t>
  </si>
  <si>
    <t>蒸馏水</t>
  </si>
  <si>
    <t>三联电瓶原液</t>
  </si>
  <si>
    <t>稀料</t>
  </si>
  <si>
    <t>高纯度氮气</t>
  </si>
  <si>
    <t>硼砂</t>
  </si>
  <si>
    <t>汽油</t>
  </si>
  <si>
    <t>120#</t>
  </si>
  <si>
    <t>氢氧化钙</t>
  </si>
  <si>
    <t>氧气</t>
  </si>
  <si>
    <t>乙炔</t>
  </si>
  <si>
    <t>抗磨液压油</t>
  </si>
  <si>
    <t>46#</t>
  </si>
  <si>
    <t>100#</t>
  </si>
  <si>
    <t>32#</t>
  </si>
  <si>
    <t>合成齿轮油</t>
  </si>
  <si>
    <t>460#</t>
  </si>
  <si>
    <t>齿轮油</t>
  </si>
  <si>
    <t>220#</t>
  </si>
  <si>
    <t>空压机油</t>
  </si>
  <si>
    <t>硫化氢检查管</t>
  </si>
  <si>
    <t>红砖</t>
  </si>
  <si>
    <t>空芯砖</t>
  </si>
  <si>
    <t>立方</t>
  </si>
  <si>
    <t>水泥</t>
  </si>
  <si>
    <t>325#</t>
  </si>
  <si>
    <t>吨</t>
  </si>
  <si>
    <t>角钢</t>
  </si>
  <si>
    <t>4#*6M</t>
  </si>
  <si>
    <t>3#*6M</t>
  </si>
  <si>
    <t>焊管</t>
  </si>
  <si>
    <t>8分*6M</t>
  </si>
  <si>
    <t>镀锌钢管</t>
  </si>
  <si>
    <t>4#镀锌扁钢</t>
  </si>
  <si>
    <t>4#</t>
  </si>
  <si>
    <t>3#镀锌扁钢</t>
  </si>
  <si>
    <t>3#</t>
  </si>
  <si>
    <t>工字钢</t>
  </si>
  <si>
    <t>11#*10M</t>
  </si>
  <si>
    <t>盘条</t>
  </si>
  <si>
    <t>φ6.5</t>
  </si>
  <si>
    <t>钢板</t>
  </si>
  <si>
    <t>1.5MM*1M*2M</t>
  </si>
  <si>
    <t>10MM</t>
  </si>
  <si>
    <t>平方米</t>
  </si>
  <si>
    <t>彩钢板</t>
  </si>
  <si>
    <t>0.4MM</t>
  </si>
  <si>
    <t>6MM*1.51M*6M</t>
  </si>
  <si>
    <t>白花铁皮</t>
  </si>
  <si>
    <t>0.7MM*2M</t>
  </si>
  <si>
    <t>3MM*1.51M*6M</t>
  </si>
  <si>
    <t>2.5MM*1.51M*6M</t>
  </si>
  <si>
    <t>4MM*1.51M*6M</t>
  </si>
  <si>
    <t>0.5MM</t>
  </si>
  <si>
    <t>元钢</t>
  </si>
  <si>
    <t>圆钢</t>
  </si>
  <si>
    <t>φ40</t>
  </si>
  <si>
    <t>φ18*9M</t>
  </si>
  <si>
    <t>螺纹钢</t>
  </si>
  <si>
    <t>32*6M</t>
  </si>
  <si>
    <t>防尘网</t>
  </si>
  <si>
    <t>3M防尘网</t>
  </si>
  <si>
    <t>板材</t>
  </si>
  <si>
    <t>400*150*40</t>
  </si>
  <si>
    <t>800*200*60</t>
  </si>
  <si>
    <t>4000*150*50</t>
  </si>
  <si>
    <t>2000*150*50</t>
  </si>
  <si>
    <t>3500*200*60</t>
  </si>
  <si>
    <t>4000*200*30</t>
  </si>
  <si>
    <t>圆木</t>
  </si>
  <si>
    <t>4000*140</t>
  </si>
  <si>
    <t>半园木</t>
  </si>
  <si>
    <t>4000*160</t>
  </si>
  <si>
    <t>半圆木</t>
  </si>
  <si>
    <t>4000*200</t>
  </si>
  <si>
    <t>方木</t>
  </si>
  <si>
    <t>4000*250*130</t>
  </si>
  <si>
    <t>石料</t>
  </si>
  <si>
    <t>沙子</t>
  </si>
  <si>
    <t>方</t>
  </si>
  <si>
    <t>排水管</t>
  </si>
  <si>
    <t>500*2M</t>
  </si>
  <si>
    <t>水泥地沟板</t>
  </si>
  <si>
    <t>四门铁皮柜</t>
  </si>
  <si>
    <t>五节柜</t>
  </si>
  <si>
    <t>节</t>
  </si>
  <si>
    <t>文件柜</t>
  </si>
  <si>
    <t>直钢尺</t>
  </si>
  <si>
    <t>1.5米</t>
  </si>
  <si>
    <t>外径千分尺</t>
  </si>
  <si>
    <t>0-25MM</t>
  </si>
  <si>
    <t>直尺</t>
  </si>
  <si>
    <t>白粉笔</t>
  </si>
  <si>
    <t>排笔[支]</t>
  </si>
  <si>
    <t>中性笔</t>
  </si>
  <si>
    <t>铅笔</t>
  </si>
  <si>
    <t>油漆笔</t>
  </si>
  <si>
    <t>中性笔芯</t>
  </si>
  <si>
    <t>铅笔刀</t>
  </si>
  <si>
    <t>包</t>
  </si>
  <si>
    <t>塑封膜</t>
  </si>
  <si>
    <t>A5</t>
  </si>
  <si>
    <t>本</t>
  </si>
  <si>
    <t>刻章</t>
  </si>
  <si>
    <t>枚</t>
  </si>
  <si>
    <t>印章</t>
  </si>
  <si>
    <t>加厚订书机</t>
  </si>
  <si>
    <t>加厚订书钉</t>
  </si>
  <si>
    <t>A0绘图纸</t>
  </si>
  <si>
    <t>A0</t>
  </si>
  <si>
    <t>复写纸</t>
  </si>
  <si>
    <t>A4复写纸</t>
  </si>
  <si>
    <t>A4</t>
  </si>
  <si>
    <t>透明塑光纸</t>
  </si>
  <si>
    <t>描图纸</t>
  </si>
  <si>
    <t>彩A4纸</t>
  </si>
  <si>
    <t>彩A4</t>
  </si>
  <si>
    <t>A5纸</t>
  </si>
  <si>
    <t>A3纸</t>
  </si>
  <si>
    <t>A3</t>
  </si>
  <si>
    <t>晒图纸</t>
  </si>
  <si>
    <t>订书钉</t>
  </si>
  <si>
    <t>铁夹</t>
  </si>
  <si>
    <t>画规</t>
  </si>
  <si>
    <t>橡皮</t>
  </si>
  <si>
    <t>移动硬盘</t>
  </si>
  <si>
    <t>鼠标</t>
  </si>
  <si>
    <t>碳粉</t>
  </si>
  <si>
    <t>复印机碳粉盒</t>
  </si>
  <si>
    <t>电子天平</t>
  </si>
  <si>
    <t>路由器</t>
  </si>
  <si>
    <t>电脑电源</t>
  </si>
  <si>
    <t>电脑硬盘</t>
  </si>
  <si>
    <t>CPU风扇</t>
  </si>
  <si>
    <t>对讲机</t>
  </si>
  <si>
    <t>凭证装订封皮</t>
  </si>
  <si>
    <t>印台</t>
  </si>
  <si>
    <t>计算器</t>
  </si>
  <si>
    <t>现金收付单</t>
  </si>
  <si>
    <t>笔记本</t>
  </si>
  <si>
    <t>固体胶</t>
  </si>
  <si>
    <t>A4文件夹</t>
  </si>
  <si>
    <t>拉杆封皮</t>
  </si>
  <si>
    <t>小长尾夹</t>
  </si>
  <si>
    <t>函数计算器</t>
  </si>
  <si>
    <t>彩旗</t>
  </si>
  <si>
    <t>面</t>
  </si>
  <si>
    <t>国旗</t>
  </si>
  <si>
    <t>灯笼</t>
  </si>
  <si>
    <t>禁止吸烟牌</t>
  </si>
  <si>
    <t>不锈钢牌板</t>
  </si>
  <si>
    <t>标牌</t>
  </si>
  <si>
    <t>22CM*32CM</t>
  </si>
  <si>
    <t>电机牌</t>
  </si>
  <si>
    <t>3.5档案盒</t>
  </si>
  <si>
    <t>档案盒</t>
  </si>
  <si>
    <t>5.5档案盒</t>
  </si>
  <si>
    <t>影幕带架</t>
  </si>
  <si>
    <t>洗衣粉</t>
  </si>
  <si>
    <t>小扫帚</t>
  </si>
  <si>
    <t>墩布</t>
  </si>
  <si>
    <t>淋浴喷头</t>
  </si>
  <si>
    <t>6分冷水嘴</t>
  </si>
  <si>
    <t>普通梯</t>
  </si>
  <si>
    <t>伸缩梯</t>
  </si>
  <si>
    <t>大绳</t>
  </si>
  <si>
    <t>镐柄</t>
  </si>
  <si>
    <t>尖锹头</t>
  </si>
  <si>
    <t>小方锹头</t>
  </si>
  <si>
    <t>白蜡杆</t>
  </si>
  <si>
    <t>拉簧</t>
  </si>
  <si>
    <t>小刮铲</t>
  </si>
  <si>
    <t>大刮铲</t>
  </si>
  <si>
    <t>喷雾器</t>
  </si>
  <si>
    <t>电解液密度计</t>
  </si>
  <si>
    <t>宽胶带</t>
  </si>
  <si>
    <t>二孔插座</t>
  </si>
  <si>
    <t>公牛插座</t>
  </si>
  <si>
    <t>16A</t>
  </si>
  <si>
    <t>音箱式电暖气</t>
  </si>
  <si>
    <t>电池</t>
  </si>
  <si>
    <t>9V</t>
  </si>
  <si>
    <t>5#</t>
  </si>
  <si>
    <t>灯口</t>
  </si>
  <si>
    <t>充电手电</t>
  </si>
  <si>
    <t>电热管</t>
  </si>
  <si>
    <t>2000W</t>
  </si>
  <si>
    <t>插头</t>
  </si>
  <si>
    <t>电子秤</t>
  </si>
  <si>
    <t>150KG</t>
  </si>
  <si>
    <t>稳压器</t>
  </si>
  <si>
    <t>热水器内胆</t>
  </si>
  <si>
    <t>塑料布</t>
  </si>
  <si>
    <t>2*2</t>
  </si>
  <si>
    <t>8M*10M</t>
  </si>
  <si>
    <t>软连接</t>
  </si>
  <si>
    <t>锅炉刮板</t>
  </si>
  <si>
    <t>锅炉刮板肖子</t>
  </si>
  <si>
    <t>鼓风机</t>
  </si>
  <si>
    <t>水质过滤器</t>
  </si>
  <si>
    <t>SKFL</t>
  </si>
  <si>
    <t>三围平车</t>
  </si>
  <si>
    <t>灰斗车</t>
  </si>
  <si>
    <t>排气阀</t>
  </si>
  <si>
    <t>碳酸钠</t>
  </si>
  <si>
    <t>门扣</t>
  </si>
  <si>
    <t>不锈钢货架</t>
  </si>
  <si>
    <t>医用纱布</t>
  </si>
  <si>
    <t>铁锁</t>
  </si>
  <si>
    <t>工作服</t>
  </si>
  <si>
    <t>安全帽</t>
  </si>
  <si>
    <t>顶</t>
  </si>
  <si>
    <t>高腰水鞋</t>
  </si>
  <si>
    <t>双</t>
  </si>
  <si>
    <t>腰带</t>
  </si>
  <si>
    <t>高压绝缘鞋</t>
  </si>
  <si>
    <t>高压绝缘手套</t>
  </si>
  <si>
    <t>电焊帽</t>
  </si>
  <si>
    <t>隔绝式压缩氧自救器</t>
  </si>
  <si>
    <t>ZY45</t>
  </si>
  <si>
    <t>过滤式自救器</t>
  </si>
  <si>
    <t>AZL-60</t>
  </si>
  <si>
    <t>橡胶手套</t>
  </si>
  <si>
    <t>防毒口罩</t>
  </si>
  <si>
    <t>连衣水裤</t>
  </si>
  <si>
    <t>自救器</t>
  </si>
  <si>
    <t>棉袜子</t>
  </si>
  <si>
    <t>电焊镜片</t>
  </si>
  <si>
    <t>防噪耳塞</t>
  </si>
  <si>
    <t>防酸碱手套</t>
  </si>
  <si>
    <t>秋衣裤</t>
  </si>
  <si>
    <t>拉铆钉</t>
  </si>
  <si>
    <t>自助丝</t>
  </si>
  <si>
    <t>钢钉</t>
  </si>
  <si>
    <t>钢排钉</t>
  </si>
  <si>
    <t>铆钉</t>
  </si>
  <si>
    <t>铝铆钉</t>
  </si>
  <si>
    <t>抽芯铆钉</t>
  </si>
  <si>
    <t>焊锡膏</t>
  </si>
  <si>
    <t>砂布、砂纸</t>
  </si>
  <si>
    <t>生料带</t>
  </si>
  <si>
    <t>石笔</t>
  </si>
  <si>
    <t>钢锯条</t>
  </si>
  <si>
    <t>水玻璃</t>
  </si>
  <si>
    <t>黄蜡管</t>
  </si>
  <si>
    <t>乳胶管</t>
  </si>
  <si>
    <t>线绳</t>
  </si>
  <si>
    <t>胀管</t>
  </si>
  <si>
    <t>油刷子</t>
  </si>
  <si>
    <t>油栓子</t>
  </si>
  <si>
    <t>小毛刷</t>
  </si>
  <si>
    <t>白胶带</t>
  </si>
  <si>
    <t>木棒</t>
  </si>
  <si>
    <t>50*50</t>
  </si>
  <si>
    <t>木柱母</t>
  </si>
  <si>
    <t>木塞</t>
  </si>
  <si>
    <t>42*200</t>
  </si>
  <si>
    <t>炮棒</t>
  </si>
  <si>
    <t>50*1000</t>
  </si>
  <si>
    <t>竹杆</t>
  </si>
  <si>
    <t>修电机绑带</t>
  </si>
  <si>
    <t>防水胶布</t>
  </si>
  <si>
    <t>白布带</t>
  </si>
  <si>
    <t>竹条</t>
  </si>
  <si>
    <t>网线挂钩</t>
  </si>
  <si>
    <t>工业毡</t>
  </si>
  <si>
    <t>2M</t>
  </si>
  <si>
    <t>塑料卡子</t>
  </si>
  <si>
    <t>弯头φ10[个]</t>
  </si>
  <si>
    <t>401胶</t>
  </si>
  <si>
    <t>凡仕林</t>
  </si>
  <si>
    <t>荧光隔离带</t>
  </si>
  <si>
    <t>隔离桩</t>
  </si>
  <si>
    <t>涂料滚子</t>
  </si>
  <si>
    <t>PVC三通4分</t>
  </si>
  <si>
    <t>PVC弯头4分</t>
  </si>
  <si>
    <t>疏通机弹簧</t>
  </si>
  <si>
    <t>消防管</t>
  </si>
  <si>
    <t>灭火器</t>
  </si>
  <si>
    <t>铝合金水带接口</t>
  </si>
  <si>
    <t>有衬里消防水带</t>
  </si>
  <si>
    <t>消防水带100[米]</t>
  </si>
  <si>
    <t>消防水带50[米]</t>
  </si>
  <si>
    <t>消防水带80[米]</t>
  </si>
  <si>
    <t>消防水管卡子[个]</t>
  </si>
  <si>
    <t>消防管2.5寸[米]</t>
  </si>
  <si>
    <t>2寸/7.5KW</t>
  </si>
  <si>
    <t>1寸/1.1KW</t>
  </si>
  <si>
    <t>4寸2.2KW</t>
  </si>
  <si>
    <t>3寸/7.5KW</t>
  </si>
  <si>
    <t>自藕排污泵</t>
  </si>
  <si>
    <t>6寸/11KW</t>
  </si>
  <si>
    <t>热水管道泵</t>
  </si>
  <si>
    <t>0.75KW</t>
  </si>
  <si>
    <t>管道多极泵</t>
  </si>
  <si>
    <t>2寸11KW</t>
  </si>
  <si>
    <t>离心水泵带电机</t>
  </si>
  <si>
    <t>风动水泵</t>
  </si>
  <si>
    <t>离心水泵对轮</t>
  </si>
  <si>
    <t>电动滚筒</t>
  </si>
  <si>
    <t>皮带机滚筒盖</t>
  </si>
  <si>
    <t>323*950</t>
  </si>
  <si>
    <t>4KV照明、信号综保</t>
  </si>
  <si>
    <t>进口行走减速机</t>
  </si>
  <si>
    <t>卷扬机皮带</t>
  </si>
  <si>
    <t>风机</t>
  </si>
  <si>
    <t>YBT-2.2KW</t>
  </si>
  <si>
    <t>轴流风机</t>
  </si>
  <si>
    <t>液压锚杆机</t>
  </si>
  <si>
    <t>风动锚杆机</t>
  </si>
  <si>
    <t>泵站连接套ABC</t>
  </si>
  <si>
    <t>张紧绞车</t>
  </si>
  <si>
    <t>阻燃皮带</t>
  </si>
  <si>
    <t>供水自救水瓶[水箱]</t>
  </si>
  <si>
    <t>过渡槽</t>
  </si>
  <si>
    <t>113509/04DC</t>
  </si>
  <si>
    <t>溜槽板</t>
  </si>
  <si>
    <t>150型</t>
  </si>
  <si>
    <t>跑车防护装置</t>
  </si>
  <si>
    <t>ZDC30-2.0</t>
  </si>
  <si>
    <t>矿用供水自救装置</t>
  </si>
  <si>
    <t>三连环</t>
  </si>
  <si>
    <t>矿车碰头</t>
  </si>
  <si>
    <t>拦道车</t>
  </si>
  <si>
    <t>平车外胎</t>
  </si>
  <si>
    <t>吨车内胎</t>
  </si>
  <si>
    <t>液晶显示器</t>
  </si>
  <si>
    <t>22寸</t>
  </si>
  <si>
    <t>打印机</t>
  </si>
  <si>
    <t>HP1020</t>
  </si>
  <si>
    <t>摄像仪支架</t>
  </si>
  <si>
    <t>接续包[个]</t>
  </si>
  <si>
    <t>程控交换机</t>
  </si>
  <si>
    <t>DK1208</t>
  </si>
  <si>
    <t>红外线激光指向仪</t>
  </si>
  <si>
    <t>人员定位分站电源箱</t>
  </si>
  <si>
    <t>本安基站用电源</t>
  </si>
  <si>
    <t>开关型稳压电源</t>
  </si>
  <si>
    <t>T-B30</t>
  </si>
  <si>
    <t>动态目标识别器</t>
  </si>
  <si>
    <t>光端机</t>
  </si>
  <si>
    <t>对</t>
  </si>
  <si>
    <t>光钎收发器</t>
  </si>
  <si>
    <t>尾纤</t>
  </si>
  <si>
    <t>光缆卡子</t>
  </si>
  <si>
    <t>矿用阻燃光缆</t>
  </si>
  <si>
    <t>4路数据光端机</t>
  </si>
  <si>
    <t>人员定位分站</t>
  </si>
  <si>
    <t>矿用本安基站</t>
  </si>
  <si>
    <t>KT105A-F1</t>
  </si>
  <si>
    <t>集成电路块</t>
  </si>
  <si>
    <t>MYQ3*1.5+1</t>
  </si>
  <si>
    <t>3*10+1</t>
  </si>
  <si>
    <t>细电缆</t>
  </si>
  <si>
    <t>2*1.5 200米/卷</t>
  </si>
  <si>
    <t>3*6+1</t>
  </si>
  <si>
    <t>MKVV22 4*1.5</t>
  </si>
  <si>
    <t>3*16+1</t>
  </si>
  <si>
    <t>3*25+1</t>
  </si>
  <si>
    <t>信号电缆</t>
  </si>
  <si>
    <t>通信电缆</t>
  </si>
  <si>
    <t>1*4*7/52</t>
  </si>
  <si>
    <t>3*180+1</t>
  </si>
  <si>
    <t>3*120+1</t>
  </si>
  <si>
    <t>MYP3*95+1</t>
  </si>
  <si>
    <t>3*70+1</t>
  </si>
  <si>
    <t>3*35+1</t>
  </si>
  <si>
    <t>MCP3*50+1*10+4*2.5</t>
  </si>
  <si>
    <t>空气开关</t>
  </si>
  <si>
    <t>DZ20Y-400/330</t>
  </si>
  <si>
    <t>HK2-63/3</t>
  </si>
  <si>
    <t>HK2-32/3</t>
  </si>
  <si>
    <t>刀闸</t>
  </si>
  <si>
    <t>63/2</t>
  </si>
  <si>
    <t>刀开关</t>
  </si>
  <si>
    <t>HS11-400/38</t>
  </si>
  <si>
    <t>行程开关</t>
  </si>
  <si>
    <t>2P</t>
  </si>
  <si>
    <t>换向开关</t>
  </si>
  <si>
    <t>DH2-7-125</t>
  </si>
  <si>
    <t>LW12</t>
  </si>
  <si>
    <t>KBZ2-400/660/1140</t>
  </si>
  <si>
    <t>KBZ-16-630</t>
  </si>
  <si>
    <t>DZ47LE-32A 2P</t>
  </si>
  <si>
    <t>照明电钻通用组合开关</t>
  </si>
  <si>
    <t>CJX2*120</t>
  </si>
  <si>
    <t>CJT1-20A</t>
  </si>
  <si>
    <t>CL12-250/3</t>
  </si>
  <si>
    <t>125A</t>
  </si>
  <si>
    <t>急停按钮</t>
  </si>
  <si>
    <t>控制按钮</t>
  </si>
  <si>
    <t>LA-1</t>
  </si>
  <si>
    <t>控制按钮芯</t>
  </si>
  <si>
    <t>LA10</t>
  </si>
  <si>
    <t>双联按钮</t>
  </si>
  <si>
    <t>双相按钮芯</t>
  </si>
  <si>
    <t>磁力启动器</t>
  </si>
  <si>
    <t>QC83-80</t>
  </si>
  <si>
    <t>可逆真空电磁启动器</t>
  </si>
  <si>
    <t>QBZ-80N</t>
  </si>
  <si>
    <t>QL83-120/125</t>
  </si>
  <si>
    <t>315智能真空磁力起动器</t>
  </si>
  <si>
    <t>打点器</t>
  </si>
  <si>
    <t>馈电开关本体</t>
  </si>
  <si>
    <t>RW3-10/200</t>
  </si>
  <si>
    <t>2P-100A</t>
  </si>
  <si>
    <t>2P-16A</t>
  </si>
  <si>
    <t>空气断路器</t>
  </si>
  <si>
    <t>3P-63A</t>
  </si>
  <si>
    <t>3P-32A</t>
  </si>
  <si>
    <t>塑料外壳式断路器</t>
  </si>
  <si>
    <t>TGM10-250/330</t>
  </si>
  <si>
    <t>TGM10-600/300A</t>
  </si>
  <si>
    <t>塑料外壳断路器</t>
  </si>
  <si>
    <t>TGM10-100A</t>
  </si>
  <si>
    <t>NW10-100A</t>
  </si>
  <si>
    <t>600A</t>
  </si>
  <si>
    <t>DZ100-1000/125A</t>
  </si>
  <si>
    <t>SZ20Y-125A</t>
  </si>
  <si>
    <t>本体开关连接线</t>
  </si>
  <si>
    <t>开关本体</t>
  </si>
  <si>
    <t>风镐弹簧</t>
  </si>
  <si>
    <t>吊链</t>
  </si>
  <si>
    <t>2T</t>
  </si>
  <si>
    <t>立式弯道器</t>
  </si>
  <si>
    <t>订扣机</t>
  </si>
  <si>
    <t>钉扣机</t>
  </si>
  <si>
    <t>DK-200</t>
  </si>
  <si>
    <t>V6-1M</t>
  </si>
  <si>
    <t>钉扣机锤头</t>
  </si>
  <si>
    <t>手电钻</t>
  </si>
  <si>
    <t>0-13</t>
  </si>
  <si>
    <t>煤电钻</t>
  </si>
  <si>
    <t>1.5KW</t>
  </si>
  <si>
    <t>风动煤电钻</t>
  </si>
  <si>
    <t>紧线器</t>
  </si>
  <si>
    <t>垮顶千斤</t>
  </si>
  <si>
    <t>风炮头</t>
  </si>
  <si>
    <t>φ46MM</t>
  </si>
  <si>
    <t>1500W</t>
  </si>
  <si>
    <t>日产电锤</t>
  </si>
  <si>
    <t>1.25KW</t>
  </si>
  <si>
    <t>电锤开关</t>
  </si>
  <si>
    <t>缸套拉杆</t>
  </si>
  <si>
    <t>风钻</t>
  </si>
  <si>
    <t>风腿气腿</t>
  </si>
  <si>
    <t>风钻油葫芦</t>
  </si>
  <si>
    <t>手动润滑泵</t>
  </si>
  <si>
    <t>岩石钻机</t>
  </si>
  <si>
    <t>电工工具插子</t>
  </si>
  <si>
    <t>电工刀</t>
  </si>
  <si>
    <t>小改锥</t>
  </si>
  <si>
    <t>21件</t>
  </si>
  <si>
    <t>50件</t>
  </si>
  <si>
    <t>穿心改锥</t>
  </si>
  <si>
    <t>划线刀[把]</t>
  </si>
  <si>
    <t>压线刀[套]</t>
  </si>
  <si>
    <t>和尚锤[大铁锤头]</t>
  </si>
  <si>
    <t>大锤</t>
  </si>
  <si>
    <t>8P</t>
  </si>
  <si>
    <t>10L</t>
  </si>
  <si>
    <t>机油加注器</t>
  </si>
  <si>
    <t>割炬</t>
  </si>
  <si>
    <t>快马</t>
  </si>
  <si>
    <t>剁斧</t>
  </si>
  <si>
    <t>脚踏黄油枪</t>
  </si>
  <si>
    <t>园锉[把]</t>
  </si>
  <si>
    <t>剥线钳子</t>
  </si>
  <si>
    <t>电焊钳</t>
  </si>
  <si>
    <t>活扳手15寸</t>
  </si>
  <si>
    <t>15寸</t>
  </si>
  <si>
    <t>活扳手24寸</t>
  </si>
  <si>
    <t>24寸</t>
  </si>
  <si>
    <t>重型弯杆</t>
  </si>
  <si>
    <t>三抓套管扳手</t>
  </si>
  <si>
    <t>12*14*17</t>
  </si>
  <si>
    <t>重型套座</t>
  </si>
  <si>
    <t>呆梅扳手</t>
  </si>
  <si>
    <t>钳形万用表</t>
  </si>
  <si>
    <t>M47</t>
  </si>
  <si>
    <t>钳型电流表</t>
  </si>
  <si>
    <t>手锯</t>
  </si>
  <si>
    <t>断线剪</t>
  </si>
  <si>
    <t>同心模具</t>
  </si>
  <si>
    <t>5M</t>
  </si>
  <si>
    <t>22*80</t>
  </si>
  <si>
    <t>铜铝接线管</t>
  </si>
  <si>
    <t>键子</t>
  </si>
  <si>
    <t>皮带花键套</t>
  </si>
  <si>
    <t>键条</t>
  </si>
  <si>
    <t>电机花键套</t>
  </si>
  <si>
    <t>铜塑护套线</t>
  </si>
  <si>
    <t>1.5平方</t>
  </si>
  <si>
    <t>6平方</t>
  </si>
  <si>
    <t>单股塑铜线</t>
  </si>
  <si>
    <t>2*6平方</t>
  </si>
  <si>
    <t>引线</t>
  </si>
  <si>
    <t>1*25平方</t>
  </si>
  <si>
    <t>监控线</t>
  </si>
  <si>
    <t>4*1.5</t>
  </si>
  <si>
    <t>室外网线</t>
  </si>
  <si>
    <t>纱包线</t>
  </si>
  <si>
    <t>双股放炮线</t>
  </si>
  <si>
    <t>2*200M</t>
  </si>
  <si>
    <t>铜编织线</t>
  </si>
  <si>
    <t>接地棒</t>
  </si>
  <si>
    <t>电话机</t>
  </si>
  <si>
    <t>防爆电铃</t>
  </si>
  <si>
    <t>127V</t>
  </si>
  <si>
    <t>声光组合电铃</t>
  </si>
  <si>
    <t>防爆电话</t>
  </si>
  <si>
    <t>喇叭嘴</t>
  </si>
  <si>
    <t>60*110</t>
  </si>
  <si>
    <t>58*85</t>
  </si>
  <si>
    <t>φ70*100</t>
  </si>
  <si>
    <t>80开关</t>
  </si>
  <si>
    <t>热缩管</t>
  </si>
  <si>
    <t>JHH-10</t>
  </si>
  <si>
    <t>本安电路用接线盒</t>
  </si>
  <si>
    <t>THH60-4T</t>
  </si>
  <si>
    <t>BHD2-80/2（3）4</t>
  </si>
  <si>
    <t>BHD2-100/660/380/4T</t>
  </si>
  <si>
    <t>高压接线盒</t>
  </si>
  <si>
    <t>10KV/400A/3T</t>
  </si>
  <si>
    <t>接线盒瓷座</t>
  </si>
  <si>
    <t>防爆滚筒接线盒</t>
  </si>
  <si>
    <t>φ65</t>
  </si>
  <si>
    <t>电机接线</t>
  </si>
  <si>
    <t>120*120</t>
  </si>
  <si>
    <t>115*115</t>
  </si>
  <si>
    <t>110*110</t>
  </si>
  <si>
    <t>105*105</t>
  </si>
  <si>
    <t>90*90</t>
  </si>
  <si>
    <t>18W</t>
  </si>
  <si>
    <t>掘进机机车灯</t>
  </si>
  <si>
    <t>200W/220V</t>
  </si>
  <si>
    <t>100W/220V</t>
  </si>
  <si>
    <t>碘乌灯管</t>
  </si>
  <si>
    <t>WATT1000W/220V</t>
  </si>
  <si>
    <t>1000W/220V</t>
  </si>
  <si>
    <t>投光灯架子</t>
  </si>
  <si>
    <t>150W/220V</t>
  </si>
  <si>
    <t>金属卤灯镇流器</t>
  </si>
  <si>
    <t>卤能灯架</t>
  </si>
  <si>
    <t>250W</t>
  </si>
  <si>
    <t>金属卤化物灯</t>
  </si>
  <si>
    <t>防爆白炽灯</t>
  </si>
  <si>
    <t>声光语音报警器信号灯</t>
  </si>
  <si>
    <t>KXB127</t>
  </si>
  <si>
    <t>信号灯</t>
  </si>
  <si>
    <t>AD15</t>
  </si>
  <si>
    <t>消防自动应急灯</t>
  </si>
  <si>
    <t>多相电管</t>
  </si>
  <si>
    <t>电控柜</t>
  </si>
  <si>
    <t>动力配电柜</t>
  </si>
  <si>
    <t>300*400</t>
  </si>
  <si>
    <t>135主控箱</t>
  </si>
  <si>
    <t>智能配电柜</t>
  </si>
  <si>
    <t>PBG-315/6</t>
  </si>
  <si>
    <t>尼龙扎带</t>
  </si>
  <si>
    <t>电机减速器连接罩</t>
  </si>
  <si>
    <t>防爆电机</t>
  </si>
  <si>
    <t>55KW</t>
  </si>
  <si>
    <t>电机连接套</t>
  </si>
  <si>
    <t>5*6.5CM</t>
  </si>
  <si>
    <t>进口液压马达</t>
  </si>
  <si>
    <t>JS14P-99S</t>
  </si>
  <si>
    <t>AT-6/2 AC36V</t>
  </si>
  <si>
    <t>TGR36-160</t>
  </si>
  <si>
    <t>J27-36V</t>
  </si>
  <si>
    <t>LE-7</t>
  </si>
  <si>
    <t>烤电机加热器</t>
  </si>
  <si>
    <t>缠电机绝缘纸</t>
  </si>
  <si>
    <t>绝缘纸</t>
  </si>
  <si>
    <t>DMD</t>
  </si>
  <si>
    <t>智能变压器</t>
  </si>
  <si>
    <t>400Z</t>
  </si>
  <si>
    <t>网络交换机变压器</t>
  </si>
  <si>
    <t>干变</t>
  </si>
  <si>
    <t>移动变压器</t>
  </si>
  <si>
    <t>1600KVA/6</t>
  </si>
  <si>
    <t>自藉线包</t>
  </si>
  <si>
    <t>单相接线柱大的</t>
  </si>
  <si>
    <t>单相接线柱小的</t>
  </si>
  <si>
    <t>接线夹板</t>
  </si>
  <si>
    <t>塑料接线柱</t>
  </si>
  <si>
    <t>陶瓷接线柱</t>
  </si>
  <si>
    <t>电缆分线盒</t>
  </si>
  <si>
    <t>XFO-168-30对</t>
  </si>
  <si>
    <t>XFO-168-10对</t>
  </si>
  <si>
    <t>XFO-168-20对</t>
  </si>
  <si>
    <t>光缆分线盒</t>
  </si>
  <si>
    <t>分线盒</t>
  </si>
  <si>
    <t>室外电缆分线盒</t>
  </si>
  <si>
    <t>XFO-28-13</t>
  </si>
  <si>
    <t>四通分线盒</t>
  </si>
  <si>
    <t>二通分线盒</t>
  </si>
  <si>
    <t>三通分线盒</t>
  </si>
  <si>
    <t>电话分线盒</t>
  </si>
  <si>
    <t>100对</t>
  </si>
  <si>
    <t>接线板</t>
  </si>
  <si>
    <t>中继板</t>
  </si>
  <si>
    <t>换向开关手柄</t>
  </si>
  <si>
    <t>煤电钻插销</t>
  </si>
  <si>
    <t>煤电钻手把</t>
  </si>
  <si>
    <t>煤电钻开关手把</t>
  </si>
  <si>
    <t>煤电钻钻齿</t>
  </si>
  <si>
    <t>煤电钻开关外壳</t>
  </si>
  <si>
    <t>煤电钻接线嘴</t>
  </si>
  <si>
    <t>煤电钻开关</t>
  </si>
  <si>
    <t>锚杆机切削部分</t>
  </si>
  <si>
    <t>锚杆机支腿部分</t>
  </si>
  <si>
    <t>锚杆机滤油器</t>
  </si>
  <si>
    <t>锚杆机出油组阀</t>
  </si>
  <si>
    <t>锚杆机压力表</t>
  </si>
  <si>
    <t>锚杆机连接体</t>
  </si>
  <si>
    <t>锚杆机单联齿轮泵</t>
  </si>
  <si>
    <t>锚杆机连轴套</t>
  </si>
  <si>
    <t>锚杆机连接架</t>
  </si>
  <si>
    <t>锚杆机操纵手柄</t>
  </si>
  <si>
    <t>锚杆机水管接头</t>
  </si>
  <si>
    <t>锚杆机调压阀</t>
  </si>
  <si>
    <t>锚杆机花键套</t>
  </si>
  <si>
    <t>扎丝(绑丝)</t>
  </si>
  <si>
    <t>80MM</t>
  </si>
  <si>
    <t>38MM</t>
  </si>
  <si>
    <t>塑料电缆钩</t>
  </si>
  <si>
    <t>三层电缆钩</t>
  </si>
  <si>
    <t>850MM</t>
  </si>
  <si>
    <t>青壳纸</t>
  </si>
  <si>
    <t>放炮器</t>
  </si>
  <si>
    <t>避雷器</t>
  </si>
  <si>
    <t>水泥电杆</t>
  </si>
  <si>
    <t>高压瓷瓶</t>
  </si>
  <si>
    <t>ZSW10-4 35KV</t>
  </si>
  <si>
    <t>U形抱箍</t>
  </si>
  <si>
    <t>拉线抱箍</t>
  </si>
  <si>
    <t>高压横担</t>
  </si>
  <si>
    <t>低压直瓶</t>
  </si>
  <si>
    <t>橡胶板</t>
  </si>
  <si>
    <t>石棉橡胶板</t>
  </si>
  <si>
    <t>HDL1.5M宽</t>
  </si>
  <si>
    <t>锚钻杆</t>
  </si>
  <si>
    <t>1.2米</t>
  </si>
  <si>
    <t>煤钻杆</t>
  </si>
  <si>
    <t>2.5米</t>
  </si>
  <si>
    <t>3G 3622</t>
  </si>
  <si>
    <t>SKFNJ2218EC</t>
  </si>
  <si>
    <t>SKFNJ222E</t>
  </si>
  <si>
    <t>23238CA</t>
  </si>
  <si>
    <t>回转机操作轴承</t>
  </si>
  <si>
    <t>煤钻头</t>
  </si>
  <si>
    <t>φ12</t>
  </si>
  <si>
    <t>φ42MM</t>
  </si>
  <si>
    <t>钻头套</t>
  </si>
  <si>
    <t>φ36</t>
  </si>
  <si>
    <t>SD-4.8</t>
  </si>
  <si>
    <t>炮头螺丝</t>
  </si>
  <si>
    <t>φ24*80/10.9级</t>
  </si>
  <si>
    <t>刮煤棒螺丝</t>
  </si>
  <si>
    <t>42*220</t>
  </si>
  <si>
    <t>空心螺丝</t>
  </si>
  <si>
    <t>双头螺丝</t>
  </si>
  <si>
    <t>42*500</t>
  </si>
  <si>
    <t>穿条螺丝</t>
  </si>
  <si>
    <t>钻尾螺丝</t>
  </si>
  <si>
    <t>压板螺丝</t>
  </si>
  <si>
    <t>膨胀螺丝</t>
  </si>
  <si>
    <t>螺母</t>
  </si>
  <si>
    <t>螺母+垫片</t>
  </si>
  <si>
    <t>自锁母</t>
  </si>
  <si>
    <t>玻璃钢螺母</t>
  </si>
  <si>
    <t>重梁管肖子</t>
  </si>
  <si>
    <t>机肖子</t>
  </si>
  <si>
    <t>1.2Mφ14*55</t>
  </si>
  <si>
    <t>1.2Mφ14*60</t>
  </si>
  <si>
    <t>机连接片</t>
  </si>
  <si>
    <t>矿车肖子</t>
  </si>
  <si>
    <t>开口肖子</t>
  </si>
  <si>
    <t>机组肖子</t>
  </si>
  <si>
    <t>平板车肖子</t>
  </si>
  <si>
    <t>对轮肖子</t>
  </si>
  <si>
    <t>跑道肖子</t>
  </si>
  <si>
    <t>缓冲托辊肖子</t>
  </si>
  <si>
    <t>支架片帮肖子</t>
  </si>
  <si>
    <t>支架立柱肖子</t>
  </si>
  <si>
    <t>40*90</t>
  </si>
  <si>
    <t>耙煤机肖子</t>
  </si>
  <si>
    <t>螺丝锁固剂</t>
  </si>
  <si>
    <t>耐震压力表</t>
  </si>
  <si>
    <t>1.6MPA</t>
  </si>
  <si>
    <t>地质罗盘</t>
  </si>
  <si>
    <t>U型压差计</t>
  </si>
  <si>
    <t>便携式甲烷检测报警仪</t>
  </si>
  <si>
    <t>JCB</t>
  </si>
  <si>
    <t>瓦斯声光报警仪</t>
  </si>
  <si>
    <t>压力指示温度计</t>
  </si>
  <si>
    <t>坡度规[带水平]</t>
  </si>
  <si>
    <t>油位计</t>
  </si>
  <si>
    <t>风速传感器</t>
  </si>
  <si>
    <t>烟雾传感器</t>
  </si>
  <si>
    <t>温度传感器</t>
  </si>
  <si>
    <t>速度传感器</t>
  </si>
  <si>
    <t>负压传感器</t>
  </si>
  <si>
    <t>CH</t>
  </si>
  <si>
    <t>机械风表</t>
  </si>
  <si>
    <t>秒表</t>
  </si>
  <si>
    <t>对轮胶垫</t>
  </si>
  <si>
    <t>对轮连接轴胶圈</t>
  </si>
  <si>
    <t>刮板机胶套</t>
  </si>
  <si>
    <t>φ80MM</t>
  </si>
  <si>
    <t>靠背轮胶套</t>
  </si>
  <si>
    <t>平垫</t>
  </si>
  <si>
    <t>弹垫</t>
  </si>
  <si>
    <t>12-14</t>
  </si>
  <si>
    <t>8-14</t>
  </si>
  <si>
    <t>卡簧</t>
  </si>
  <si>
    <t>12K</t>
  </si>
  <si>
    <t>22K</t>
  </si>
  <si>
    <t>24K</t>
  </si>
  <si>
    <t>手动扳道器配重</t>
  </si>
  <si>
    <t>水泥道木螺丝</t>
  </si>
  <si>
    <t>斤</t>
  </si>
  <si>
    <t>1300*200*150</t>
  </si>
  <si>
    <t>1200*200*200</t>
  </si>
  <si>
    <t>1200*140*120</t>
  </si>
  <si>
    <t>松道木</t>
  </si>
  <si>
    <t>150*150*1200</t>
  </si>
  <si>
    <t>1200*150*140</t>
  </si>
  <si>
    <t>2000*200*150</t>
  </si>
  <si>
    <t>1200*200*120</t>
  </si>
  <si>
    <t>2500*200*150</t>
  </si>
  <si>
    <t>丝头</t>
  </si>
  <si>
    <t>螺纹吸尘管</t>
  </si>
  <si>
    <t>水管接头</t>
  </si>
  <si>
    <t>13-16</t>
  </si>
  <si>
    <t>8寸变6寸</t>
  </si>
  <si>
    <t>隔爆水袋</t>
  </si>
  <si>
    <t>升隔爆水袋</t>
  </si>
  <si>
    <t>PE矿用管</t>
  </si>
  <si>
    <t xml:space="preserve"> 110*8.1</t>
  </si>
  <si>
    <t>PE管带法兰</t>
  </si>
  <si>
    <t>4寸*6M</t>
  </si>
  <si>
    <t>2寸*6M</t>
  </si>
  <si>
    <t>长丝</t>
  </si>
  <si>
    <t>水袋挂钩</t>
  </si>
  <si>
    <t>丝嘴二嘴</t>
  </si>
  <si>
    <t>14丝嘴</t>
  </si>
  <si>
    <t>暖气片</t>
  </si>
  <si>
    <t>铁管接头</t>
  </si>
  <si>
    <t>PVC管</t>
  </si>
  <si>
    <t>PPR管箍</t>
  </si>
  <si>
    <t>PPR弯头</t>
  </si>
  <si>
    <t>PPR管</t>
  </si>
  <si>
    <t>1.5寸管</t>
  </si>
  <si>
    <t>1.5寸*1M</t>
  </si>
  <si>
    <t>外丝</t>
  </si>
  <si>
    <t>不锈钢球阀</t>
  </si>
  <si>
    <t>镀锌弯头</t>
  </si>
  <si>
    <t>6分</t>
  </si>
  <si>
    <t>对丝</t>
  </si>
  <si>
    <t>钢绞线</t>
  </si>
  <si>
    <t>φ15.24</t>
  </si>
  <si>
    <t>3MM</t>
  </si>
  <si>
    <t>φ3MM</t>
  </si>
  <si>
    <t>φ4MM</t>
  </si>
  <si>
    <t>φ4</t>
  </si>
  <si>
    <t>φ34</t>
  </si>
  <si>
    <t>ZQ250</t>
  </si>
  <si>
    <t>皮带机减速机</t>
  </si>
  <si>
    <t>减速器一轴总成长轴</t>
  </si>
  <si>
    <t>减速器花键轮/对轮/靠背轮</t>
  </si>
  <si>
    <t>减速器偶合器（油包）</t>
  </si>
  <si>
    <t>减速器齿轮</t>
  </si>
  <si>
    <t>减速器铁油封套</t>
  </si>
  <si>
    <t>一轴注油螺丝</t>
  </si>
  <si>
    <t>减速器齿圈</t>
  </si>
  <si>
    <t>一轴锁片</t>
  </si>
  <si>
    <t>一轴自锁母</t>
  </si>
  <si>
    <t>拨链器</t>
  </si>
  <si>
    <t>刮煤棒</t>
  </si>
  <si>
    <t>40型链条</t>
  </si>
  <si>
    <t>40型</t>
  </si>
  <si>
    <t>溜尾滚子</t>
  </si>
  <si>
    <t>护链架体</t>
  </si>
  <si>
    <t>压链器</t>
  </si>
  <si>
    <t>刮板机二接槽</t>
  </si>
  <si>
    <t>链条</t>
  </si>
  <si>
    <t>30T</t>
  </si>
  <si>
    <t>尾滚拉紧方块</t>
  </si>
  <si>
    <t>溜子连接罩</t>
  </si>
  <si>
    <t>连接环</t>
  </si>
  <si>
    <t>拨链器肖子</t>
  </si>
  <si>
    <t>拨链器片</t>
  </si>
  <si>
    <t>偶合器</t>
  </si>
  <si>
    <t>半滚筒键</t>
  </si>
  <si>
    <t>80T</t>
  </si>
  <si>
    <t>改向滚</t>
  </si>
  <si>
    <t>φ320*1150</t>
  </si>
  <si>
    <t>半滚筒</t>
  </si>
  <si>
    <t>皮带机伸缩机尾部</t>
  </si>
  <si>
    <t>DYII45度</t>
  </si>
  <si>
    <t>TD75</t>
  </si>
  <si>
    <t>φ108*38</t>
  </si>
  <si>
    <t>108*380</t>
  </si>
  <si>
    <t>皮托管</t>
  </si>
  <si>
    <t>托辊小车</t>
  </si>
  <si>
    <t>DSJ1063</t>
  </si>
  <si>
    <t>二运上托辊</t>
  </si>
  <si>
    <t>二运下托辊</t>
  </si>
  <si>
    <t>上托辊挂樽(挂锤)</t>
  </si>
  <si>
    <t>压带滚子</t>
  </si>
  <si>
    <t>180*1150</t>
  </si>
  <si>
    <t>伞把上托辊</t>
  </si>
  <si>
    <t>上托辊三连串连接片</t>
  </si>
  <si>
    <t>绞接托辊</t>
  </si>
  <si>
    <t>上托辊架</t>
  </si>
  <si>
    <t>89*375*3</t>
  </si>
  <si>
    <t>108*375</t>
  </si>
  <si>
    <t>跑偏传感器</t>
  </si>
  <si>
    <t>上耳</t>
  </si>
  <si>
    <t>80架体</t>
  </si>
  <si>
    <t>皮带堆煤传感器</t>
  </si>
  <si>
    <t>24*145</t>
  </si>
  <si>
    <t>皮带H架</t>
  </si>
  <si>
    <t>液压移溜器</t>
  </si>
  <si>
    <t>轴头方块</t>
  </si>
  <si>
    <t>100*150</t>
  </si>
  <si>
    <t>皮带机短垫铁</t>
  </si>
  <si>
    <t>重梁管</t>
  </si>
  <si>
    <t>机尾轨道</t>
  </si>
  <si>
    <t>皮带机延长架</t>
  </si>
  <si>
    <t>撕裂传感器</t>
  </si>
  <si>
    <t>皮带机手动紧线器</t>
  </si>
  <si>
    <t>拉紧装置</t>
  </si>
  <si>
    <t>DTL100/63/55</t>
  </si>
  <si>
    <t>下托辊支架</t>
  </si>
  <si>
    <t>DSJ100/63</t>
  </si>
  <si>
    <t>防爆滚筒瓦座</t>
  </si>
  <si>
    <t>φ80</t>
  </si>
  <si>
    <t>皮带跑偏滚子耳</t>
  </si>
  <si>
    <t>马鞍架子</t>
  </si>
  <si>
    <t>皮带机用自动防灭火装置</t>
  </si>
  <si>
    <t>皮带撕裂传感器</t>
  </si>
  <si>
    <t>尼龙棒</t>
  </si>
  <si>
    <t>φ30*1M</t>
  </si>
  <si>
    <t>φ40*100</t>
  </si>
  <si>
    <t>φ53*100</t>
  </si>
  <si>
    <t>φ78*107</t>
  </si>
  <si>
    <t>密封圈</t>
  </si>
  <si>
    <t>油封</t>
  </si>
  <si>
    <t>105*130*13</t>
  </si>
  <si>
    <t>密封胶</t>
  </si>
  <si>
    <t>缸套密封</t>
  </si>
  <si>
    <t>RB400H0103-5</t>
  </si>
  <si>
    <t>密封防水胶</t>
  </si>
  <si>
    <t>密封条</t>
  </si>
  <si>
    <t>探水钻密封</t>
  </si>
  <si>
    <t>1.7M</t>
  </si>
  <si>
    <t>根]</t>
  </si>
  <si>
    <t>放顶锚杆</t>
  </si>
  <si>
    <t>65*1M</t>
  </si>
  <si>
    <t>玻璃钢搅拌器</t>
  </si>
  <si>
    <t>80*80</t>
  </si>
  <si>
    <t>张拉机具</t>
  </si>
  <si>
    <t>棚环</t>
  </si>
  <si>
    <t>锚杆拉力机</t>
  </si>
  <si>
    <t>钢筋网</t>
  </si>
  <si>
    <t>菱形钢板网</t>
  </si>
  <si>
    <t>阻燃尼龙网</t>
  </si>
  <si>
    <t>2M*3M</t>
  </si>
  <si>
    <t>金属网</t>
  </si>
  <si>
    <t>1.7M*8M</t>
  </si>
  <si>
    <t>6寸法兰片</t>
  </si>
  <si>
    <t>4寸法兰盘</t>
  </si>
  <si>
    <t>铜焊条</t>
  </si>
  <si>
    <t>焊锡条</t>
  </si>
  <si>
    <t>63A</t>
  </si>
  <si>
    <t>铜焊粉</t>
  </si>
  <si>
    <t>铁丝8#</t>
  </si>
  <si>
    <t>8#</t>
  </si>
  <si>
    <t>铁丝14#</t>
  </si>
  <si>
    <t>铁丝16#</t>
  </si>
  <si>
    <t>16#</t>
  </si>
  <si>
    <t>水笼头</t>
  </si>
  <si>
    <t>喷浆机钢磨擦板</t>
  </si>
  <si>
    <t>喷浆机立柱</t>
  </si>
  <si>
    <t>喷浆机上磨擦板</t>
  </si>
  <si>
    <t>喷浆机下磨擦板</t>
  </si>
  <si>
    <t>喷浆管接头</t>
  </si>
  <si>
    <t>喷浆机大小头料桶</t>
  </si>
  <si>
    <t>喷浆管</t>
  </si>
  <si>
    <t>角磨机磨片</t>
  </si>
  <si>
    <t>300*7*35</t>
  </si>
  <si>
    <t>φ250</t>
  </si>
  <si>
    <t>6#</t>
  </si>
  <si>
    <t>调节减压风门</t>
  </si>
  <si>
    <t>道</t>
  </si>
  <si>
    <t>提升机刹车总承</t>
  </si>
  <si>
    <t>JK-3</t>
  </si>
  <si>
    <t>耙机闸皮</t>
  </si>
  <si>
    <t>绞车挡绳板</t>
  </si>
  <si>
    <t>一轴总成短轴</t>
  </si>
  <si>
    <t>40#</t>
  </si>
  <si>
    <t>溜子减速器高速轴</t>
  </si>
  <si>
    <t>二运尾滚切轴</t>
  </si>
  <si>
    <t>耙煤机轴</t>
  </si>
  <si>
    <t>四轴</t>
  </si>
  <si>
    <t>铜衬套</t>
  </si>
  <si>
    <t>S-10020</t>
  </si>
  <si>
    <t>皮带尾滚轴</t>
  </si>
  <si>
    <t>螺丝箱</t>
  </si>
  <si>
    <t>6.5*32</t>
  </si>
  <si>
    <t>进口马达星轮</t>
  </si>
  <si>
    <t>皮带机短内外齿</t>
  </si>
  <si>
    <t>风叶</t>
  </si>
  <si>
    <t>对轮</t>
  </si>
  <si>
    <t>水泵对轮</t>
  </si>
  <si>
    <t>活塞环</t>
  </si>
  <si>
    <t>A2400</t>
  </si>
  <si>
    <t>A914</t>
  </si>
  <si>
    <t>B2540</t>
  </si>
  <si>
    <t>B2450</t>
  </si>
  <si>
    <t>C2500</t>
  </si>
  <si>
    <t>C4953</t>
  </si>
  <si>
    <t>阻燃风袋</t>
  </si>
  <si>
    <t>风袋</t>
  </si>
  <si>
    <t>风袋三通</t>
  </si>
  <si>
    <t>氧气带</t>
  </si>
  <si>
    <t>生料胶</t>
  </si>
  <si>
    <t>水泥枕木压角</t>
  </si>
  <si>
    <t>磁性架</t>
  </si>
  <si>
    <t>电机水泵连轴器</t>
  </si>
  <si>
    <t>齿轮连轴器</t>
  </si>
  <si>
    <t>滑轮钎杆</t>
  </si>
  <si>
    <t>地滚轮</t>
  </si>
  <si>
    <t>加油嘴</t>
  </si>
  <si>
    <t>直黄油嘴</t>
  </si>
  <si>
    <t>斜黄油嘴</t>
  </si>
  <si>
    <t>炸药箱</t>
  </si>
  <si>
    <t>风钻油滤</t>
  </si>
  <si>
    <t>耙煤机底座</t>
  </si>
  <si>
    <t>耙煤机耙斗</t>
  </si>
  <si>
    <t>30耙</t>
  </si>
  <si>
    <t>耙煤机斜齿轮</t>
  </si>
  <si>
    <t>耙煤机小齿轮</t>
  </si>
  <si>
    <t>15耙</t>
  </si>
  <si>
    <t>耙煤机骨架</t>
  </si>
  <si>
    <t>耙煤机刹车总成</t>
  </si>
  <si>
    <t>耙煤机中心齿</t>
  </si>
  <si>
    <t>φ16*20M</t>
  </si>
  <si>
    <t>φ16*5M</t>
  </si>
  <si>
    <t>φ16*15M</t>
  </si>
  <si>
    <t>φ16*2M</t>
  </si>
  <si>
    <t>φ16*0.5M</t>
  </si>
  <si>
    <t>φ 25</t>
  </si>
  <si>
    <t>液压中间接头</t>
  </si>
  <si>
    <t>φ13*6M</t>
  </si>
  <si>
    <t>13*3M</t>
  </si>
  <si>
    <t>φ13.24*1M</t>
  </si>
  <si>
    <t>φ13*1.2M</t>
  </si>
  <si>
    <t>φ10*5M</t>
  </si>
  <si>
    <t>φ10*4M</t>
  </si>
  <si>
    <t>φ10*3.5M</t>
  </si>
  <si>
    <t>φ10*24M</t>
  </si>
  <si>
    <t>φ10*50M</t>
  </si>
  <si>
    <t>8*3M</t>
  </si>
  <si>
    <t>φ19*20M</t>
  </si>
  <si>
    <t>φ19*5M</t>
  </si>
  <si>
    <t>φ19*3M</t>
  </si>
  <si>
    <t>φ6*10M</t>
  </si>
  <si>
    <t>6*0.5M</t>
  </si>
  <si>
    <t>φ14*30M</t>
  </si>
  <si>
    <t>φ51*3M</t>
  </si>
  <si>
    <t>φ51*20M</t>
  </si>
  <si>
    <t>φ32*5M</t>
  </si>
  <si>
    <t>φ32*2M</t>
  </si>
  <si>
    <t>32*6*2M</t>
  </si>
  <si>
    <t>32*2.5M</t>
  </si>
  <si>
    <t>φ25*5M</t>
  </si>
  <si>
    <t>φ25*3M</t>
  </si>
  <si>
    <t>φ25*20M</t>
  </si>
  <si>
    <t>φ25*8M</t>
  </si>
  <si>
    <t>花纹板</t>
  </si>
  <si>
    <t>5MM</t>
  </si>
  <si>
    <t>1.2M*2.5M</t>
  </si>
  <si>
    <t>35MM*1.5M</t>
  </si>
  <si>
    <t>回转钻机钻头</t>
  </si>
  <si>
    <t>65MM</t>
  </si>
  <si>
    <t>回转装置</t>
  </si>
  <si>
    <t>42/52</t>
  </si>
  <si>
    <t>回转钻机立柱</t>
  </si>
  <si>
    <t>3-3.5米</t>
  </si>
  <si>
    <t>回转钻机操作台</t>
  </si>
  <si>
    <t>探水钻跑道</t>
  </si>
  <si>
    <t>回转钻机立柱配件</t>
  </si>
  <si>
    <t>ZYJ-1200/130</t>
  </si>
  <si>
    <t>注水器</t>
  </si>
  <si>
    <t>单体支柱三用阀</t>
  </si>
  <si>
    <t>支架压力记录仪</t>
  </si>
  <si>
    <t>CDW-60R</t>
  </si>
  <si>
    <t>支架压力仪电源</t>
  </si>
  <si>
    <t>支架操纵阀密封圈</t>
  </si>
  <si>
    <t>30*2.4</t>
  </si>
  <si>
    <t>采煤机支架肖子</t>
  </si>
  <si>
    <t>φ75*190</t>
  </si>
  <si>
    <t>采煤机截齿座</t>
  </si>
  <si>
    <t>刀形截齿喷嘴</t>
  </si>
  <si>
    <t>2.3M</t>
  </si>
  <si>
    <t>单体液压支架</t>
  </si>
  <si>
    <t>3.5M</t>
  </si>
  <si>
    <t>支架护套</t>
  </si>
  <si>
    <t>支架液压锁</t>
  </si>
  <si>
    <t>φ13.24*1.6M</t>
  </si>
  <si>
    <t>φ13.24*2M</t>
  </si>
  <si>
    <t>油管对丝接头</t>
  </si>
  <si>
    <t>19*50</t>
  </si>
  <si>
    <t>φ19*1.7M</t>
  </si>
  <si>
    <t>φ19*2.5M</t>
  </si>
  <si>
    <t>φ19*0.5M</t>
  </si>
  <si>
    <t>19*1.21M</t>
  </si>
  <si>
    <t>13*1.8M</t>
  </si>
  <si>
    <t>φ13*1.7M</t>
  </si>
  <si>
    <t>φ13*1.3M</t>
  </si>
  <si>
    <t>φ13*2.5M</t>
  </si>
  <si>
    <t>13*0.63M</t>
  </si>
  <si>
    <t>φ25*2.2M</t>
  </si>
  <si>
    <t>φ16*1.5M</t>
  </si>
  <si>
    <t>φ10*1.2M</t>
  </si>
  <si>
    <t>10*0.6M</t>
  </si>
  <si>
    <t>φ8*2.2M</t>
  </si>
  <si>
    <t>φ8*1.2M</t>
  </si>
  <si>
    <t>φ8*2.5M</t>
  </si>
  <si>
    <t>φ6*1.7M</t>
  </si>
  <si>
    <t>φ6*1M</t>
  </si>
  <si>
    <t>φ6*1.1M</t>
  </si>
  <si>
    <t>闸盘联接套</t>
  </si>
  <si>
    <t>FAD-125</t>
  </si>
  <si>
    <t>喷雾泵安全阀</t>
  </si>
  <si>
    <t>乳化泵安全阀</t>
  </si>
  <si>
    <t>RB125-0110</t>
  </si>
  <si>
    <t>进口六联多路换向阀</t>
  </si>
  <si>
    <t>南京400卸截阀</t>
  </si>
  <si>
    <t>平衡阀芯</t>
  </si>
  <si>
    <t>进口大五联阀组</t>
  </si>
  <si>
    <t>密封挡盖组件</t>
  </si>
  <si>
    <t>节流堵</t>
  </si>
  <si>
    <t>储带仓架</t>
  </si>
  <si>
    <t>惰轮二</t>
  </si>
  <si>
    <t>一轴装配组件</t>
  </si>
  <si>
    <t>M128.1.1.17.00</t>
  </si>
  <si>
    <t>400乳化泵推力拉杆</t>
  </si>
  <si>
    <t>乳化泵80-350</t>
  </si>
  <si>
    <t>80-350</t>
  </si>
  <si>
    <t>400乳化泵高压过滤器</t>
  </si>
  <si>
    <t>乳化泵堵头螺丝</t>
  </si>
  <si>
    <t>乳化泵喷嘴</t>
  </si>
  <si>
    <t>400乳化泵轴瓦</t>
  </si>
  <si>
    <t>乳化泵O型圈</t>
  </si>
  <si>
    <t>120*3.1</t>
  </si>
  <si>
    <t>乳化泵压套</t>
  </si>
  <si>
    <t>乳化泵三叉</t>
  </si>
  <si>
    <t>喷雾泵站</t>
  </si>
  <si>
    <t>BKP-320/6.3</t>
  </si>
  <si>
    <t>本安型中继器</t>
  </si>
  <si>
    <t>KJ21-Z</t>
  </si>
  <si>
    <t>隔爆兼本安电源</t>
  </si>
  <si>
    <t>KDW127</t>
  </si>
  <si>
    <t>工作面用监控电缆</t>
  </si>
  <si>
    <t>MHY</t>
  </si>
  <si>
    <t>矿用传输接口</t>
  </si>
  <si>
    <t>KJ21-J</t>
  </si>
  <si>
    <t>二、三、四接线盒</t>
  </si>
  <si>
    <t>JHH-2.3.4</t>
  </si>
  <si>
    <t>监测软件KJ21</t>
  </si>
  <si>
    <t>KJ21</t>
  </si>
  <si>
    <t>工业控制主机</t>
  </si>
  <si>
    <t>采煤机行星头长杆螺丝</t>
  </si>
  <si>
    <t>采煤机外喷水装置</t>
  </si>
  <si>
    <t>E形螺丝</t>
  </si>
  <si>
    <t>平面（平形）截止阀</t>
  </si>
  <si>
    <t>平形截止阀</t>
  </si>
  <si>
    <t>S132/100*330</t>
  </si>
  <si>
    <t>J3C.4-6</t>
  </si>
  <si>
    <t>螺杆空压机安全阀</t>
  </si>
  <si>
    <t>LHM-400*20F</t>
  </si>
  <si>
    <t>Y形滤网</t>
  </si>
  <si>
    <t>夹钢垫头</t>
  </si>
  <si>
    <t>50*50*50垫块</t>
  </si>
  <si>
    <t>空压机油壶</t>
  </si>
  <si>
    <t>储气罐加配件</t>
  </si>
  <si>
    <t>空压机轮</t>
  </si>
  <si>
    <t>过滤器联接体</t>
  </si>
  <si>
    <t>SB5-0807010</t>
  </si>
  <si>
    <t>圆桶滤芯</t>
  </si>
  <si>
    <t>TF400-100</t>
  </si>
  <si>
    <t>过滤器芯</t>
  </si>
  <si>
    <t>TF-800*100F</t>
  </si>
  <si>
    <t>掘进机锯齿环</t>
  </si>
  <si>
    <t>18*64</t>
  </si>
  <si>
    <t>上顶紧板总成</t>
  </si>
  <si>
    <t>ZYJ-170/170</t>
  </si>
  <si>
    <t>托钎器</t>
  </si>
  <si>
    <t>履带胀紧管</t>
  </si>
  <si>
    <t>S135、S150</t>
  </si>
  <si>
    <t>二运肖子</t>
  </si>
  <si>
    <t>截割头回转油缸</t>
  </si>
  <si>
    <t>S135-0805</t>
  </si>
  <si>
    <t>升降油缸阀</t>
  </si>
  <si>
    <t>输入轴套</t>
  </si>
  <si>
    <t>滤网</t>
  </si>
  <si>
    <t>安全型平衡网</t>
  </si>
  <si>
    <t>四联阀</t>
  </si>
  <si>
    <t>上下刮板</t>
  </si>
  <si>
    <t>S100马达</t>
  </si>
  <si>
    <t>HNM11-1300</t>
  </si>
  <si>
    <t>拔肖器</t>
  </si>
  <si>
    <t>涨紧装置块</t>
  </si>
  <si>
    <t>履带胀紧插板</t>
  </si>
  <si>
    <t>联阀组件</t>
  </si>
  <si>
    <t>S132 J3C1-2</t>
  </si>
  <si>
    <t>J3C.4-7/S132</t>
  </si>
  <si>
    <t>防爆掘进机灯</t>
  </si>
  <si>
    <t>履带胀紧垫片</t>
  </si>
  <si>
    <t>炮头喷咀</t>
  </si>
  <si>
    <t>机组球阀</t>
  </si>
  <si>
    <t>履带</t>
  </si>
  <si>
    <t>60*220</t>
  </si>
  <si>
    <t>油缸平衡阀</t>
  </si>
  <si>
    <t>二运缓冲托辊</t>
  </si>
  <si>
    <t>φ13.24MM*1M</t>
  </si>
  <si>
    <t>前支撑油缸</t>
  </si>
  <si>
    <t>掘进机电控箱手柄</t>
  </si>
  <si>
    <t>45#/200L</t>
  </si>
  <si>
    <t>抗氧防护汽轮机油</t>
  </si>
  <si>
    <t>钙基脂</t>
  </si>
  <si>
    <t>钠基脂</t>
  </si>
  <si>
    <t>锂基油</t>
  </si>
  <si>
    <t>电解液</t>
  </si>
  <si>
    <t>柴油</t>
  </si>
  <si>
    <t>工业齿轮油</t>
  </si>
  <si>
    <t>320#</t>
  </si>
  <si>
    <t>150#</t>
  </si>
  <si>
    <t>加气砖</t>
  </si>
  <si>
    <t>水泥425</t>
  </si>
  <si>
    <t>425#</t>
  </si>
  <si>
    <t>碹拱</t>
  </si>
  <si>
    <t>黄沙水洗子</t>
  </si>
  <si>
    <t>立方米</t>
  </si>
  <si>
    <t>石籽</t>
  </si>
  <si>
    <t>5#*0.9M</t>
  </si>
  <si>
    <t>镀锌扁铁</t>
  </si>
  <si>
    <t>槽钢</t>
  </si>
  <si>
    <t>14#*6M</t>
  </si>
  <si>
    <t>15#</t>
  </si>
  <si>
    <t>11#*9M</t>
  </si>
  <si>
    <t>18#</t>
  </si>
  <si>
    <t>3MM*1.26M*6M</t>
  </si>
  <si>
    <t>2MM*1M*2M</t>
  </si>
  <si>
    <t>4MM*1.26M*6M</t>
  </si>
  <si>
    <t>白铁皮</t>
  </si>
  <si>
    <t>6MM*1.26M*6M</t>
  </si>
  <si>
    <t>铁皮</t>
  </si>
  <si>
    <t>1.2MM</t>
  </si>
  <si>
    <t>1MM</t>
  </si>
  <si>
    <t>6MM</t>
  </si>
  <si>
    <t>镀锌铁皮</t>
  </si>
  <si>
    <t>1MM*1M*2M</t>
  </si>
  <si>
    <t>0.75MM*1M*2M</t>
  </si>
  <si>
    <t>5MM*1.26M*6M</t>
  </si>
  <si>
    <t>2.5MM</t>
  </si>
  <si>
    <t>镀锌元钢</t>
  </si>
  <si>
    <t>钢筋</t>
  </si>
  <si>
    <t>φ30*3M</t>
  </si>
  <si>
    <t>φ25*9M</t>
  </si>
  <si>
    <t>方钢</t>
  </si>
  <si>
    <t>40*60</t>
  </si>
  <si>
    <t>80*80*6M</t>
  </si>
  <si>
    <t>50*100*6M</t>
  </si>
  <si>
    <t>3300*200*30</t>
  </si>
  <si>
    <t>4000*150*30</t>
  </si>
  <si>
    <t>4000*200*60</t>
  </si>
  <si>
    <t>2000*150*20</t>
  </si>
  <si>
    <t>2000*200*50</t>
  </si>
  <si>
    <t>4600*200*100</t>
  </si>
  <si>
    <t>2000*200*30</t>
  </si>
  <si>
    <t>3000*200*50</t>
  </si>
  <si>
    <t>4M</t>
  </si>
  <si>
    <t>4000*180</t>
  </si>
  <si>
    <t>3000*200</t>
  </si>
  <si>
    <t>3000*180</t>
  </si>
  <si>
    <t>140*4M</t>
  </si>
  <si>
    <t>水泥盖板</t>
  </si>
  <si>
    <t>100*50</t>
  </si>
  <si>
    <t>稀酸钠</t>
  </si>
  <si>
    <t>铁皮五节柜</t>
  </si>
  <si>
    <t>电脑桌</t>
  </si>
  <si>
    <t>数字游标卡尺</t>
  </si>
  <si>
    <t>0-200</t>
  </si>
  <si>
    <t>钢板尺</t>
  </si>
  <si>
    <t>尺子</t>
  </si>
  <si>
    <t>白板笔</t>
  </si>
  <si>
    <t>笔芯</t>
  </si>
  <si>
    <t>油笔</t>
  </si>
  <si>
    <t>红中性笔</t>
  </si>
  <si>
    <t>记号笔</t>
  </si>
  <si>
    <t>书法笔</t>
  </si>
  <si>
    <t>A4纸</t>
  </si>
  <si>
    <t>皮纹纸</t>
  </si>
  <si>
    <t>订书机</t>
  </si>
  <si>
    <t>绘图板</t>
  </si>
  <si>
    <t>50*90</t>
  </si>
  <si>
    <t>双面胶</t>
  </si>
  <si>
    <t>刮胡子刀片</t>
  </si>
  <si>
    <t>沾水盒</t>
  </si>
  <si>
    <t>起钉器</t>
  </si>
  <si>
    <t>电脑吹风机</t>
  </si>
  <si>
    <t>音响</t>
  </si>
  <si>
    <t>打印机碳带</t>
  </si>
  <si>
    <t>硒鼓</t>
  </si>
  <si>
    <t>电脑音响</t>
  </si>
  <si>
    <t>墨盒</t>
  </si>
  <si>
    <t>矿用本安交换机</t>
  </si>
  <si>
    <t>矿用本安交换机电源</t>
  </si>
  <si>
    <t>记帐凭证</t>
  </si>
  <si>
    <t>帐本</t>
  </si>
  <si>
    <t>印油</t>
  </si>
  <si>
    <t>口取纸</t>
  </si>
  <si>
    <t>收据</t>
  </si>
  <si>
    <t>大头针曲别针</t>
  </si>
  <si>
    <t>文件夹</t>
  </si>
  <si>
    <t>拉杆夹</t>
  </si>
  <si>
    <t>大长尾夹</t>
  </si>
  <si>
    <t>中长尾夹</t>
  </si>
  <si>
    <t>铝塑版板</t>
  </si>
  <si>
    <t>牌匾</t>
  </si>
  <si>
    <t>反光贴标志</t>
  </si>
  <si>
    <t>无酸纸档案盒</t>
  </si>
  <si>
    <t>数字章</t>
  </si>
  <si>
    <t>行李</t>
  </si>
  <si>
    <t>被褥</t>
  </si>
  <si>
    <t>窗帘</t>
  </si>
  <si>
    <t>门帘</t>
  </si>
  <si>
    <t>1*2M</t>
  </si>
  <si>
    <t>床垫</t>
  </si>
  <si>
    <t>小桶</t>
  </si>
  <si>
    <t>大扫帚</t>
  </si>
  <si>
    <t>塑料桶</t>
  </si>
  <si>
    <t>25KG</t>
  </si>
  <si>
    <t>板式墩布</t>
  </si>
  <si>
    <t>油石</t>
  </si>
  <si>
    <t>清洗剂</t>
  </si>
  <si>
    <t>给水软管</t>
  </si>
  <si>
    <t>不锈钢水嘴</t>
  </si>
  <si>
    <t>不锈钢水箱软管</t>
  </si>
  <si>
    <t>澡堂恒温铜水笼头</t>
  </si>
  <si>
    <t>铝合金人字梯子</t>
  </si>
  <si>
    <t>铝合金人字梯</t>
  </si>
  <si>
    <t>2米</t>
  </si>
  <si>
    <t>3M/6M</t>
  </si>
  <si>
    <t>镐头</t>
  </si>
  <si>
    <t>锹柄</t>
  </si>
  <si>
    <t>煤锹头</t>
  </si>
  <si>
    <t>撬棍</t>
  </si>
  <si>
    <t>泥抹</t>
  </si>
  <si>
    <t>大铲</t>
  </si>
  <si>
    <t>刨斧</t>
  </si>
  <si>
    <t>三爪镐</t>
  </si>
  <si>
    <t>剪树剪子</t>
  </si>
  <si>
    <t>大插座</t>
  </si>
  <si>
    <t>三孔插座</t>
  </si>
  <si>
    <t>无线电插座</t>
  </si>
  <si>
    <t>电暖气</t>
  </si>
  <si>
    <t>电茶壶</t>
  </si>
  <si>
    <t>吊盒</t>
  </si>
  <si>
    <t>1#</t>
  </si>
  <si>
    <t>2#</t>
  </si>
  <si>
    <t>暖气电热棒</t>
  </si>
  <si>
    <t>饮水机</t>
  </si>
  <si>
    <t>更衣柜</t>
  </si>
  <si>
    <t>锅炉减速机</t>
  </si>
  <si>
    <t>出渣机链条</t>
  </si>
  <si>
    <t>聚丙烯酰胺</t>
  </si>
  <si>
    <t>聚合氯化铝</t>
  </si>
  <si>
    <t>颗粒催化剂</t>
  </si>
  <si>
    <t>盐酸</t>
  </si>
  <si>
    <t>不锈钢架子</t>
  </si>
  <si>
    <t>平车下脚</t>
  </si>
  <si>
    <t>电源插头</t>
  </si>
  <si>
    <t>加油桶</t>
  </si>
  <si>
    <t>合页</t>
  </si>
  <si>
    <t>火炉弯</t>
  </si>
  <si>
    <t>跑道滑轮</t>
  </si>
  <si>
    <t>轻便水鞋</t>
  </si>
  <si>
    <t>涂胶手套</t>
  </si>
  <si>
    <t>锂矿灯</t>
  </si>
  <si>
    <t>雨衣</t>
  </si>
  <si>
    <t>防尘口罩</t>
  </si>
  <si>
    <t>电焊手套</t>
  </si>
  <si>
    <t>铁钉</t>
  </si>
  <si>
    <t>自攻钉</t>
  </si>
  <si>
    <t>铆枪铆钉</t>
  </si>
  <si>
    <t>笔纸刀片</t>
  </si>
  <si>
    <t>编织袋</t>
  </si>
  <si>
    <t>42*1M</t>
  </si>
  <si>
    <t>φ45*100</t>
  </si>
  <si>
    <t>木楔子</t>
  </si>
  <si>
    <t>木托板</t>
  </si>
  <si>
    <t>筛底网</t>
  </si>
  <si>
    <t>黑胶布</t>
  </si>
  <si>
    <t>高压防水自粘带</t>
  </si>
  <si>
    <t>塑料漆带绝缘带</t>
  </si>
  <si>
    <t>竹片</t>
  </si>
  <si>
    <t>万能胶</t>
  </si>
  <si>
    <t>警界线</t>
  </si>
  <si>
    <t>汽眼</t>
  </si>
  <si>
    <t>棉纱</t>
  </si>
  <si>
    <t>泡沫胶</t>
  </si>
  <si>
    <t>玻璃胶</t>
  </si>
  <si>
    <t>人车坐垫</t>
  </si>
  <si>
    <t>小弹簧</t>
  </si>
  <si>
    <t>消防水管</t>
  </si>
  <si>
    <t>消防斧</t>
  </si>
  <si>
    <t>消防锹</t>
  </si>
  <si>
    <t>消防桶</t>
  </si>
  <si>
    <t>干粉灭火器</t>
  </si>
  <si>
    <t>8KG</t>
  </si>
  <si>
    <t>消防管接头</t>
  </si>
  <si>
    <t>2.5寸凡布</t>
  </si>
  <si>
    <t>绝缘升降梯</t>
  </si>
  <si>
    <t>8米</t>
  </si>
  <si>
    <t>消防喷雾水枪</t>
  </si>
  <si>
    <t>材料未转在建工程成本部分</t>
  </si>
  <si>
    <r>
      <rPr>
        <b/>
        <sz val="18"/>
        <rFont val="宋体"/>
        <charset val="134"/>
      </rPr>
      <t>存货</t>
    </r>
    <r>
      <rPr>
        <b/>
        <sz val="18"/>
        <rFont val="Arial Narrow"/>
        <charset val="134"/>
      </rPr>
      <t>-</t>
    </r>
    <r>
      <rPr>
        <b/>
        <sz val="18"/>
        <rFont val="宋体"/>
        <charset val="134"/>
      </rPr>
      <t>材料采购（在途物资）评估明细表</t>
    </r>
  </si>
  <si>
    <r>
      <rPr>
        <sz val="9"/>
        <rFont val="宋体"/>
        <charset val="134"/>
      </rPr>
      <t>表</t>
    </r>
    <r>
      <rPr>
        <sz val="9"/>
        <rFont val="Arial Narrow"/>
        <charset val="134"/>
      </rPr>
      <t>3-9-2</t>
    </r>
  </si>
  <si>
    <t>名称及规格型号</t>
  </si>
  <si>
    <r>
      <rPr>
        <b/>
        <sz val="18"/>
        <rFont val="宋体"/>
        <charset val="134"/>
      </rPr>
      <t>存货</t>
    </r>
    <r>
      <rPr>
        <b/>
        <sz val="18"/>
        <rFont val="Arial Narrow"/>
        <charset val="134"/>
      </rPr>
      <t>-</t>
    </r>
    <r>
      <rPr>
        <b/>
        <sz val="18"/>
        <rFont val="宋体"/>
        <charset val="134"/>
      </rPr>
      <t>在库周转材料评估明细表</t>
    </r>
  </si>
  <si>
    <r>
      <rPr>
        <sz val="9"/>
        <rFont val="宋体"/>
        <charset val="134"/>
      </rPr>
      <t>表</t>
    </r>
    <r>
      <rPr>
        <sz val="9"/>
        <rFont val="Arial Narrow"/>
        <charset val="134"/>
      </rPr>
      <t>3-9-3</t>
    </r>
  </si>
  <si>
    <t>存放地点</t>
  </si>
  <si>
    <r>
      <rPr>
        <sz val="9"/>
        <rFont val="宋体"/>
        <charset val="134"/>
      </rPr>
      <t>成新率</t>
    </r>
    <r>
      <rPr>
        <sz val="9"/>
        <rFont val="Arial Narrow"/>
        <charset val="134"/>
      </rPr>
      <t>%</t>
    </r>
  </si>
  <si>
    <r>
      <rPr>
        <b/>
        <sz val="18"/>
        <rFont val="宋体"/>
        <charset val="134"/>
      </rPr>
      <t>存货</t>
    </r>
    <r>
      <rPr>
        <b/>
        <sz val="18"/>
        <rFont val="Arial Narrow"/>
        <charset val="134"/>
      </rPr>
      <t>-</t>
    </r>
    <r>
      <rPr>
        <b/>
        <sz val="18"/>
        <rFont val="宋体"/>
        <charset val="134"/>
      </rPr>
      <t>委托加工材料评估明细表</t>
    </r>
  </si>
  <si>
    <r>
      <rPr>
        <sz val="9"/>
        <rFont val="宋体"/>
        <charset val="134"/>
      </rPr>
      <t>表</t>
    </r>
    <r>
      <rPr>
        <sz val="9"/>
        <rFont val="Arial Narrow"/>
        <charset val="134"/>
      </rPr>
      <t>3-9-4</t>
    </r>
  </si>
  <si>
    <t>加工单位名称</t>
  </si>
  <si>
    <r>
      <rPr>
        <b/>
        <sz val="18"/>
        <rFont val="宋体"/>
        <charset val="134"/>
      </rPr>
      <t>存货</t>
    </r>
    <r>
      <rPr>
        <b/>
        <sz val="18"/>
        <rFont val="Arial Narrow"/>
        <charset val="134"/>
      </rPr>
      <t>-</t>
    </r>
    <r>
      <rPr>
        <b/>
        <sz val="18"/>
        <rFont val="宋体"/>
        <charset val="134"/>
      </rPr>
      <t>产成品评估明细表</t>
    </r>
  </si>
  <si>
    <r>
      <rPr>
        <sz val="9"/>
        <rFont val="宋体"/>
        <charset val="134"/>
      </rPr>
      <t>表</t>
    </r>
    <r>
      <rPr>
        <sz val="9"/>
        <rFont val="Arial Narrow"/>
        <charset val="134"/>
      </rPr>
      <t>3-9-5</t>
    </r>
  </si>
  <si>
    <t>外币单价</t>
  </si>
  <si>
    <t>汇率</t>
  </si>
  <si>
    <t>煤</t>
  </si>
  <si>
    <t>原煤</t>
  </si>
  <si>
    <r>
      <rPr>
        <b/>
        <sz val="18"/>
        <rFont val="宋体"/>
        <charset val="134"/>
      </rPr>
      <t>存货</t>
    </r>
    <r>
      <rPr>
        <b/>
        <sz val="18"/>
        <rFont val="Arial Narrow"/>
        <charset val="134"/>
      </rPr>
      <t>-</t>
    </r>
    <r>
      <rPr>
        <b/>
        <sz val="18"/>
        <rFont val="宋体"/>
        <charset val="134"/>
      </rPr>
      <t>在产品（自制半成品）评估明细表</t>
    </r>
  </si>
  <si>
    <r>
      <rPr>
        <sz val="9"/>
        <rFont val="宋体"/>
        <charset val="134"/>
      </rPr>
      <t>表</t>
    </r>
    <r>
      <rPr>
        <sz val="9"/>
        <rFont val="Arial Narrow"/>
        <charset val="134"/>
      </rPr>
      <t>3-9-6</t>
    </r>
  </si>
  <si>
    <r>
      <rPr>
        <b/>
        <sz val="18"/>
        <rFont val="宋体"/>
        <charset val="134"/>
      </rPr>
      <t>存货</t>
    </r>
    <r>
      <rPr>
        <b/>
        <sz val="18"/>
        <rFont val="Arial Narrow"/>
        <charset val="134"/>
      </rPr>
      <t>-</t>
    </r>
    <r>
      <rPr>
        <b/>
        <sz val="18"/>
        <rFont val="宋体"/>
        <charset val="134"/>
      </rPr>
      <t>发出商品评估明细表</t>
    </r>
  </si>
  <si>
    <r>
      <rPr>
        <sz val="9"/>
        <rFont val="宋体"/>
        <charset val="134"/>
      </rPr>
      <t>表</t>
    </r>
    <r>
      <rPr>
        <sz val="9"/>
        <rFont val="Arial Narrow"/>
        <charset val="134"/>
      </rPr>
      <t>3-9-7</t>
    </r>
  </si>
  <si>
    <t>商品名称</t>
  </si>
  <si>
    <t>对方单位名称</t>
  </si>
  <si>
    <r>
      <rPr>
        <b/>
        <sz val="18"/>
        <rFont val="宋体"/>
        <charset val="134"/>
      </rPr>
      <t>存货</t>
    </r>
    <r>
      <rPr>
        <b/>
        <sz val="18"/>
        <rFont val="Arial Narrow"/>
        <charset val="134"/>
      </rPr>
      <t>-</t>
    </r>
    <r>
      <rPr>
        <b/>
        <sz val="18"/>
        <rFont val="宋体"/>
        <charset val="134"/>
      </rPr>
      <t>在用周转材料评估明细表</t>
    </r>
  </si>
  <si>
    <r>
      <rPr>
        <sz val="9"/>
        <rFont val="宋体"/>
        <charset val="134"/>
      </rPr>
      <t>表</t>
    </r>
    <r>
      <rPr>
        <sz val="9"/>
        <rFont val="Arial Narrow"/>
        <charset val="134"/>
      </rPr>
      <t>3-9-8</t>
    </r>
  </si>
  <si>
    <t>启用日期</t>
  </si>
  <si>
    <t>原始入账价值</t>
  </si>
  <si>
    <t>账面价值（摊余价值）</t>
  </si>
  <si>
    <t>评估原价</t>
  </si>
  <si>
    <t>一年内到期的非流动资产评估明细表</t>
  </si>
  <si>
    <r>
      <rPr>
        <sz val="9"/>
        <rFont val="宋体"/>
        <charset val="134"/>
      </rPr>
      <t>表</t>
    </r>
    <r>
      <rPr>
        <sz val="9"/>
        <rFont val="Arial Narrow"/>
        <charset val="134"/>
      </rPr>
      <t>3-10</t>
    </r>
  </si>
  <si>
    <t>项目及内容</t>
  </si>
  <si>
    <t>结算内容</t>
  </si>
  <si>
    <t>其他流动资产清查评估明细表</t>
  </si>
  <si>
    <r>
      <rPr>
        <sz val="9"/>
        <rFont val="宋体"/>
        <charset val="134"/>
      </rPr>
      <t>表</t>
    </r>
    <r>
      <rPr>
        <sz val="9"/>
        <rFont val="Arial Narrow"/>
        <charset val="134"/>
      </rPr>
      <t>3-11</t>
    </r>
  </si>
  <si>
    <t>项目名称</t>
  </si>
  <si>
    <t>成本</t>
  </si>
  <si>
    <t>可供出售金融资产评估汇总表</t>
  </si>
  <si>
    <t>表4-1</t>
  </si>
  <si>
    <t>4-1-1</t>
  </si>
  <si>
    <t>可供出售金融资产-股票投资</t>
  </si>
  <si>
    <t>4-1-2</t>
  </si>
  <si>
    <t>可供出售金融资产-债券投资</t>
  </si>
  <si>
    <t>4-1-3</t>
  </si>
  <si>
    <t>可供出售金融资产-其他投资</t>
  </si>
  <si>
    <t>4-1</t>
  </si>
  <si>
    <t>可供出售金融资产合计</t>
  </si>
  <si>
    <r>
      <rPr>
        <b/>
        <sz val="18"/>
        <rFont val="宋体"/>
        <charset val="134"/>
      </rPr>
      <t>可供出售金融资产</t>
    </r>
    <r>
      <rPr>
        <b/>
        <sz val="18"/>
        <rFont val="Arial Narrow"/>
        <charset val="134"/>
      </rPr>
      <t>-</t>
    </r>
    <r>
      <rPr>
        <b/>
        <sz val="18"/>
        <rFont val="宋体"/>
        <charset val="134"/>
      </rPr>
      <t>股票投资评估明细表</t>
    </r>
  </si>
  <si>
    <r>
      <rPr>
        <sz val="9"/>
        <rFont val="宋体"/>
        <charset val="134"/>
      </rPr>
      <t>表</t>
    </r>
    <r>
      <rPr>
        <sz val="9"/>
        <rFont val="Arial Narrow"/>
        <charset val="134"/>
      </rPr>
      <t>4-1-1</t>
    </r>
  </si>
  <si>
    <t>股票性质</t>
  </si>
  <si>
    <t>持有数量</t>
  </si>
  <si>
    <t>基准日市价</t>
  </si>
  <si>
    <t>取得成本</t>
  </si>
  <si>
    <t>减：减值准备</t>
  </si>
  <si>
    <t>净  额</t>
  </si>
  <si>
    <r>
      <rPr>
        <b/>
        <sz val="18"/>
        <rFont val="宋体"/>
        <charset val="134"/>
      </rPr>
      <t>可供出售金融资产</t>
    </r>
    <r>
      <rPr>
        <b/>
        <sz val="18"/>
        <rFont val="Arial Narrow"/>
        <charset val="134"/>
      </rPr>
      <t>-</t>
    </r>
    <r>
      <rPr>
        <b/>
        <sz val="18"/>
        <rFont val="宋体"/>
        <charset val="134"/>
      </rPr>
      <t>债券投资评估明细表</t>
    </r>
  </si>
  <si>
    <r>
      <rPr>
        <sz val="9"/>
        <rFont val="宋体"/>
        <charset val="134"/>
      </rPr>
      <t>表</t>
    </r>
    <r>
      <rPr>
        <sz val="9"/>
        <rFont val="Arial Narrow"/>
        <charset val="134"/>
      </rPr>
      <t>4-1-2</t>
    </r>
  </si>
  <si>
    <t>债券种类</t>
  </si>
  <si>
    <t>到期日</t>
  </si>
  <si>
    <t>票面利率%</t>
  </si>
  <si>
    <t>成本（面值）</t>
  </si>
  <si>
    <r>
      <rPr>
        <b/>
        <sz val="18"/>
        <rFont val="宋体"/>
        <charset val="134"/>
      </rPr>
      <t>可供出售金融资产</t>
    </r>
    <r>
      <rPr>
        <b/>
        <sz val="18"/>
        <rFont val="Arial Narrow"/>
        <charset val="134"/>
      </rPr>
      <t>-</t>
    </r>
    <r>
      <rPr>
        <b/>
        <sz val="18"/>
        <rFont val="宋体"/>
        <charset val="134"/>
      </rPr>
      <t>其他投资评估明细表</t>
    </r>
  </si>
  <si>
    <r>
      <rPr>
        <sz val="9"/>
        <rFont val="宋体"/>
        <charset val="134"/>
      </rPr>
      <t>表</t>
    </r>
    <r>
      <rPr>
        <sz val="9"/>
        <rFont val="Arial Narrow"/>
        <charset val="134"/>
      </rPr>
      <t>4-1-3</t>
    </r>
  </si>
  <si>
    <t>金融资产名称</t>
  </si>
  <si>
    <t>持有至到期投资清查明细表</t>
  </si>
  <si>
    <r>
      <rPr>
        <sz val="9"/>
        <rFont val="宋体"/>
        <charset val="134"/>
      </rPr>
      <t>表</t>
    </r>
    <r>
      <rPr>
        <sz val="9"/>
        <rFont val="Arial Narrow"/>
        <charset val="134"/>
      </rPr>
      <t>4-2</t>
    </r>
  </si>
  <si>
    <t>投资类别</t>
  </si>
  <si>
    <r>
      <rPr>
        <sz val="9"/>
        <rFont val="宋体"/>
        <charset val="134"/>
      </rPr>
      <t>票面利率（</t>
    </r>
    <r>
      <rPr>
        <sz val="9"/>
        <rFont val="Arial Narrow"/>
        <charset val="134"/>
      </rPr>
      <t>%</t>
    </r>
    <r>
      <rPr>
        <sz val="9"/>
        <rFont val="宋体"/>
        <charset val="134"/>
      </rPr>
      <t>）</t>
    </r>
  </si>
  <si>
    <t>投资成本</t>
  </si>
  <si>
    <r>
      <rPr>
        <sz val="9"/>
        <rFont val="宋体"/>
        <charset val="134"/>
      </rPr>
      <t>净</t>
    </r>
    <r>
      <rPr>
        <sz val="9"/>
        <rFont val="Arial Narrow"/>
        <charset val="134"/>
      </rPr>
      <t xml:space="preserve">    </t>
    </r>
    <r>
      <rPr>
        <sz val="9"/>
        <rFont val="宋体"/>
        <charset val="134"/>
      </rPr>
      <t>额</t>
    </r>
  </si>
  <si>
    <t>长期应收款清查评估明细表</t>
  </si>
  <si>
    <r>
      <rPr>
        <sz val="9"/>
        <rFont val="宋体"/>
        <charset val="134"/>
      </rPr>
      <t>表</t>
    </r>
    <r>
      <rPr>
        <sz val="9"/>
        <rFont val="Arial Narrow"/>
        <charset val="134"/>
      </rPr>
      <t>4-3</t>
    </r>
  </si>
  <si>
    <r>
      <rPr>
        <sz val="9"/>
        <rFont val="宋体"/>
        <charset val="134"/>
      </rPr>
      <t>欠款单位名称（结算对象</t>
    </r>
    <r>
      <rPr>
        <sz val="9"/>
        <rFont val="Arial Narrow"/>
        <charset val="134"/>
      </rPr>
      <t>)</t>
    </r>
  </si>
  <si>
    <t>减：坏账准备</t>
  </si>
  <si>
    <r>
      <rPr>
        <sz val="9"/>
        <rFont val="宋体"/>
        <charset val="134"/>
      </rPr>
      <t>净</t>
    </r>
    <r>
      <rPr>
        <sz val="9"/>
        <rFont val="Arial Narrow"/>
        <charset val="134"/>
      </rPr>
      <t xml:space="preserve">     </t>
    </r>
    <r>
      <rPr>
        <sz val="9"/>
        <rFont val="宋体"/>
        <charset val="134"/>
      </rPr>
      <t>额</t>
    </r>
  </si>
  <si>
    <t>长期股权投资清查评估明细</t>
  </si>
  <si>
    <r>
      <rPr>
        <sz val="9"/>
        <rFont val="宋体"/>
        <charset val="134"/>
      </rPr>
      <t>表</t>
    </r>
    <r>
      <rPr>
        <sz val="9"/>
        <rFont val="Arial Narrow"/>
        <charset val="134"/>
      </rPr>
      <t>4-4</t>
    </r>
  </si>
  <si>
    <t>协议投资期限</t>
  </si>
  <si>
    <t>投资比例</t>
  </si>
  <si>
    <r>
      <rPr>
        <b/>
        <sz val="18"/>
        <rFont val="宋体"/>
        <charset val="134"/>
      </rPr>
      <t>投资性房地产</t>
    </r>
    <r>
      <rPr>
        <b/>
        <sz val="18"/>
        <rFont val="Arial Narrow"/>
        <charset val="134"/>
      </rPr>
      <t>-</t>
    </r>
    <r>
      <rPr>
        <b/>
        <sz val="18"/>
        <rFont val="宋体"/>
        <charset val="134"/>
      </rPr>
      <t>房屋评估明细表（采用成本模式计量）</t>
    </r>
  </si>
  <si>
    <r>
      <rPr>
        <sz val="9"/>
        <rFont val="宋体"/>
        <charset val="134"/>
      </rPr>
      <t>表</t>
    </r>
    <r>
      <rPr>
        <sz val="9"/>
        <rFont val="Arial Narrow"/>
        <charset val="134"/>
      </rPr>
      <t>4-5-1</t>
    </r>
  </si>
  <si>
    <t>权证编号</t>
  </si>
  <si>
    <t>房屋名称</t>
  </si>
  <si>
    <t>来源</t>
  </si>
  <si>
    <t>结构</t>
  </si>
  <si>
    <r>
      <rPr>
        <sz val="9"/>
        <rFont val="宋体"/>
        <charset val="134"/>
      </rPr>
      <t>建成</t>
    </r>
    <r>
      <rPr>
        <sz val="9"/>
        <rFont val="Arial Narrow"/>
        <charset val="134"/>
      </rPr>
      <t xml:space="preserve">  </t>
    </r>
    <r>
      <rPr>
        <sz val="9"/>
        <rFont val="宋体"/>
        <charset val="134"/>
      </rPr>
      <t>年月</t>
    </r>
  </si>
  <si>
    <t>建筑面积</t>
  </si>
  <si>
    <t>成本单价</t>
  </si>
  <si>
    <t>寿命年限</t>
  </si>
  <si>
    <t>原值</t>
  </si>
  <si>
    <t>净值</t>
  </si>
  <si>
    <t>合    计</t>
  </si>
  <si>
    <t>净    额</t>
  </si>
  <si>
    <r>
      <rPr>
        <b/>
        <sz val="18"/>
        <rFont val="宋体"/>
        <charset val="134"/>
      </rPr>
      <t>投资性房地产</t>
    </r>
    <r>
      <rPr>
        <b/>
        <sz val="18"/>
        <rFont val="Arial Narrow"/>
        <charset val="134"/>
      </rPr>
      <t>-</t>
    </r>
    <r>
      <rPr>
        <b/>
        <sz val="18"/>
        <rFont val="宋体"/>
        <charset val="134"/>
      </rPr>
      <t>房屋评估明细表（采用公允价值模式计量）</t>
    </r>
  </si>
  <si>
    <r>
      <rPr>
        <sz val="9"/>
        <rFont val="宋体"/>
        <charset val="134"/>
      </rPr>
      <t>表</t>
    </r>
    <r>
      <rPr>
        <sz val="9"/>
        <rFont val="Arial Narrow"/>
        <charset val="134"/>
      </rPr>
      <t>4-5-2</t>
    </r>
  </si>
  <si>
    <t>原始入帐价值</t>
  </si>
  <si>
    <t>(转入日公允价值)</t>
  </si>
  <si>
    <r>
      <rPr>
        <b/>
        <sz val="18"/>
        <rFont val="宋体"/>
        <charset val="134"/>
      </rPr>
      <t>投资性房地产</t>
    </r>
    <r>
      <rPr>
        <b/>
        <sz val="18"/>
        <rFont val="Arial Narrow"/>
        <charset val="134"/>
      </rPr>
      <t>-</t>
    </r>
    <r>
      <rPr>
        <b/>
        <sz val="18"/>
        <rFont val="宋体"/>
        <charset val="134"/>
      </rPr>
      <t>土地使用权评估明细表（采用成本模式计量）</t>
    </r>
  </si>
  <si>
    <r>
      <rPr>
        <sz val="9"/>
        <rFont val="宋体"/>
        <charset val="134"/>
      </rPr>
      <t>表</t>
    </r>
    <r>
      <rPr>
        <sz val="9"/>
        <rFont val="Arial Narrow"/>
        <charset val="134"/>
      </rPr>
      <t>4-5-3</t>
    </r>
  </si>
  <si>
    <t>宗地名称</t>
  </si>
  <si>
    <t>土地位置</t>
  </si>
  <si>
    <t>取得日期</t>
  </si>
  <si>
    <t>用地性质</t>
  </si>
  <si>
    <t>土地用途</t>
  </si>
  <si>
    <t>准用年限</t>
  </si>
  <si>
    <t>开发程度</t>
  </si>
  <si>
    <t>面积(m2)</t>
  </si>
  <si>
    <r>
      <rPr>
        <b/>
        <sz val="18"/>
        <rFont val="宋体"/>
        <charset val="134"/>
      </rPr>
      <t>投资性房地产</t>
    </r>
    <r>
      <rPr>
        <b/>
        <sz val="18"/>
        <rFont val="Arial Narrow"/>
        <charset val="134"/>
      </rPr>
      <t>-</t>
    </r>
    <r>
      <rPr>
        <b/>
        <sz val="18"/>
        <rFont val="宋体"/>
        <charset val="134"/>
      </rPr>
      <t>土地使用权评估明细表（采用公允价值模式计量）</t>
    </r>
  </si>
  <si>
    <r>
      <rPr>
        <sz val="9"/>
        <rFont val="宋体"/>
        <charset val="134"/>
      </rPr>
      <t>表</t>
    </r>
    <r>
      <rPr>
        <sz val="9"/>
        <rFont val="Arial Narrow"/>
        <charset val="134"/>
      </rPr>
      <t>4-5-4</t>
    </r>
  </si>
  <si>
    <r>
      <rPr>
        <b/>
        <sz val="18"/>
        <rFont val="宋体"/>
        <charset val="134"/>
      </rPr>
      <t>固定资产</t>
    </r>
    <r>
      <rPr>
        <b/>
        <sz val="18"/>
        <rFont val="Times New Roman"/>
        <charset val="134"/>
      </rPr>
      <t>-</t>
    </r>
    <r>
      <rPr>
        <b/>
        <sz val="18"/>
        <rFont val="宋体"/>
        <charset val="134"/>
      </rPr>
      <t>废旧物资明细表</t>
    </r>
  </si>
  <si>
    <r>
      <rPr>
        <sz val="9"/>
        <color theme="1"/>
        <rFont val="宋体"/>
        <charset val="134"/>
      </rPr>
      <t>表</t>
    </r>
    <r>
      <rPr>
        <sz val="9"/>
        <color theme="1"/>
        <rFont val="Times New Roman"/>
        <charset val="134"/>
      </rPr>
      <t>4-6-4</t>
    </r>
  </si>
  <si>
    <r>
      <rPr>
        <sz val="9"/>
        <rFont val="宋体"/>
        <charset val="134"/>
      </rPr>
      <t>评估基准日：</t>
    </r>
    <r>
      <rPr>
        <sz val="9"/>
        <rFont val="Times New Roman"/>
        <charset val="134"/>
      </rPr>
      <t>2019</t>
    </r>
    <r>
      <rPr>
        <sz val="9"/>
        <rFont val="宋体"/>
        <charset val="134"/>
      </rPr>
      <t>年03月13日</t>
    </r>
  </si>
  <si>
    <t>被评估单位：黄河万家寨水力枢纽有限公司</t>
  </si>
  <si>
    <r>
      <rPr>
        <sz val="9"/>
        <color theme="1"/>
        <rFont val="宋体"/>
        <charset val="134"/>
      </rPr>
      <t>金额单位：人民币元</t>
    </r>
  </si>
  <si>
    <r>
      <rPr>
        <sz val="9"/>
        <rFont val="宋体"/>
        <charset val="134"/>
      </rPr>
      <t>序号</t>
    </r>
  </si>
  <si>
    <t>资产类别</t>
  </si>
  <si>
    <r>
      <rPr>
        <sz val="9"/>
        <rFont val="宋体"/>
        <charset val="134"/>
      </rPr>
      <t>设备名称</t>
    </r>
  </si>
  <si>
    <r>
      <rPr>
        <sz val="9"/>
        <rFont val="宋体"/>
        <charset val="134"/>
      </rPr>
      <t>规格型号</t>
    </r>
  </si>
  <si>
    <r>
      <rPr>
        <sz val="9"/>
        <rFont val="宋体"/>
        <charset val="134"/>
      </rPr>
      <t>计量单位</t>
    </r>
  </si>
  <si>
    <r>
      <rPr>
        <sz val="9"/>
        <rFont val="宋体"/>
        <charset val="134"/>
      </rPr>
      <t>启用日期</t>
    </r>
  </si>
  <si>
    <r>
      <rPr>
        <sz val="9"/>
        <rFont val="宋体"/>
        <charset val="134"/>
      </rPr>
      <t>帐面价值</t>
    </r>
  </si>
  <si>
    <r>
      <rPr>
        <sz val="9"/>
        <color theme="1"/>
        <rFont val="宋体"/>
        <charset val="134"/>
      </rPr>
      <t>备注</t>
    </r>
  </si>
  <si>
    <r>
      <rPr>
        <sz val="9"/>
        <rFont val="宋体"/>
        <charset val="134"/>
      </rPr>
      <t>原值</t>
    </r>
  </si>
  <si>
    <r>
      <rPr>
        <sz val="9"/>
        <rFont val="宋体"/>
        <charset val="134"/>
      </rPr>
      <t>净值</t>
    </r>
  </si>
  <si>
    <t>废铜类</t>
  </si>
  <si>
    <r>
      <rPr>
        <sz val="9"/>
        <rFont val="Times New Roman"/>
        <charset val="134"/>
      </rPr>
      <t>4</t>
    </r>
    <r>
      <rPr>
        <sz val="9"/>
        <rFont val="宋体"/>
        <charset val="134"/>
      </rPr>
      <t>号机组定子线棒</t>
    </r>
  </si>
  <si>
    <r>
      <rPr>
        <sz val="9"/>
        <rFont val="Times New Roman"/>
        <charset val="134"/>
      </rPr>
      <t>1077</t>
    </r>
    <r>
      <rPr>
        <sz val="9"/>
        <rFont val="宋体"/>
        <charset val="134"/>
      </rPr>
      <t>根，每根29公斤</t>
    </r>
  </si>
  <si>
    <t>3号发电机旧定子铜环引线</t>
  </si>
  <si>
    <t>仓库院内</t>
  </si>
  <si>
    <t>有绝缘树脂，实际数量以过磅为准</t>
  </si>
  <si>
    <t>3号发电机旧定子线棒</t>
  </si>
  <si>
    <t>1G铜环引线</t>
  </si>
  <si>
    <t>大库院内</t>
  </si>
  <si>
    <t>1G定子线棒</t>
  </si>
  <si>
    <t>6G铜环引线</t>
  </si>
  <si>
    <t>6G定子线棒</t>
  </si>
  <si>
    <t>钢铁类</t>
  </si>
  <si>
    <t>闸门</t>
  </si>
  <si>
    <t>共570吨</t>
  </si>
  <si>
    <t>龙口</t>
  </si>
  <si>
    <t>实际数量以过磅为准</t>
  </si>
  <si>
    <t xml:space="preserve"> </t>
  </si>
  <si>
    <t>叠梁门</t>
  </si>
  <si>
    <r>
      <rPr>
        <sz val="9"/>
        <rFont val="Times New Roman"/>
        <charset val="134"/>
      </rPr>
      <t>52.42</t>
    </r>
    <r>
      <rPr>
        <sz val="9"/>
        <rFont val="宋体"/>
        <charset val="134"/>
      </rPr>
      <t>吨</t>
    </r>
  </si>
  <si>
    <t>防火阀</t>
  </si>
  <si>
    <t>炸药库</t>
  </si>
  <si>
    <t>梯子</t>
  </si>
  <si>
    <t>导链</t>
  </si>
  <si>
    <t>5吨</t>
  </si>
  <si>
    <t>底孔弧门水封压板</t>
  </si>
  <si>
    <t>手动蝶阀</t>
  </si>
  <si>
    <t>DN400</t>
  </si>
  <si>
    <t>螺旋千斤顶</t>
  </si>
  <si>
    <t>3T 2个，5T、4个，10T、1个，20T1个，、32T2个。</t>
  </si>
  <si>
    <t>栅栏式安全围栏</t>
  </si>
  <si>
    <t>拉带式安全围栏</t>
  </si>
  <si>
    <t>2号机均压管及阀门</t>
  </si>
  <si>
    <t>DN250</t>
  </si>
  <si>
    <t>南自DGT-801C保护装置CPUC板</t>
  </si>
  <si>
    <t>型号：LY2K6202</t>
  </si>
  <si>
    <t>废旧角钢</t>
  </si>
  <si>
    <t>废旧槽钢</t>
  </si>
  <si>
    <t>【100</t>
  </si>
  <si>
    <t>卷焊钢管</t>
  </si>
  <si>
    <t>每截1.2米</t>
  </si>
  <si>
    <t>截</t>
  </si>
  <si>
    <t>自制弯头</t>
  </si>
  <si>
    <t>DN350</t>
  </si>
  <si>
    <t>每截1.1米</t>
  </si>
  <si>
    <t>每截1.8米</t>
  </si>
  <si>
    <t>自制三通</t>
  </si>
  <si>
    <t>钢管</t>
  </si>
  <si>
    <t>DN150</t>
  </si>
  <si>
    <t>DN80</t>
  </si>
  <si>
    <t>DN300  2米长</t>
  </si>
  <si>
    <t>焊接弯头</t>
  </si>
  <si>
    <t>DN300</t>
  </si>
  <si>
    <t>焊接钢管</t>
  </si>
  <si>
    <t>挠性接头</t>
  </si>
  <si>
    <t>DN100</t>
  </si>
  <si>
    <t>正弦逆变电源IKVA</t>
  </si>
  <si>
    <t>0YAM</t>
  </si>
  <si>
    <t>NIS16-485C-1T</t>
  </si>
  <si>
    <t>POWerport</t>
  </si>
  <si>
    <t>励磁系统用熔断器底座</t>
  </si>
  <si>
    <t>机组旧顶灯配件</t>
  </si>
  <si>
    <t>XVB C34</t>
  </si>
  <si>
    <t>XVB C37</t>
  </si>
  <si>
    <t>XVB C9M</t>
  </si>
  <si>
    <t>卷焊钢管 1.5米长，带一自制焊接弯头</t>
  </si>
  <si>
    <t>卷焊钢管 1.3米长，带一自制焊接弯头</t>
  </si>
  <si>
    <t>自制焊接弯头</t>
  </si>
  <si>
    <t>转子磁轭片</t>
  </si>
  <si>
    <t>30KG/片</t>
  </si>
  <si>
    <t>废旧角铁</t>
  </si>
  <si>
    <t>废旧架子管</t>
  </si>
  <si>
    <t>共10米</t>
  </si>
  <si>
    <t>废旧钢板</t>
  </si>
  <si>
    <t>2G技术供水离心泵进出口阀门</t>
  </si>
  <si>
    <t>推力冷却器端盖</t>
  </si>
  <si>
    <t>2号机技术供水阀门</t>
  </si>
  <si>
    <t>泵座、杨水管</t>
  </si>
  <si>
    <t>400JC/K400-16×2</t>
  </si>
  <si>
    <t>弯管</t>
  </si>
  <si>
    <t>段</t>
  </si>
  <si>
    <t>二号机组技术供水管路蝶阀</t>
  </si>
  <si>
    <t>3200KN门式起重机主起升钢丝绳</t>
  </si>
  <si>
    <t>6*36WS-IWR-40-1870</t>
  </si>
  <si>
    <t>XC 3KVA/220V</t>
  </si>
  <si>
    <t>绝缘油管</t>
  </si>
  <si>
    <t>￠４０　￠５０</t>
  </si>
  <si>
    <t>十字螺丝刀</t>
  </si>
  <si>
    <t>厂房废品库</t>
  </si>
  <si>
    <t>一字螺丝刀</t>
  </si>
  <si>
    <t>偏口钳</t>
  </si>
  <si>
    <t>老虎钳</t>
  </si>
  <si>
    <t>尖嘴钳</t>
  </si>
  <si>
    <t>液压钳</t>
  </si>
  <si>
    <t>曲线锯</t>
  </si>
  <si>
    <t>220KV声光验电器BHG-01</t>
  </si>
  <si>
    <t xml:space="preserve">  </t>
  </si>
  <si>
    <t>220KV声光验电器BHG-02</t>
  </si>
  <si>
    <t>内蒙侧万杨箱载波通信设备</t>
  </si>
  <si>
    <t>CZ II s</t>
  </si>
  <si>
    <t>综合机箱</t>
  </si>
  <si>
    <t>无</t>
  </si>
  <si>
    <t>功率放大器</t>
  </si>
  <si>
    <t>ZVP 1240C</t>
  </si>
  <si>
    <t>设备机柜</t>
  </si>
  <si>
    <t>CVP 1120</t>
  </si>
  <si>
    <t>电源箱</t>
  </si>
  <si>
    <t>ZJP 028G</t>
  </si>
  <si>
    <t>风扇单元</t>
  </si>
  <si>
    <t>ZUP 411</t>
  </si>
  <si>
    <t>铁箱</t>
  </si>
  <si>
    <t>纱窗</t>
  </si>
  <si>
    <t>机柜托盘</t>
  </si>
  <si>
    <t>华光A120</t>
  </si>
  <si>
    <t>广播电话接入器</t>
  </si>
  <si>
    <t>ITC T-6210</t>
  </si>
  <si>
    <t>光端机配件</t>
  </si>
  <si>
    <t>NOKIA</t>
  </si>
  <si>
    <t>YS6334</t>
  </si>
  <si>
    <t>YSF8024</t>
  </si>
  <si>
    <t>YSJ6334</t>
  </si>
  <si>
    <t>DN100、DN125、DN200</t>
  </si>
  <si>
    <t>水泵底座</t>
  </si>
  <si>
    <t>QOS200-32</t>
  </si>
  <si>
    <t>QOS100-32</t>
  </si>
  <si>
    <t>DN125</t>
  </si>
  <si>
    <t>除尘器</t>
  </si>
  <si>
    <t>COJ</t>
  </si>
  <si>
    <t>引风机</t>
  </si>
  <si>
    <t>Y6-41-7.1C</t>
  </si>
  <si>
    <t>锅炉烟道</t>
  </si>
  <si>
    <t>253万杨线微机高频闭锁保护柜</t>
  </si>
  <si>
    <t>WXH-802</t>
  </si>
  <si>
    <t>万家寨电站运动柜</t>
  </si>
  <si>
    <t>SAGE 2200、DSS M</t>
  </si>
  <si>
    <t>线路电度表盘</t>
  </si>
  <si>
    <t>WWIIM</t>
  </si>
  <si>
    <t>避雷器泄露电流在线监测器</t>
  </si>
  <si>
    <t>JCQ I</t>
  </si>
  <si>
    <t>蓄电池</t>
  </si>
  <si>
    <t>双登牌6 GFM100(100Ah)</t>
  </si>
  <si>
    <t>L07-4</t>
  </si>
  <si>
    <t>Y6-41-7.1C 18.5KW</t>
  </si>
  <si>
    <t>工具推车</t>
  </si>
  <si>
    <t>转速测控装置</t>
  </si>
  <si>
    <t>sj-22c</t>
  </si>
  <si>
    <t>正弦逆变电源</t>
  </si>
  <si>
    <t>220-1KVA</t>
  </si>
  <si>
    <t>省煤器</t>
  </si>
  <si>
    <t>SH4-40</t>
  </si>
  <si>
    <t>废旧钢筋</t>
  </si>
  <si>
    <t>￠12</t>
  </si>
  <si>
    <t>￠10</t>
  </si>
  <si>
    <t>电池柜</t>
  </si>
  <si>
    <t>410*450*1280</t>
  </si>
  <si>
    <t>475*720*1280</t>
  </si>
  <si>
    <t>有缝钢管</t>
  </si>
  <si>
    <t>弯管（带法兰）</t>
  </si>
  <si>
    <t>四通</t>
  </si>
  <si>
    <t>直管</t>
  </si>
  <si>
    <t>不锈钢板</t>
  </si>
  <si>
    <t>16mm</t>
  </si>
  <si>
    <t>回油箱冷却器</t>
  </si>
  <si>
    <t>技术供水蝶阀</t>
  </si>
  <si>
    <t>DN50</t>
  </si>
  <si>
    <t>3号机PT柜</t>
  </si>
  <si>
    <t>BV</t>
  </si>
  <si>
    <t>PT小车</t>
  </si>
  <si>
    <t>3#机技术供水阀门</t>
  </si>
  <si>
    <t>￠50</t>
  </si>
  <si>
    <t>￠32</t>
  </si>
  <si>
    <t>岗台</t>
  </si>
  <si>
    <t>调度程控交换机</t>
  </si>
  <si>
    <t>ZKD900</t>
  </si>
  <si>
    <t>LC1D150</t>
  </si>
  <si>
    <t>网络安全隔离装置</t>
  </si>
  <si>
    <t>Syskeeper-2000</t>
  </si>
  <si>
    <t>电源</t>
  </si>
  <si>
    <t>ps-270A AT</t>
  </si>
  <si>
    <t>ps-5032-1F</t>
  </si>
  <si>
    <t>系列信号灯柱</t>
  </si>
  <si>
    <t>XVB</t>
  </si>
  <si>
    <t>阀控密封铅酸蓄电池</t>
  </si>
  <si>
    <t>NP24 12</t>
  </si>
  <si>
    <t>改造退役盘柜</t>
  </si>
  <si>
    <t>标准盘柜</t>
  </si>
  <si>
    <t>手拉葫芦</t>
  </si>
  <si>
    <t>3.2T、3.0T、2.0T、1.5T、0.5T各1个</t>
  </si>
  <si>
    <t>千斤顶</t>
  </si>
  <si>
    <t>5T1个，16T2个</t>
  </si>
  <si>
    <t>电焊机</t>
  </si>
  <si>
    <t>WSM160(北京时代）1台，ARC(深圳佳士）2台。</t>
  </si>
  <si>
    <t>ZX7-630SS、WSW-160</t>
  </si>
  <si>
    <t>无缝钢管</t>
  </si>
  <si>
    <t>3G定子基座</t>
  </si>
  <si>
    <t>6瓣</t>
  </si>
  <si>
    <t>3G矽钢片</t>
  </si>
  <si>
    <t>3G螺杆</t>
  </si>
  <si>
    <t>3G磁轭冲片、压板、槽片</t>
  </si>
  <si>
    <t>3号发电机旧定子上齿压板</t>
  </si>
  <si>
    <t>1G上齿压片和端箍</t>
  </si>
  <si>
    <t>1G矽钢片</t>
  </si>
  <si>
    <t>1G转子上压板</t>
  </si>
  <si>
    <t>1G螺杆</t>
  </si>
  <si>
    <t>1G磁轭片</t>
  </si>
  <si>
    <t>1G通风槽片</t>
  </si>
  <si>
    <t>1G转子下压板</t>
  </si>
  <si>
    <t>1G定子基座</t>
  </si>
  <si>
    <t>6G定子基座</t>
  </si>
  <si>
    <t>6G矽钢片</t>
  </si>
  <si>
    <t>6G上齿压片</t>
  </si>
  <si>
    <t>6G磁轭片</t>
  </si>
  <si>
    <t>6G通风槽片</t>
  </si>
  <si>
    <t>40*40方管</t>
  </si>
  <si>
    <t>6米/根</t>
  </si>
  <si>
    <t>货场</t>
  </si>
  <si>
    <t>彩钢瓦</t>
  </si>
  <si>
    <t>龙口220V直流系统蓄电池及电池支架</t>
  </si>
  <si>
    <t>龙口厂房150T桥机改造</t>
  </si>
  <si>
    <t>高精度全自动交流稳压器</t>
  </si>
  <si>
    <t>SVC-1500VA</t>
  </si>
  <si>
    <t>机电库</t>
  </si>
  <si>
    <t>二号渗漏井排水泵导流壳</t>
  </si>
  <si>
    <t>山上库</t>
  </si>
  <si>
    <t>二号渗漏井排水泵连接板</t>
  </si>
  <si>
    <t>二号渗漏井排水泵叶轮</t>
  </si>
  <si>
    <t>二号渗漏井排水泵喇叭口</t>
  </si>
  <si>
    <t>防爆电暖器</t>
  </si>
  <si>
    <t>阀门减速器</t>
  </si>
  <si>
    <t>DN40</t>
  </si>
  <si>
    <t>阀盘</t>
  </si>
  <si>
    <t>螺栓</t>
  </si>
  <si>
    <t>Kg</t>
  </si>
  <si>
    <t>滤水器滤芯</t>
  </si>
  <si>
    <t>120*500</t>
  </si>
  <si>
    <t>PMU集中处理单元</t>
  </si>
  <si>
    <t>PAC2000</t>
  </si>
  <si>
    <t>1号机组技术供水控制柜</t>
  </si>
  <si>
    <t>G1WPC1</t>
  </si>
  <si>
    <t>车间后边</t>
  </si>
  <si>
    <t>1号机组技术供水启动柜</t>
  </si>
  <si>
    <t>G1WPC2</t>
  </si>
  <si>
    <t>高压电缆防火槽盒</t>
  </si>
  <si>
    <t>600*2000mm</t>
  </si>
  <si>
    <t>龙口枢纽
机电库外</t>
  </si>
  <si>
    <t>直角封闭母线</t>
  </si>
  <si>
    <t>长：4000mm</t>
  </si>
  <si>
    <t>烟囱钢管</t>
  </si>
  <si>
    <t>堆</t>
  </si>
  <si>
    <t>起重工作台</t>
  </si>
  <si>
    <t>水轮机检修平台</t>
  </si>
  <si>
    <t>异形轻型防火隔板</t>
  </si>
  <si>
    <t>破保安房</t>
  </si>
  <si>
    <t>间</t>
  </si>
  <si>
    <t>报废电动伸缩门</t>
  </si>
  <si>
    <t>圆形路灯杆</t>
  </si>
  <si>
    <t>方形路灯杆</t>
  </si>
  <si>
    <t>玻璃钢风管</t>
  </si>
  <si>
    <t>Φ500mm</t>
  </si>
  <si>
    <t>400*400</t>
  </si>
  <si>
    <t>1000*500</t>
  </si>
  <si>
    <t>废旧仪表仪器类</t>
  </si>
  <si>
    <t>麦氏真空表</t>
  </si>
  <si>
    <t>刻度0-65OPa</t>
  </si>
  <si>
    <t>0 0.6MPa,Y 150,1.6</t>
  </si>
  <si>
    <t>Y 60B FZ,0 0.6mpa,1.6</t>
  </si>
  <si>
    <t>数字双钳伏安相位表</t>
  </si>
  <si>
    <t>SMG-2B</t>
  </si>
  <si>
    <t>开度表59L2</t>
  </si>
  <si>
    <t>量程；0-100</t>
  </si>
  <si>
    <t>量程；0-200</t>
  </si>
  <si>
    <t>开度表59L1</t>
  </si>
  <si>
    <t>量程；0-300</t>
  </si>
  <si>
    <t>量程；0-240</t>
  </si>
  <si>
    <t>FLUKE 19ULTIMETER</t>
  </si>
  <si>
    <t>sf6定性检漏仪</t>
  </si>
  <si>
    <t>3033R001，DILO</t>
  </si>
  <si>
    <t>兆欧表</t>
  </si>
  <si>
    <t>共利3124</t>
  </si>
  <si>
    <t>断路器动作测试仪</t>
  </si>
  <si>
    <t>ZKDII/5</t>
  </si>
  <si>
    <t>TIF XPI</t>
  </si>
  <si>
    <t>手摇式绝缘电阻表</t>
  </si>
  <si>
    <t>C25 4</t>
  </si>
  <si>
    <t>可调高压数字兆欧表</t>
  </si>
  <si>
    <t>GM 15D 1 15KV</t>
  </si>
  <si>
    <t>220KV声光验电器</t>
  </si>
  <si>
    <t>GDY II 220KV</t>
  </si>
  <si>
    <t>压差变送器</t>
  </si>
  <si>
    <t>B0807 DP 5E 2CD LI W2(0 100KPA)</t>
  </si>
  <si>
    <t>不锈钢压力表</t>
  </si>
  <si>
    <t>Y 100B FZ,0 1Mpa</t>
  </si>
  <si>
    <t>通信载波仪</t>
  </si>
  <si>
    <t>一般压力表</t>
  </si>
  <si>
    <t>Y 100，0 1Mpa</t>
  </si>
  <si>
    <t>伏安特性、变比极性综合测试仪</t>
  </si>
  <si>
    <t>FA-102CT</t>
  </si>
  <si>
    <t>导叶开度仪</t>
  </si>
  <si>
    <t>DYK</t>
  </si>
  <si>
    <t>计算机及网络设备类</t>
  </si>
  <si>
    <t>II号管打印机</t>
  </si>
  <si>
    <t>LM-350A</t>
  </si>
  <si>
    <t>实际数量以现场清点数量为准</t>
  </si>
  <si>
    <t>针式打印机</t>
  </si>
  <si>
    <t>LQ-670K+T</t>
  </si>
  <si>
    <t>数字抗噪话机</t>
  </si>
  <si>
    <t>三州 HAT 86P/T-E</t>
  </si>
  <si>
    <t>摩托罗拉对讲机</t>
  </si>
  <si>
    <t>华为AR2811</t>
  </si>
  <si>
    <t>网络交换机</t>
  </si>
  <si>
    <t>WS-C2950-24</t>
  </si>
  <si>
    <t>福禄克620型网路测试仪</t>
  </si>
  <si>
    <t>台式计算机</t>
  </si>
  <si>
    <t>兼容机</t>
  </si>
  <si>
    <t>上网行为管理网关设备</t>
  </si>
  <si>
    <t>M5 100T</t>
  </si>
  <si>
    <t>WS C2950 24</t>
  </si>
  <si>
    <t>开天M4600(SN;NA5131438)</t>
  </si>
  <si>
    <t>开天4600（SN;NA03592261)</t>
  </si>
  <si>
    <t>2001FP型</t>
  </si>
  <si>
    <t>笔记本电脑</t>
  </si>
  <si>
    <t>ThinkPad T400(SN:2767mz1R8WTAGE)</t>
  </si>
  <si>
    <t>多媒体主机</t>
  </si>
  <si>
    <t>HP ML150</t>
  </si>
  <si>
    <t>电脑</t>
  </si>
  <si>
    <t>Rack pc IL 40S</t>
  </si>
  <si>
    <t>E172FPt</t>
  </si>
  <si>
    <t>激光打印机</t>
  </si>
  <si>
    <t>Laserjet 6L</t>
  </si>
  <si>
    <t>Iaserjel1010</t>
  </si>
  <si>
    <t>LQ-300K</t>
  </si>
  <si>
    <t>广播系统混音器</t>
  </si>
  <si>
    <t>ZVP 024</t>
  </si>
  <si>
    <t>EPSON LQ 670KIT</t>
  </si>
  <si>
    <t>广播系统功放</t>
  </si>
  <si>
    <t>ZVP1360</t>
  </si>
  <si>
    <t>II2020</t>
  </si>
  <si>
    <t>EPSON LQ1600K</t>
  </si>
  <si>
    <t xml:space="preserve">电话机 </t>
  </si>
  <si>
    <t>II2025</t>
  </si>
  <si>
    <t>防盗话机</t>
  </si>
  <si>
    <t>IITA86(P/T)</t>
  </si>
  <si>
    <t>工业电视打印机</t>
  </si>
  <si>
    <t>UP 2100P</t>
  </si>
  <si>
    <t>广播系统室外音箱</t>
  </si>
  <si>
    <t>35W音箱</t>
  </si>
  <si>
    <t>显示器</t>
  </si>
  <si>
    <t>IBM15寸CRT</t>
  </si>
  <si>
    <t>M783c 17寸CRT</t>
  </si>
  <si>
    <t>HP7650 17寸CPR</t>
  </si>
  <si>
    <t>VX2235wm</t>
  </si>
  <si>
    <t>M7150</t>
  </si>
  <si>
    <t>ThinKPad X3001</t>
  </si>
  <si>
    <t>方正FH980-W6</t>
  </si>
  <si>
    <t>DeII 2007FP6</t>
  </si>
  <si>
    <t>A6800R(SN:NS2726274)</t>
  </si>
  <si>
    <t>E42L(SN EB08100472)</t>
  </si>
  <si>
    <t>HP610(SN:B5883H0328100320)</t>
  </si>
  <si>
    <t>H2510(SN:NS08142477)</t>
  </si>
  <si>
    <t>(ViewSONIS)</t>
  </si>
  <si>
    <t>HP Laserjet 5000LE</t>
  </si>
  <si>
    <t>旧硒鼓、墨盒</t>
  </si>
  <si>
    <t>批</t>
  </si>
  <si>
    <t>废旧电视空调家电类</t>
  </si>
  <si>
    <t>电热水器</t>
  </si>
  <si>
    <t>海尔FCD X8.8</t>
  </si>
  <si>
    <t>安吉尔</t>
  </si>
  <si>
    <t>吸尘器</t>
  </si>
  <si>
    <t>FC8219 FC8200</t>
  </si>
  <si>
    <t>空调</t>
  </si>
  <si>
    <t>KFR48GW/Z型挂机</t>
  </si>
  <si>
    <t>分体式空调（室内）（室外）机组</t>
  </si>
  <si>
    <t>KFRd-70L---KFRd-70W</t>
  </si>
  <si>
    <t>KFR 72W/LEIVG</t>
  </si>
  <si>
    <t>电视</t>
  </si>
  <si>
    <t>L42M61F</t>
  </si>
  <si>
    <t>21TB9000</t>
  </si>
  <si>
    <t>21D88AA</t>
  </si>
  <si>
    <t>广播监听音箱</t>
  </si>
  <si>
    <t>ZMP 032A</t>
  </si>
  <si>
    <t>橡胶塑料类</t>
  </si>
  <si>
    <t>12KV绝缘手套</t>
  </si>
  <si>
    <t>废品库</t>
  </si>
  <si>
    <t>4#底孔弧门废旧水封</t>
  </si>
  <si>
    <t>标识牌</t>
  </si>
  <si>
    <t>废旧锅炉类</t>
  </si>
  <si>
    <t>茶水锅炉</t>
  </si>
  <si>
    <t>锅炉</t>
  </si>
  <si>
    <t>DZL2.8.0.795/70-AIII</t>
  </si>
  <si>
    <t>D2C1.4-0.7/95/70-AII</t>
  </si>
  <si>
    <t>常压锅炉</t>
  </si>
  <si>
    <t>6.79吨</t>
  </si>
  <si>
    <t>废旧电缆类</t>
  </si>
  <si>
    <t>室外电话线</t>
  </si>
  <si>
    <t>电话中继线</t>
  </si>
  <si>
    <t>电源线</t>
  </si>
  <si>
    <t>2M线</t>
  </si>
  <si>
    <t>2M电缆</t>
  </si>
  <si>
    <t>废旧涂刷胶类</t>
  </si>
  <si>
    <t>绝缘盒灌注填料</t>
  </si>
  <si>
    <t>879B</t>
  </si>
  <si>
    <t>无利用价值</t>
  </si>
  <si>
    <t>879A</t>
  </si>
  <si>
    <t>半导体填料</t>
  </si>
  <si>
    <t>879A、B</t>
  </si>
  <si>
    <t>室温固化涂刷胶</t>
  </si>
  <si>
    <t>56102A</t>
  </si>
  <si>
    <t>881A</t>
  </si>
  <si>
    <t>绝缘封口腻子</t>
  </si>
  <si>
    <t>HDJ-18A:B</t>
  </si>
  <si>
    <t>半导体硅橡胶</t>
  </si>
  <si>
    <t>HEC51104</t>
  </si>
  <si>
    <t>防晕漆</t>
  </si>
  <si>
    <t>HEC56615</t>
  </si>
  <si>
    <t>绝缘盒封口腻子</t>
  </si>
  <si>
    <t>HDJ-18B</t>
  </si>
  <si>
    <t>绝缘盒灌注胶</t>
  </si>
  <si>
    <t>879A：B</t>
  </si>
  <si>
    <t>防电晕漆</t>
  </si>
  <si>
    <t>881A:B</t>
  </si>
  <si>
    <t>898B</t>
  </si>
  <si>
    <t>56102B</t>
  </si>
  <si>
    <t>HDJ138A:B</t>
  </si>
  <si>
    <t>138AB</t>
  </si>
  <si>
    <t>环氧胶</t>
  </si>
  <si>
    <t>通用底漆固化剂</t>
  </si>
  <si>
    <t>环氧漆</t>
  </si>
  <si>
    <t>固化剂</t>
  </si>
  <si>
    <t>618树脂</t>
  </si>
  <si>
    <t>332-18</t>
  </si>
  <si>
    <t>环氧量干红磁漆</t>
  </si>
  <si>
    <t>898A</t>
  </si>
  <si>
    <t>环氧底漆</t>
  </si>
  <si>
    <t>调和漆（红）</t>
  </si>
  <si>
    <t>1桶/4KG</t>
  </si>
  <si>
    <t>1桶/15KG</t>
  </si>
  <si>
    <t>调和漆（灰）</t>
  </si>
  <si>
    <t>1桶/18KG</t>
  </si>
  <si>
    <t>宝绿漆</t>
  </si>
  <si>
    <t>1桶/17KG</t>
  </si>
  <si>
    <t>HEC-56615</t>
  </si>
  <si>
    <t>环保清漆</t>
  </si>
  <si>
    <t>20KG/桶</t>
  </si>
  <si>
    <t>881-A</t>
  </si>
  <si>
    <t>硅橡胶</t>
  </si>
  <si>
    <t>HEC-51104</t>
  </si>
  <si>
    <t>室温固化胶</t>
  </si>
  <si>
    <t>HDJ-138A</t>
  </si>
  <si>
    <t>HDJ-138B</t>
  </si>
  <si>
    <t>环氧树脂</t>
  </si>
  <si>
    <t>绝缘和封口腻子</t>
  </si>
  <si>
    <t>HDJ-18A</t>
  </si>
  <si>
    <t>879A:B</t>
  </si>
  <si>
    <t>898A:B</t>
  </si>
  <si>
    <t>环氧脂晾干红磁漆</t>
  </si>
  <si>
    <t>腊脂型防锈漆</t>
  </si>
  <si>
    <t>T506</t>
  </si>
  <si>
    <t>3KG/桶</t>
  </si>
  <si>
    <t>2.4KG/桶</t>
  </si>
  <si>
    <t>HDJ-18</t>
  </si>
  <si>
    <t>双组份半导体浸渍胶</t>
  </si>
  <si>
    <t xml:space="preserve">   </t>
  </si>
  <si>
    <t>被评估方填表人：</t>
  </si>
  <si>
    <t>评估人员：</t>
  </si>
  <si>
    <r>
      <rPr>
        <sz val="9"/>
        <rFont val="宋体"/>
        <charset val="134"/>
      </rPr>
      <t>填表日期：</t>
    </r>
    <r>
      <rPr>
        <sz val="9"/>
        <rFont val="Times New Roman"/>
        <charset val="134"/>
      </rPr>
      <t>2019</t>
    </r>
    <r>
      <rPr>
        <sz val="9"/>
        <rFont val="微软雅黑"/>
        <charset val="134"/>
      </rPr>
      <t>年</t>
    </r>
    <r>
      <rPr>
        <sz val="9"/>
        <rFont val="Times New Roman"/>
        <charset val="134"/>
      </rPr>
      <t>03</t>
    </r>
    <r>
      <rPr>
        <sz val="9"/>
        <rFont val="微软雅黑"/>
        <charset val="134"/>
      </rPr>
      <t>月</t>
    </r>
    <r>
      <rPr>
        <sz val="9"/>
        <rFont val="Times New Roman"/>
        <charset val="134"/>
      </rPr>
      <t>13</t>
    </r>
    <r>
      <rPr>
        <sz val="9"/>
        <rFont val="微软雅黑"/>
        <charset val="134"/>
      </rPr>
      <t>日</t>
    </r>
  </si>
  <si>
    <r>
      <rPr>
        <b/>
        <sz val="18"/>
        <rFont val="宋体"/>
        <charset val="134"/>
      </rPr>
      <t>固定资产</t>
    </r>
    <r>
      <rPr>
        <b/>
        <sz val="18"/>
        <rFont val="Times New Roman"/>
        <charset val="134"/>
      </rPr>
      <t>-</t>
    </r>
    <r>
      <rPr>
        <b/>
        <sz val="18"/>
        <rFont val="宋体"/>
        <charset val="134"/>
      </rPr>
      <t>废旧资产明细表</t>
    </r>
  </si>
  <si>
    <r>
      <rPr>
        <sz val="9"/>
        <rFont val="宋体"/>
        <charset val="134"/>
      </rPr>
      <t>评估基准日：</t>
    </r>
    <r>
      <rPr>
        <sz val="9"/>
        <rFont val="Times New Roman"/>
        <charset val="134"/>
      </rPr>
      <t>2020</t>
    </r>
    <r>
      <rPr>
        <sz val="9"/>
        <rFont val="微软雅黑"/>
        <charset val="134"/>
      </rPr>
      <t>年</t>
    </r>
    <r>
      <rPr>
        <sz val="9"/>
        <rFont val="Times New Roman"/>
        <charset val="134"/>
      </rPr>
      <t>11</t>
    </r>
    <r>
      <rPr>
        <sz val="9"/>
        <rFont val="微软雅黑"/>
        <charset val="134"/>
      </rPr>
      <t>月</t>
    </r>
    <r>
      <rPr>
        <sz val="9"/>
        <rFont val="Times New Roman"/>
        <charset val="134"/>
      </rPr>
      <t>25</t>
    </r>
    <r>
      <rPr>
        <sz val="9"/>
        <rFont val="微软雅黑"/>
        <charset val="134"/>
      </rPr>
      <t>日</t>
    </r>
  </si>
  <si>
    <t>被评估单位：黄河万家寨水利枢纽有限公司</t>
  </si>
  <si>
    <r>
      <rPr>
        <b/>
        <sz val="9"/>
        <rFont val="宋体"/>
        <charset val="134"/>
      </rPr>
      <t>序号</t>
    </r>
  </si>
  <si>
    <r>
      <rPr>
        <b/>
        <sz val="9"/>
        <rFont val="宋体"/>
        <charset val="134"/>
      </rPr>
      <t>设备名称</t>
    </r>
  </si>
  <si>
    <r>
      <rPr>
        <b/>
        <sz val="9"/>
        <rFont val="宋体"/>
        <charset val="134"/>
      </rPr>
      <t>规格型号</t>
    </r>
  </si>
  <si>
    <r>
      <rPr>
        <b/>
        <sz val="9"/>
        <rFont val="宋体"/>
        <charset val="134"/>
      </rPr>
      <t>计量单位</t>
    </r>
  </si>
  <si>
    <r>
      <rPr>
        <b/>
        <sz val="9"/>
        <rFont val="宋体"/>
        <charset val="134"/>
      </rPr>
      <t>启用日期</t>
    </r>
  </si>
  <si>
    <r>
      <rPr>
        <b/>
        <sz val="9"/>
        <rFont val="宋体"/>
        <charset val="134"/>
      </rPr>
      <t>帐面价值</t>
    </r>
  </si>
  <si>
    <r>
      <rPr>
        <b/>
        <sz val="9"/>
        <color theme="1"/>
        <rFont val="宋体"/>
        <charset val="134"/>
      </rPr>
      <t>备注</t>
    </r>
  </si>
  <si>
    <r>
      <rPr>
        <b/>
        <sz val="9"/>
        <rFont val="宋体"/>
        <charset val="134"/>
      </rPr>
      <t>原值</t>
    </r>
  </si>
  <si>
    <r>
      <rPr>
        <b/>
        <sz val="9"/>
        <rFont val="宋体"/>
        <charset val="134"/>
      </rPr>
      <t>净值</t>
    </r>
  </si>
  <si>
    <t>100*3.5</t>
  </si>
  <si>
    <t>万家寨山上库</t>
  </si>
  <si>
    <t>残值</t>
  </si>
  <si>
    <t>消防管路</t>
  </si>
  <si>
    <t>技术供水阀门</t>
  </si>
  <si>
    <t>技术供水干挠性接头</t>
  </si>
  <si>
    <t>三号机技术供水盘柜</t>
  </si>
  <si>
    <t>DKG2260*800*600</t>
  </si>
  <si>
    <t>四号机技术供水盘柜</t>
  </si>
  <si>
    <t>轴流通风机</t>
  </si>
  <si>
    <t>T35-11NO,5A</t>
  </si>
  <si>
    <t>主厂房用电动窗电机</t>
  </si>
  <si>
    <t>飞利浦真空卧式吸尘器</t>
  </si>
  <si>
    <t>FC8766</t>
  </si>
  <si>
    <t>m</t>
  </si>
  <si>
    <t>6号机技术供水控制系统旧盘柜</t>
  </si>
  <si>
    <t>5号机技术供水控制系统旧盘柜</t>
  </si>
  <si>
    <t>铁皮碗柜</t>
  </si>
  <si>
    <t>四号机组保护、故录、接口备用盘柜</t>
  </si>
  <si>
    <t>DKG2260*800*600(3面）/DKG2260*1000(1面）</t>
  </si>
  <si>
    <t>高位水池左岸平峒供水管路</t>
  </si>
  <si>
    <t>程控交换机盘柜</t>
  </si>
  <si>
    <t>600*800*2000</t>
  </si>
  <si>
    <t>主安装场动力盘4-6P空压机室动力盘1-2P</t>
  </si>
  <si>
    <t>供水管（消防廊道至水厂供水管路）</t>
  </si>
  <si>
    <t>DN100.DN150.DN250</t>
  </si>
  <si>
    <t>万家寨中控室熔断器存放柜子</t>
  </si>
  <si>
    <t>气动冲击扳手</t>
  </si>
  <si>
    <t>伍尔特</t>
  </si>
  <si>
    <t>风铲</t>
  </si>
  <si>
    <t>CZ2</t>
  </si>
  <si>
    <t>电动球阀</t>
  </si>
  <si>
    <t>1#、2#中低空事故门冲水阀阀体</t>
  </si>
  <si>
    <t>阀体高：860mm,阀体内径：500mm,进出水管400mm</t>
  </si>
  <si>
    <t>M3*60</t>
  </si>
  <si>
    <t>M20*120</t>
  </si>
  <si>
    <t>M20*70</t>
  </si>
  <si>
    <t>手动试压泵</t>
  </si>
  <si>
    <t>4Ma</t>
  </si>
  <si>
    <t>主变净油器</t>
  </si>
  <si>
    <t>主变中性点电流互感器</t>
  </si>
  <si>
    <t>主变钟罩螺栓</t>
  </si>
  <si>
    <t>双头螺栓</t>
  </si>
  <si>
    <t>M56*180</t>
  </si>
  <si>
    <t>厂内低压压缩机控制柜PAC2</t>
  </si>
  <si>
    <t>2260*800*600</t>
  </si>
  <si>
    <t>吊顶扣板</t>
  </si>
  <si>
    <t>平米</t>
  </si>
  <si>
    <t>150瓦钠灯灯具</t>
  </si>
  <si>
    <t>防爆LED灯</t>
  </si>
  <si>
    <t>防爆电热油酊</t>
  </si>
  <si>
    <t>BDR-2000W/20</t>
  </si>
  <si>
    <t>光电式垂线座表仪</t>
  </si>
  <si>
    <t>GA-2</t>
  </si>
  <si>
    <t>扬压力观测压力表</t>
  </si>
  <si>
    <t>量程：0-0.4MPa:表盘：直径：150mm</t>
  </si>
  <si>
    <t>主厂房检修排水泵室棚顶照明灯具</t>
  </si>
  <si>
    <t>Φ8</t>
  </si>
  <si>
    <t>直流电源箱</t>
  </si>
  <si>
    <t>LED工矿灯</t>
  </si>
  <si>
    <t>100W</t>
  </si>
  <si>
    <t>pilips灯</t>
  </si>
  <si>
    <t>400W、250W、70W</t>
  </si>
  <si>
    <t>厂房顶灯</t>
  </si>
  <si>
    <t>YAYUAN灯</t>
  </si>
  <si>
    <t>12V灯</t>
  </si>
  <si>
    <t>厂房壁灯</t>
  </si>
  <si>
    <t>消协装置</t>
  </si>
  <si>
    <t>进线电源接触器</t>
  </si>
  <si>
    <t>尾水门机电缆托盘</t>
  </si>
  <si>
    <t>气动泵</t>
  </si>
  <si>
    <t>955平台出线平台隔离开关瓷瓶</t>
  </si>
  <si>
    <t>铁皮柜</t>
  </si>
  <si>
    <t>二号机组技术供水旧盘柜</t>
  </si>
  <si>
    <t>DKG 2260*800*600</t>
  </si>
  <si>
    <t>定子机座运输支架</t>
  </si>
  <si>
    <t>氧气支架</t>
  </si>
  <si>
    <t>钠灯</t>
  </si>
  <si>
    <t>70W</t>
  </si>
  <si>
    <t>爬梯</t>
  </si>
  <si>
    <t>金牛摆件</t>
  </si>
  <si>
    <t>音箱支架</t>
  </si>
  <si>
    <t>w360</t>
  </si>
  <si>
    <t>闸门千斤顶</t>
  </si>
  <si>
    <t>闸门千斤顶套</t>
  </si>
  <si>
    <t>研磨盘</t>
  </si>
  <si>
    <t>UNTUT45</t>
  </si>
  <si>
    <t>绝缘电阻表</t>
  </si>
  <si>
    <t>ZJ-7</t>
  </si>
  <si>
    <t>人字凳</t>
  </si>
  <si>
    <t>6G技术供水209阀</t>
  </si>
  <si>
    <t>2号机接口备用柜</t>
  </si>
  <si>
    <t>2260*800*1000</t>
  </si>
  <si>
    <t>日光灯架</t>
  </si>
  <si>
    <t>直流电阻测试仪</t>
  </si>
  <si>
    <t>BZC3391A</t>
  </si>
  <si>
    <t>广播系统喇叭</t>
  </si>
  <si>
    <t>25w</t>
  </si>
  <si>
    <t>避雷器在线检测器</t>
  </si>
  <si>
    <t>主变温控器</t>
  </si>
  <si>
    <t>BWY（WTYK）-803AGTH</t>
  </si>
  <si>
    <t>渗漏集水井1#排水泵</t>
  </si>
  <si>
    <t>物资仓库库外</t>
  </si>
  <si>
    <t>273*700</t>
  </si>
  <si>
    <t>轴（中）</t>
  </si>
  <si>
    <t>2700M长</t>
  </si>
  <si>
    <t>轴（上)</t>
  </si>
  <si>
    <t>1830M长</t>
  </si>
  <si>
    <t>电流互感器</t>
  </si>
  <si>
    <t>LMZB3-20,LMZB5-20G,LMZZBW-12</t>
  </si>
  <si>
    <t>工控机</t>
  </si>
  <si>
    <t>IPC 810L</t>
  </si>
  <si>
    <t>盘柜</t>
  </si>
  <si>
    <t>工业电视蓄电池用</t>
  </si>
  <si>
    <t>8芯</t>
  </si>
  <si>
    <t xml:space="preserve">米 </t>
  </si>
  <si>
    <t>射频同轴电缆</t>
  </si>
  <si>
    <t>SYV-75-9</t>
  </si>
  <si>
    <t>信号控制线</t>
  </si>
  <si>
    <t>6*0.3mm2</t>
  </si>
  <si>
    <t>3*1mm2</t>
  </si>
  <si>
    <t>4*2.5</t>
  </si>
  <si>
    <t>单模光缆</t>
  </si>
  <si>
    <t>28芯</t>
  </si>
  <si>
    <t>pvc线槽</t>
  </si>
  <si>
    <t>1.5cm*2m</t>
  </si>
  <si>
    <t>七股侣芯</t>
  </si>
  <si>
    <t>音频电缆</t>
  </si>
  <si>
    <t>同轴电缆</t>
  </si>
  <si>
    <t>SYV75 12</t>
  </si>
  <si>
    <t>自承式音频电缆</t>
  </si>
  <si>
    <t>2.5*2</t>
  </si>
  <si>
    <t>400对</t>
  </si>
  <si>
    <t>消防阀</t>
  </si>
  <si>
    <t>冷却器</t>
  </si>
  <si>
    <t>干式电缆</t>
  </si>
  <si>
    <t>4截</t>
  </si>
  <si>
    <t>5p20/5p20</t>
  </si>
  <si>
    <t>磁轭片</t>
  </si>
  <si>
    <t>Ф56、长20米</t>
  </si>
  <si>
    <t>Ф40、长18米</t>
  </si>
  <si>
    <t>Ф40</t>
  </si>
  <si>
    <t>氩弧焊机</t>
  </si>
  <si>
    <t>气体保护焊机</t>
  </si>
  <si>
    <t>废柜子</t>
  </si>
  <si>
    <t>高频焊机</t>
  </si>
  <si>
    <t>两头带法兰</t>
  </si>
  <si>
    <t>六氟化硫防毒面具</t>
  </si>
  <si>
    <t>HEAD1812</t>
  </si>
  <si>
    <t>电动葫芦</t>
  </si>
  <si>
    <t>风机护罩</t>
  </si>
  <si>
    <t>油纸电容式变压器套管</t>
  </si>
  <si>
    <t>耦合电容器</t>
  </si>
  <si>
    <t>断路器构架</t>
  </si>
  <si>
    <t>瓷套绝缘户外终端</t>
  </si>
  <si>
    <t>烘干加热器</t>
  </si>
  <si>
    <t>不锈钢标识牌</t>
  </si>
  <si>
    <t>放电缆架</t>
  </si>
  <si>
    <t>铝合金移动房</t>
  </si>
  <si>
    <t>扬水管</t>
  </si>
  <si>
    <t>DN273</t>
  </si>
  <si>
    <t>DN219</t>
  </si>
  <si>
    <t>轴</t>
  </si>
  <si>
    <t>熔断器</t>
  </si>
  <si>
    <t>废鼓架</t>
  </si>
  <si>
    <t>起升电阻箱</t>
  </si>
  <si>
    <t>轴电流继电保护装置</t>
  </si>
  <si>
    <t>BZL-10</t>
  </si>
  <si>
    <t>旧水箱（原高频焊机用）</t>
  </si>
  <si>
    <t>高压柱塞泵泵体</t>
  </si>
  <si>
    <t>273-500</t>
  </si>
  <si>
    <t>中间轴承座</t>
  </si>
  <si>
    <t>350H-27-023</t>
  </si>
  <si>
    <t>卷闸门</t>
  </si>
  <si>
    <t>标语牌</t>
  </si>
  <si>
    <t>定子叠片平台</t>
  </si>
  <si>
    <t>长2.2*宽1*高2米</t>
  </si>
  <si>
    <t>不锈钢蝶阀</t>
  </si>
  <si>
    <t>消防专用稳压阀</t>
  </si>
  <si>
    <t>YSA416      DN150</t>
  </si>
  <si>
    <t>摆线针轮减速机</t>
  </si>
  <si>
    <t>BLEYF3322</t>
  </si>
  <si>
    <t>垫片</t>
  </si>
  <si>
    <t>0.3*55*2285</t>
  </si>
  <si>
    <t>联管器</t>
  </si>
  <si>
    <t>400JC/K400</t>
  </si>
  <si>
    <t>废风闸板</t>
  </si>
  <si>
    <t>SF6定性检漏仪</t>
  </si>
  <si>
    <t>TIF  XP-1</t>
  </si>
  <si>
    <t>ZKD-Ⅱ/5</t>
  </si>
  <si>
    <t>滑动电阻 A</t>
  </si>
  <si>
    <t>滑动电阻 B</t>
  </si>
  <si>
    <t>主变消防模块箱</t>
  </si>
  <si>
    <t>龙口山上库</t>
  </si>
  <si>
    <t>主变消防管路闸阀</t>
  </si>
  <si>
    <t>飞利浦吸尘器</t>
  </si>
  <si>
    <t>FC8208</t>
  </si>
  <si>
    <t>海尔小劲风吸尘器</t>
  </si>
  <si>
    <t>金卤灯具</t>
  </si>
  <si>
    <t>真空净油机</t>
  </si>
  <si>
    <t>ZJB-3KY</t>
  </si>
  <si>
    <t>一号机组端子箱</t>
  </si>
  <si>
    <t>监控系统故障模件</t>
  </si>
  <si>
    <t>监控系统上位机用故障显示器</t>
  </si>
  <si>
    <t>坝内排水孔孔口钢管装置</t>
  </si>
  <si>
    <t>坝内扬压力孔口钢管装置</t>
  </si>
  <si>
    <t>垂线人工观测读数盘</t>
  </si>
  <si>
    <t>导叶上轴套</t>
  </si>
  <si>
    <t>导叶中轴套</t>
  </si>
  <si>
    <t>导叶下轴套</t>
  </si>
  <si>
    <t>冷却器端盖板</t>
  </si>
  <si>
    <t>机柜</t>
  </si>
  <si>
    <t>1500*600*800</t>
  </si>
  <si>
    <t>晾衣架</t>
  </si>
  <si>
    <t>Φ150</t>
  </si>
  <si>
    <t>Φ80</t>
  </si>
  <si>
    <t>Φ50</t>
  </si>
  <si>
    <t>Φ40</t>
  </si>
  <si>
    <t>铜阀</t>
  </si>
  <si>
    <t>Φ25</t>
  </si>
  <si>
    <t>旧钢管</t>
  </si>
  <si>
    <t>DN50*6m，架子管</t>
  </si>
  <si>
    <t>DN50*4m，架子管</t>
  </si>
  <si>
    <t>风洞除湿机</t>
  </si>
  <si>
    <t>SHK1,3000W,220V</t>
  </si>
  <si>
    <t>除湿机</t>
  </si>
  <si>
    <t>川井DH-504B，  4G风洞</t>
  </si>
  <si>
    <t>推导油槽接触式油挡</t>
  </si>
  <si>
    <t>5号发电机集电环</t>
  </si>
  <si>
    <t>LD-300</t>
  </si>
  <si>
    <t>区域标示牌</t>
  </si>
  <si>
    <t>电力液压推动器</t>
  </si>
  <si>
    <t>侧抗磨板</t>
  </si>
  <si>
    <t>底抗磨板</t>
  </si>
  <si>
    <t>抗磨垫</t>
  </si>
  <si>
    <t>ND30</t>
  </si>
  <si>
    <t>投入式液位计</t>
  </si>
  <si>
    <t>移动电缆盘</t>
  </si>
  <si>
    <t>电焊保温桶</t>
  </si>
  <si>
    <t>感烟探头</t>
  </si>
  <si>
    <t>废铁</t>
  </si>
  <si>
    <t>大弹簧</t>
  </si>
  <si>
    <t>配电柜</t>
  </si>
  <si>
    <t>5</t>
  </si>
  <si>
    <t>吸顶灯</t>
  </si>
  <si>
    <t>小配电箱</t>
  </si>
  <si>
    <t>格兰灯架</t>
  </si>
  <si>
    <t>碳刷</t>
  </si>
  <si>
    <t>防爆灯LED</t>
  </si>
  <si>
    <t>防潮灯</t>
  </si>
  <si>
    <t>电暖器</t>
  </si>
  <si>
    <t>废旧螺丝</t>
  </si>
  <si>
    <t>法兰式变压器套管</t>
  </si>
  <si>
    <t>像新的</t>
  </si>
  <si>
    <t>电压互感器</t>
  </si>
  <si>
    <t>压力释发阀</t>
  </si>
  <si>
    <t>变压器蝶阀</t>
  </si>
  <si>
    <t>Φ50、80、100、150等</t>
  </si>
  <si>
    <t>密封压环Ⅱ</t>
  </si>
  <si>
    <t>拉线滑轮</t>
  </si>
  <si>
    <t>皮带输送轮</t>
  </si>
  <si>
    <t>扫地车</t>
  </si>
  <si>
    <t>ASD-700</t>
  </si>
  <si>
    <t>移动油水箱</t>
  </si>
  <si>
    <t xml:space="preserve">防火阀70度    </t>
  </si>
  <si>
    <t>600×300</t>
  </si>
  <si>
    <t xml:space="preserve">调节阀        </t>
  </si>
  <si>
    <t>800×400</t>
  </si>
  <si>
    <t xml:space="preserve">电动防火阀    </t>
  </si>
  <si>
    <t>防火门</t>
  </si>
  <si>
    <t>扇</t>
  </si>
  <si>
    <t>防火门钥匙</t>
  </si>
  <si>
    <t>3把/扇</t>
  </si>
  <si>
    <t>废旧拉带式安全围栏</t>
  </si>
  <si>
    <t>中性点刀闸操作机构</t>
  </si>
  <si>
    <t>纵向加密认证网关</t>
  </si>
  <si>
    <t>NET-keeper2000L</t>
  </si>
  <si>
    <t>工业电视大屏幕UPS</t>
  </si>
  <si>
    <t>CSTK ON-LLNE3KVA</t>
  </si>
  <si>
    <t>三洲牌室外型电话</t>
  </si>
  <si>
    <t>HAT86（XⅡ） P/T</t>
  </si>
  <si>
    <t>交换式电源供应器（整流模块）</t>
  </si>
  <si>
    <t>ESR-48/30D</t>
  </si>
  <si>
    <t>鸿宝稳压电源</t>
  </si>
  <si>
    <t>JJHW-IKVA</t>
  </si>
  <si>
    <t>广播体统室外喇叭</t>
  </si>
  <si>
    <t>ITCT-710G</t>
  </si>
  <si>
    <t>电话机（西门子）</t>
  </si>
  <si>
    <t>纵向加密装置</t>
  </si>
  <si>
    <t>SJW77</t>
  </si>
  <si>
    <t>抗恶劣环境电话</t>
  </si>
  <si>
    <t>废旧固定电话机</t>
  </si>
  <si>
    <t>中诺</t>
  </si>
  <si>
    <t>回油车</t>
  </si>
  <si>
    <t>干式变压器温控器</t>
  </si>
  <si>
    <t>白炽灯</t>
  </si>
  <si>
    <t>36V</t>
  </si>
  <si>
    <t>SF6收气管</t>
  </si>
  <si>
    <t>YQY-12</t>
  </si>
  <si>
    <t>ROL33</t>
  </si>
  <si>
    <t>电压表</t>
  </si>
  <si>
    <t>ROL3N</t>
  </si>
  <si>
    <t>呼吸器</t>
  </si>
  <si>
    <t>废旧管路</t>
  </si>
  <si>
    <t>kg</t>
  </si>
  <si>
    <t>水导油槽密封压板</t>
  </si>
  <si>
    <t>推到冷却器端盖</t>
  </si>
  <si>
    <t>电池架</t>
  </si>
  <si>
    <t>原GPS天线</t>
  </si>
  <si>
    <t>六类24口模块式配线架</t>
  </si>
  <si>
    <t>S-b2124</t>
  </si>
  <si>
    <t>100对语音配线架</t>
  </si>
  <si>
    <t>S-b110-100</t>
  </si>
  <si>
    <t>鸭嘴跳线（2米）</t>
  </si>
  <si>
    <t>ST-5026-01</t>
  </si>
  <si>
    <t>过线箱</t>
  </si>
  <si>
    <t>50*60*20</t>
  </si>
  <si>
    <t>接口盒</t>
  </si>
  <si>
    <t>刹车板</t>
  </si>
  <si>
    <t>40*38  3T899-05</t>
  </si>
  <si>
    <t>三阀组</t>
  </si>
  <si>
    <t>SS-M3-1P、PN32MPa DN5</t>
  </si>
  <si>
    <t>角位移传感器</t>
  </si>
  <si>
    <t>RMF、2C180、0°=4mA,180°=20mA</t>
  </si>
  <si>
    <t>带玻璃、法兰</t>
  </si>
  <si>
    <t xml:space="preserve">电磁阀 </t>
  </si>
  <si>
    <t xml:space="preserve">带法兰  </t>
  </si>
  <si>
    <t>干湿变压器温度控制器</t>
  </si>
  <si>
    <t xml:space="preserve">  BWD-3K330D型</t>
  </si>
  <si>
    <t xml:space="preserve">导叶位移传感器    </t>
  </si>
  <si>
    <t>WS17KT-1500-42A-L10-S80-M12    拉伸式</t>
  </si>
  <si>
    <t xml:space="preserve">磁性浮子液位计   </t>
  </si>
  <si>
    <t>EF311B1HD(DN25)W-1A2TM01000</t>
  </si>
  <si>
    <t xml:space="preserve">浮球液位开关     </t>
  </si>
  <si>
    <t>RFM-FM-4-S4-5</t>
  </si>
  <si>
    <t>轴流风机（暖风机）</t>
  </si>
  <si>
    <t>Noirot</t>
  </si>
  <si>
    <t>零序电流互感器</t>
  </si>
  <si>
    <t>旧货</t>
  </si>
  <si>
    <t>水泵电控柜</t>
  </si>
  <si>
    <t>KQK/T-1B-15</t>
  </si>
  <si>
    <t>刀头型触头熔断器</t>
  </si>
  <si>
    <t>RDT16-NT1</t>
  </si>
  <si>
    <t>绝缘子</t>
  </si>
  <si>
    <t>水力仪表接线盒Ⅰ</t>
  </si>
  <si>
    <t>QC-08-CS0183</t>
  </si>
  <si>
    <t>水力仪表接线盒Ⅱ</t>
  </si>
  <si>
    <t>B460(WB00370235)</t>
  </si>
  <si>
    <t>台式电脑</t>
  </si>
  <si>
    <t>E1106x(S/N：NS:03433102)</t>
  </si>
  <si>
    <t>DELL工作站电脑</t>
  </si>
  <si>
    <t>DLLL OPTEX360(2R8LM2X)</t>
  </si>
  <si>
    <t>rouler2600 series</t>
  </si>
  <si>
    <t>DELL PRECISON T340(CNNJM2X)</t>
  </si>
  <si>
    <t>DELL OPTIPLEX330(4RJWF)</t>
  </si>
  <si>
    <t>Y460(S/N:QB1275392)</t>
  </si>
  <si>
    <t>EPSON LQ-670K+T</t>
  </si>
  <si>
    <t>光传输设备</t>
  </si>
  <si>
    <t>NEC VNODE</t>
  </si>
  <si>
    <t>室内一体化快球</t>
  </si>
  <si>
    <t>PELCO SD5BC22-PG-EI-X</t>
  </si>
  <si>
    <t>台式机</t>
  </si>
  <si>
    <t>联想</t>
  </si>
  <si>
    <t>联想A6000V</t>
  </si>
  <si>
    <t>联想G460(S/N:CBO3829265)</t>
  </si>
  <si>
    <t>联想扬天A6000V</t>
  </si>
  <si>
    <t>生产用调试笔记本电脑</t>
  </si>
  <si>
    <t>数据光端机</t>
  </si>
  <si>
    <t>SUPER2080</t>
  </si>
  <si>
    <t>山西OPS工作站</t>
  </si>
  <si>
    <t>山西中调定制</t>
  </si>
  <si>
    <t>M4600</t>
  </si>
  <si>
    <t>继电保护数字信号复接装置</t>
  </si>
  <si>
    <t>MUX-2VC</t>
  </si>
  <si>
    <t>GD8-12D</t>
  </si>
  <si>
    <t>A6000V</t>
  </si>
  <si>
    <t>GXC642M</t>
  </si>
  <si>
    <t>夏普复印机</t>
  </si>
  <si>
    <t>SP-230</t>
  </si>
  <si>
    <t>HP6L、联想1312</t>
  </si>
  <si>
    <t>74574AC</t>
  </si>
  <si>
    <t>数码摄像机</t>
  </si>
  <si>
    <t>SONY DSC-F707</t>
  </si>
  <si>
    <t>雅马哈VCD刻录机</t>
  </si>
  <si>
    <t>传真机</t>
  </si>
  <si>
    <t>MA-100</t>
  </si>
  <si>
    <t>碎纸机</t>
  </si>
  <si>
    <t>SZL-998、SANYO SN8-520</t>
  </si>
  <si>
    <t>工业电视录像服务器</t>
  </si>
  <si>
    <t>PROL LANT ML 150G6</t>
  </si>
  <si>
    <t>工业电视服务器</t>
  </si>
  <si>
    <t>PPELCO  9740</t>
  </si>
  <si>
    <t>工业电视录像硬盘服务器</t>
  </si>
  <si>
    <t>DVR-16</t>
  </si>
  <si>
    <t>工业电视摄像头</t>
  </si>
  <si>
    <t>PELC0</t>
  </si>
  <si>
    <t>交换机</t>
  </si>
  <si>
    <t>思科2950</t>
  </si>
  <si>
    <t>LQ-1900K11</t>
  </si>
  <si>
    <t>投影仪</t>
  </si>
  <si>
    <t>VPL-EX246</t>
  </si>
  <si>
    <t>VPL-EX147</t>
  </si>
  <si>
    <t>黑白激光多功能一体机</t>
  </si>
  <si>
    <t>KX MB778CN</t>
  </si>
  <si>
    <t>工作站机</t>
  </si>
  <si>
    <t>powerEDge</t>
  </si>
  <si>
    <t>激光传真机</t>
  </si>
  <si>
    <t>Brother FAX2820</t>
  </si>
  <si>
    <t>DeII OPTIPLEX</t>
  </si>
  <si>
    <t>M6600</t>
  </si>
  <si>
    <t>M4600N</t>
  </si>
  <si>
    <t>HPLaserjet 1000</t>
  </si>
  <si>
    <t>办公台式机</t>
  </si>
  <si>
    <t>HP Laserjet 1000</t>
  </si>
  <si>
    <t>M4800</t>
  </si>
  <si>
    <t>M4601</t>
  </si>
  <si>
    <t>HP Compaqnc4000</t>
  </si>
  <si>
    <t>M4300</t>
  </si>
  <si>
    <t>M5700C</t>
  </si>
  <si>
    <t>传真一体机</t>
  </si>
  <si>
    <t>BrotherFAX 2820</t>
  </si>
  <si>
    <t>M4600c</t>
  </si>
  <si>
    <t>HP Laser jet 1000</t>
  </si>
  <si>
    <t>K8010ASN:NS03523586</t>
  </si>
  <si>
    <t>喷墨打印机</t>
  </si>
  <si>
    <t>EPSON1390EPSON1800</t>
  </si>
  <si>
    <t>启天M4600</t>
  </si>
  <si>
    <t>天骄s6030i</t>
  </si>
  <si>
    <t xml:space="preserve">联想扬天A6800R </t>
  </si>
  <si>
    <t>联想thinkstions20</t>
  </si>
  <si>
    <t>联想T2900V</t>
  </si>
  <si>
    <t>联想M6600N</t>
  </si>
  <si>
    <t xml:space="preserve">联想启天M7150 </t>
  </si>
  <si>
    <t>联想扬天M600N</t>
  </si>
  <si>
    <t>上网行为管理设备</t>
  </si>
  <si>
    <t>深信服M5400-AC-T</t>
  </si>
  <si>
    <t xml:space="preserve">联想扬天m6600n </t>
  </si>
  <si>
    <t>服务器</t>
  </si>
  <si>
    <t>IBMxserieg232</t>
  </si>
  <si>
    <t>扬天m660n</t>
  </si>
  <si>
    <t>惠晋4321s</t>
  </si>
  <si>
    <t>联想v460</t>
  </si>
  <si>
    <t>联想thinkstions201i</t>
  </si>
  <si>
    <t>联想thinkrab e50</t>
  </si>
  <si>
    <t>thinkpadx201</t>
  </si>
  <si>
    <t>联想启天m7150</t>
  </si>
  <si>
    <t>扬天a6800r</t>
  </si>
  <si>
    <t>扬天m6600n</t>
  </si>
  <si>
    <t>HP Laser jet  1000</t>
  </si>
  <si>
    <t>爱普生喷墨彩色打印机</t>
  </si>
  <si>
    <t>爱普生stylusphoto1390</t>
  </si>
  <si>
    <t>方正商祺1200</t>
  </si>
  <si>
    <t>dell2007fpb</t>
  </si>
  <si>
    <t>数码录音笔</t>
  </si>
  <si>
    <t>GP88S</t>
  </si>
  <si>
    <t>硒鼓墨盒</t>
  </si>
  <si>
    <t>CISCO   2960</t>
  </si>
  <si>
    <t>CISCO   7200</t>
  </si>
  <si>
    <t>电脑   编号：SS05172168</t>
  </si>
  <si>
    <t>联想 扬天M5700C</t>
  </si>
  <si>
    <t>电脑   编号：NS05034799</t>
  </si>
  <si>
    <t>电脑   编号：NS11351813</t>
  </si>
  <si>
    <t>联想 扬天M6600C</t>
  </si>
  <si>
    <t>废旧显示器</t>
  </si>
  <si>
    <t>定子线棒</t>
  </si>
  <si>
    <t>万家寨库里</t>
  </si>
  <si>
    <t>上层连接线棒</t>
  </si>
  <si>
    <t>下层连接线棒</t>
  </si>
  <si>
    <t>上层普通线棒（返修）</t>
  </si>
  <si>
    <t>下层普通线棒（返修）</t>
  </si>
  <si>
    <t>定子线棒（返修）</t>
  </si>
  <si>
    <t>二通风管</t>
  </si>
  <si>
    <t>800x630</t>
  </si>
  <si>
    <t>裤式风管</t>
  </si>
  <si>
    <t>风筒</t>
  </si>
  <si>
    <t>拖布桶</t>
  </si>
  <si>
    <t>脸盆</t>
  </si>
  <si>
    <t>排风软管</t>
  </si>
  <si>
    <t>废旧油管</t>
  </si>
  <si>
    <t>X型密封圈</t>
  </si>
  <si>
    <t>V型密封圈</t>
  </si>
  <si>
    <t>P60-3 11.63m/条</t>
  </si>
  <si>
    <t>H，20-6 12.5m/条</t>
  </si>
  <si>
    <t>检修门底水封</t>
  </si>
  <si>
    <t>20*120*6510㎜</t>
  </si>
  <si>
    <t>进口事故门水封</t>
  </si>
  <si>
    <t>P60   1000㎜/条</t>
  </si>
  <si>
    <t>20*130*7000㎜</t>
  </si>
  <si>
    <t>P60-3转角350㎜</t>
  </si>
  <si>
    <t>P60-3转角500㎜</t>
  </si>
  <si>
    <t>底止水（橡胶水封）</t>
  </si>
  <si>
    <t>PL24*190*4228</t>
  </si>
  <si>
    <t>水闸橡胶密封件</t>
  </si>
  <si>
    <t>P45-5复塑45*122.5*16*16,L=12米</t>
  </si>
  <si>
    <t>圆形橡皮条</t>
  </si>
  <si>
    <t>Φ18-4500</t>
  </si>
  <si>
    <t>龙口山上大库</t>
  </si>
  <si>
    <t>侧止水垫板</t>
  </si>
  <si>
    <t>PL24*78*8848</t>
  </si>
  <si>
    <t>∽型橡皮水封</t>
  </si>
  <si>
    <t>L=4504</t>
  </si>
  <si>
    <t>侧止水P260</t>
  </si>
  <si>
    <t>L=8860</t>
  </si>
  <si>
    <t>Φ9  红色</t>
  </si>
  <si>
    <t>空气尾带</t>
  </si>
  <si>
    <t>5#机</t>
  </si>
  <si>
    <t>废旧家具类</t>
  </si>
  <si>
    <t>皮子转椅</t>
  </si>
  <si>
    <t>蓝色布艺沙发</t>
  </si>
  <si>
    <t>3个三人，四个单人</t>
  </si>
  <si>
    <t>真皮座椅</t>
  </si>
  <si>
    <t>白色转椅</t>
  </si>
  <si>
    <t>旧款木质茶几</t>
  </si>
  <si>
    <t>半圆弧木质靠椅</t>
  </si>
  <si>
    <t>高靠背铁椅</t>
  </si>
  <si>
    <t>黄色帆布椅</t>
  </si>
  <si>
    <t>旧款电脑桌</t>
  </si>
  <si>
    <t>单人皮沙发</t>
  </si>
  <si>
    <t>棕色抽屉柜</t>
  </si>
  <si>
    <t>拱形网面铁椅</t>
  </si>
  <si>
    <t>地毯</t>
  </si>
  <si>
    <t>黄色木椅</t>
  </si>
  <si>
    <t>床头柜</t>
  </si>
  <si>
    <t>书柜</t>
  </si>
  <si>
    <t>方形茶几</t>
  </si>
  <si>
    <t>木门</t>
  </si>
  <si>
    <t>樘</t>
  </si>
  <si>
    <t>木工板</t>
  </si>
  <si>
    <t>办公转椅</t>
  </si>
  <si>
    <t>黑色老板转椅</t>
  </si>
  <si>
    <t>办公椅</t>
  </si>
  <si>
    <t>黑色手扶皮椅</t>
  </si>
  <si>
    <t>折叠椅</t>
  </si>
  <si>
    <t>黑色折叠椅</t>
  </si>
  <si>
    <t>单人皮质沙发椅</t>
  </si>
  <si>
    <t>双人床</t>
  </si>
  <si>
    <t>1500*2000</t>
  </si>
  <si>
    <t>办公桌</t>
  </si>
  <si>
    <t>组合隔断式</t>
  </si>
  <si>
    <t>水罐</t>
  </si>
  <si>
    <t>高：800</t>
  </si>
  <si>
    <t>电视柜</t>
  </si>
  <si>
    <t>白色电脑桌</t>
  </si>
  <si>
    <t>衣帽架</t>
  </si>
  <si>
    <t>组合办公桌</t>
  </si>
  <si>
    <t>1800*800、2000*1000</t>
  </si>
  <si>
    <t>大办公桌</t>
  </si>
  <si>
    <t>2000*1000</t>
  </si>
  <si>
    <t>2000*1500</t>
  </si>
  <si>
    <t>双人床垫</t>
  </si>
  <si>
    <t>方餐桌</t>
  </si>
  <si>
    <t>1200*1200</t>
  </si>
  <si>
    <t>红色办公桌</t>
  </si>
  <si>
    <t>1400*700</t>
  </si>
  <si>
    <t>方茶几</t>
  </si>
  <si>
    <t>600*600</t>
  </si>
  <si>
    <t>废门扇</t>
  </si>
  <si>
    <t>白色半包围</t>
  </si>
  <si>
    <t>位</t>
  </si>
  <si>
    <t>单人床</t>
  </si>
  <si>
    <t>1200*2000箱式</t>
  </si>
  <si>
    <t>单人床垫</t>
  </si>
  <si>
    <t>1200*2000</t>
  </si>
  <si>
    <t>蓝色皮质转椅</t>
  </si>
  <si>
    <t>圆弧形</t>
  </si>
  <si>
    <t>木椅</t>
  </si>
  <si>
    <t>黑红色木质</t>
  </si>
  <si>
    <t>餐椅</t>
  </si>
  <si>
    <t>折椅</t>
  </si>
  <si>
    <t>办公皮班椅</t>
  </si>
  <si>
    <t>皮转椅</t>
  </si>
  <si>
    <t>网面转椅</t>
  </si>
  <si>
    <t>玻璃门铁皮柜（立式）</t>
  </si>
  <si>
    <t>铁皮柜（立式）</t>
  </si>
  <si>
    <t>三开门铁皮柜（带玻璃）</t>
  </si>
  <si>
    <t>小班台及其抽屉柜</t>
  </si>
  <si>
    <t>木质手柄皮转椅</t>
  </si>
  <si>
    <t>浅米色皮转椅</t>
  </si>
  <si>
    <t>铁皮柜（叠放式）</t>
  </si>
  <si>
    <t>木纹玻璃立式书柜</t>
  </si>
  <si>
    <t>木纹办公立柜</t>
  </si>
  <si>
    <t>木纹办公桌面</t>
  </si>
  <si>
    <t>消毒柜</t>
  </si>
  <si>
    <t>办公工位</t>
  </si>
  <si>
    <t>棕色木质衣柜</t>
  </si>
  <si>
    <t>木纹文件柜</t>
  </si>
  <si>
    <t>棕色木质柜</t>
  </si>
  <si>
    <t>班台长侧柜</t>
  </si>
  <si>
    <t>黑色办公老板椅</t>
  </si>
  <si>
    <t>办公座椅</t>
  </si>
  <si>
    <t>废旧蓄电池</t>
  </si>
  <si>
    <t>龙口220V直流系统第二组蓄电池</t>
  </si>
  <si>
    <t>LS2-600</t>
  </si>
  <si>
    <t>废旧家电</t>
  </si>
  <si>
    <t>电视机</t>
  </si>
  <si>
    <t>SKYWORTH 21TB9000</t>
  </si>
  <si>
    <t>2TB9000</t>
  </si>
  <si>
    <t>MILTI  SYSTEMC2193</t>
  </si>
  <si>
    <t>PF2188K</t>
  </si>
  <si>
    <t>29T83HT</t>
  </si>
  <si>
    <t>LCD32K73</t>
  </si>
  <si>
    <t>21D66AA</t>
  </si>
  <si>
    <t>21NK9000</t>
  </si>
  <si>
    <t>C1842</t>
  </si>
  <si>
    <t>21NK8800A</t>
  </si>
  <si>
    <t>LED32K2000</t>
  </si>
  <si>
    <t>KFR-25</t>
  </si>
  <si>
    <t>立式饮水机</t>
  </si>
  <si>
    <t>西门子2020</t>
  </si>
  <si>
    <t>单热饮水机</t>
  </si>
  <si>
    <t>YR-5-X</t>
  </si>
  <si>
    <t>洗衣机</t>
  </si>
  <si>
    <t>XQB50-7288A</t>
  </si>
  <si>
    <t>（liLLIeSWan)TG60-1029ES</t>
  </si>
  <si>
    <t>压力锅</t>
  </si>
  <si>
    <t>电饭锅</t>
  </si>
  <si>
    <t>暖水壶</t>
  </si>
  <si>
    <t>热水壶</t>
  </si>
  <si>
    <t>砂锅</t>
  </si>
  <si>
    <t>KFd-33GW/Z2</t>
  </si>
  <si>
    <t>RF-25W</t>
  </si>
  <si>
    <t>纯平电视机</t>
  </si>
  <si>
    <t>各种品牌型号</t>
  </si>
  <si>
    <t>电热水壶</t>
  </si>
  <si>
    <t>AS-783A</t>
  </si>
  <si>
    <t>安吉尔净水机</t>
  </si>
  <si>
    <t>JY-100C(TM5411)</t>
  </si>
  <si>
    <t>伊莱思科</t>
  </si>
  <si>
    <t>沁园</t>
  </si>
  <si>
    <t>KFRd-72LW/Z5</t>
  </si>
  <si>
    <t>废旧滤油机设备</t>
  </si>
  <si>
    <t>ZJB8KY工作压力0.5MPa</t>
  </si>
  <si>
    <t>精密滤油机</t>
  </si>
  <si>
    <t>JYG160  DN50</t>
  </si>
  <si>
    <t>废旧油泵电机类</t>
  </si>
  <si>
    <t>调速器油泵电机</t>
  </si>
  <si>
    <t>Y280S-4V1 B5</t>
  </si>
  <si>
    <t>深井泵用三相异步电动机</t>
  </si>
  <si>
    <t>YLB200-2-4</t>
  </si>
  <si>
    <t>电磁制动电机</t>
  </si>
  <si>
    <t>YEJ0012-4</t>
  </si>
  <si>
    <t>减速机电机</t>
  </si>
  <si>
    <t>无名牌（3KW)</t>
  </si>
  <si>
    <t>主起升电机</t>
  </si>
  <si>
    <t>YZR225M22KW750r/mi</t>
  </si>
  <si>
    <t>YLB250-2-4</t>
  </si>
  <si>
    <t>三螺杆泵</t>
  </si>
  <si>
    <t>SMF660R40V12.1</t>
  </si>
  <si>
    <t>变压器离心式油泵</t>
  </si>
  <si>
    <t>主变冷却器潜油泵</t>
  </si>
  <si>
    <t>6BP1.50-7/2B</t>
  </si>
  <si>
    <t>2X-70A型旋片式真空泵</t>
  </si>
  <si>
    <t>机号：9867 
转速345r/min</t>
  </si>
  <si>
    <t>万家寨底孔2号油泵</t>
  </si>
  <si>
    <t>250SCY14-1B</t>
  </si>
  <si>
    <t>电动油泵</t>
  </si>
  <si>
    <t>DSS 0.8/4-6</t>
  </si>
  <si>
    <t>螺杆泵</t>
  </si>
  <si>
    <t>3GR80X6G-R38</t>
  </si>
  <si>
    <t>YLB280-2-4</t>
  </si>
  <si>
    <t>手推式高压油泵（高压泵站）</t>
  </si>
  <si>
    <t>DSYB-100/25   25MPa</t>
  </si>
  <si>
    <t>Y90L-4</t>
  </si>
  <si>
    <t>废旧气罐</t>
  </si>
  <si>
    <t>贮液罐</t>
  </si>
  <si>
    <t>工作压力3.8MPa</t>
  </si>
  <si>
    <t>立式储气罐</t>
  </si>
  <si>
    <t>容积6M3</t>
  </si>
  <si>
    <t>容积1.5M3</t>
  </si>
  <si>
    <t>废旧变压器</t>
  </si>
  <si>
    <t>S-1000/6.3</t>
  </si>
  <si>
    <t>废旧锅炉</t>
  </si>
  <si>
    <t>热水锅炉</t>
  </si>
  <si>
    <t>CL(W)(H)G 0.7</t>
  </si>
  <si>
    <t>供暖锅炉</t>
  </si>
  <si>
    <t>CL(W)(H)G 0.3</t>
  </si>
  <si>
    <t>烟风道</t>
  </si>
  <si>
    <t>无名牌</t>
  </si>
  <si>
    <t>废旧车辆</t>
  </si>
  <si>
    <t>3T叉车</t>
  </si>
  <si>
    <t>废旧材料</t>
  </si>
  <si>
    <t>绝缘地板砖</t>
  </si>
  <si>
    <r>
      <rPr>
        <sz val="9"/>
        <rFont val="宋体"/>
        <charset val="134"/>
      </rPr>
      <t>填表日期：</t>
    </r>
    <r>
      <rPr>
        <sz val="9"/>
        <rFont val="Times New Roman"/>
        <charset val="134"/>
      </rPr>
      <t>2020</t>
    </r>
    <r>
      <rPr>
        <sz val="9"/>
        <rFont val="微软雅黑"/>
        <charset val="134"/>
      </rPr>
      <t>年</t>
    </r>
    <r>
      <rPr>
        <sz val="9"/>
        <rFont val="Times New Roman"/>
        <charset val="134"/>
      </rPr>
      <t>11</t>
    </r>
    <r>
      <rPr>
        <sz val="9"/>
        <rFont val="微软雅黑"/>
        <charset val="134"/>
      </rPr>
      <t>月</t>
    </r>
    <r>
      <rPr>
        <sz val="9"/>
        <rFont val="Times New Roman"/>
        <charset val="134"/>
      </rPr>
      <t>25</t>
    </r>
    <r>
      <rPr>
        <sz val="9"/>
        <rFont val="微软雅黑"/>
        <charset val="134"/>
      </rPr>
      <t>日</t>
    </r>
  </si>
  <si>
    <t>废旧资产汇总表</t>
  </si>
  <si>
    <t>废钢铁类</t>
  </si>
  <si>
    <t>项</t>
  </si>
  <si>
    <t>物资仓库库外、龙口山上库、万家寨山上库</t>
  </si>
  <si>
    <t>废旧计算机及网络设备</t>
  </si>
  <si>
    <t>废旧橡胶塑料类</t>
  </si>
  <si>
    <t>物资仓库库外、龙口山上大库、万家寨山上库</t>
  </si>
  <si>
    <t>物资仓库库外、龙口山上库、万家寨山上库、6003、6005</t>
  </si>
  <si>
    <t>废旧蓄电池类</t>
  </si>
  <si>
    <t>物资仓库库外、龙口山上库</t>
  </si>
  <si>
    <t>废旧家电类</t>
  </si>
  <si>
    <t>废旧油泵电机</t>
  </si>
  <si>
    <t>废气罐</t>
  </si>
  <si>
    <t>废锅炉</t>
  </si>
  <si>
    <r>
      <rPr>
        <sz val="9"/>
        <rFont val="宋体"/>
        <charset val="134"/>
      </rPr>
      <t>物资仓库库外</t>
    </r>
    <r>
      <rPr>
        <sz val="9"/>
        <rFont val="宋体"/>
        <charset val="134"/>
      </rPr>
      <t>、</t>
    </r>
    <r>
      <rPr>
        <sz val="9"/>
        <rFont val="宋体"/>
        <charset val="134"/>
      </rPr>
      <t>万家寨山上库</t>
    </r>
  </si>
  <si>
    <t>预估数量</t>
  </si>
  <si>
    <t>残值、含绝缘层</t>
  </si>
  <si>
    <r>
      <rPr>
        <sz val="9"/>
        <rFont val="宋体"/>
        <charset val="134"/>
      </rPr>
      <t>评估基准日：</t>
    </r>
    <r>
      <rPr>
        <sz val="9"/>
        <rFont val="Times New Roman"/>
        <charset val="134"/>
      </rPr>
      <t>2019</t>
    </r>
    <r>
      <rPr>
        <sz val="9"/>
        <rFont val="宋体"/>
        <charset val="134"/>
      </rPr>
      <t>年04月01日</t>
    </r>
  </si>
  <si>
    <t>有绝缘树脂，实际数量以过磅为准、1077根，每根29公斤</t>
  </si>
  <si>
    <r>
      <rPr>
        <sz val="9"/>
        <rFont val="宋体"/>
        <charset val="134"/>
      </rPr>
      <t>填表日期：</t>
    </r>
    <r>
      <rPr>
        <sz val="9"/>
        <rFont val="Times New Roman"/>
        <charset val="134"/>
      </rPr>
      <t>2019</t>
    </r>
    <r>
      <rPr>
        <sz val="9"/>
        <rFont val="微软雅黑"/>
        <charset val="134"/>
      </rPr>
      <t>年</t>
    </r>
    <r>
      <rPr>
        <sz val="9"/>
        <rFont val="Times New Roman"/>
        <charset val="134"/>
      </rPr>
      <t>04</t>
    </r>
    <r>
      <rPr>
        <sz val="9"/>
        <rFont val="微软雅黑"/>
        <charset val="134"/>
      </rPr>
      <t>月</t>
    </r>
    <r>
      <rPr>
        <sz val="9"/>
        <rFont val="Times New Roman"/>
        <charset val="134"/>
      </rPr>
      <t>01</t>
    </r>
    <r>
      <rPr>
        <sz val="9"/>
        <rFont val="微软雅黑"/>
        <charset val="134"/>
      </rPr>
      <t>日</t>
    </r>
  </si>
  <si>
    <r>
      <rPr>
        <sz val="9"/>
        <rFont val="宋体"/>
        <charset val="134"/>
      </rPr>
      <t>评估基准日：</t>
    </r>
    <r>
      <rPr>
        <sz val="9"/>
        <rFont val="Times New Roman"/>
        <charset val="134"/>
      </rPr>
      <t>2019</t>
    </r>
    <r>
      <rPr>
        <sz val="9"/>
        <rFont val="微软雅黑"/>
        <charset val="134"/>
      </rPr>
      <t>年</t>
    </r>
    <r>
      <rPr>
        <sz val="9"/>
        <rFont val="Times New Roman"/>
        <charset val="134"/>
      </rPr>
      <t>04</t>
    </r>
    <r>
      <rPr>
        <sz val="9"/>
        <rFont val="微软雅黑"/>
        <charset val="134"/>
      </rPr>
      <t>月</t>
    </r>
    <r>
      <rPr>
        <sz val="9"/>
        <rFont val="Times New Roman"/>
        <charset val="134"/>
      </rPr>
      <t>01</t>
    </r>
    <r>
      <rPr>
        <sz val="9"/>
        <rFont val="微软雅黑"/>
        <charset val="134"/>
      </rPr>
      <t>日</t>
    </r>
  </si>
  <si>
    <t>评估单价（元/吨）</t>
  </si>
  <si>
    <t>实际数量以过磅为准、2.5米</t>
  </si>
  <si>
    <t>实际数量以过磅为准、3T 2个，5T、4个，10T、1个，20T1个，、32T2个。</t>
  </si>
  <si>
    <t>实际数量以过磅为准、每截1.2米</t>
  </si>
  <si>
    <t>实际数量以过磅为准、每截1.1米</t>
  </si>
  <si>
    <t>实际数量以过磅为准、每截1.8米</t>
  </si>
  <si>
    <t>实际数量以过磅为准、共10米</t>
  </si>
  <si>
    <t>实际数量以过磅为准、3.2T、3.0T、2.0T、1.5T、0.5T各1个</t>
  </si>
  <si>
    <t>实际数量以过磅为准、6米/根</t>
  </si>
  <si>
    <t>实际数量以过磅为准、6.79吨</t>
  </si>
  <si>
    <t>实际数量以现场清点测量数量为准</t>
  </si>
  <si>
    <t>实际数量以过磅为准，单价计量单位吨</t>
  </si>
  <si>
    <r>
      <rPr>
        <b/>
        <sz val="18"/>
        <rFont val="宋体"/>
        <charset val="134"/>
      </rPr>
      <t>固定资产</t>
    </r>
    <r>
      <rPr>
        <b/>
        <sz val="18"/>
        <rFont val="Times New Roman"/>
        <charset val="134"/>
      </rPr>
      <t>-</t>
    </r>
    <r>
      <rPr>
        <b/>
        <sz val="18"/>
        <rFont val="宋体"/>
        <charset val="134"/>
      </rPr>
      <t>废旧设备明细表</t>
    </r>
  </si>
  <si>
    <r>
      <rPr>
        <sz val="9"/>
        <rFont val="宋体"/>
        <charset val="134"/>
      </rPr>
      <t>评估基准日：</t>
    </r>
    <r>
      <rPr>
        <sz val="9"/>
        <rFont val="Times New Roman"/>
        <charset val="134"/>
      </rPr>
      <t>2018</t>
    </r>
    <r>
      <rPr>
        <sz val="9"/>
        <rFont val="宋体"/>
        <charset val="134"/>
      </rPr>
      <t>年</t>
    </r>
    <r>
      <rPr>
        <sz val="9"/>
        <rFont val="Times New Roman"/>
        <charset val="134"/>
      </rPr>
      <t>11</t>
    </r>
    <r>
      <rPr>
        <sz val="9"/>
        <rFont val="宋体"/>
        <charset val="134"/>
      </rPr>
      <t>月</t>
    </r>
    <r>
      <rPr>
        <sz val="9"/>
        <rFont val="Times New Roman"/>
        <charset val="134"/>
      </rPr>
      <t>07</t>
    </r>
    <r>
      <rPr>
        <sz val="9"/>
        <rFont val="宋体"/>
        <charset val="134"/>
      </rPr>
      <t>日</t>
    </r>
  </si>
  <si>
    <t>被评估单位：晋中路桥四公司一类</t>
  </si>
  <si>
    <t>评估编号</t>
  </si>
  <si>
    <t>资产编号</t>
  </si>
  <si>
    <t>设备名称</t>
  </si>
  <si>
    <t>购置日期</t>
  </si>
  <si>
    <r>
      <rPr>
        <sz val="10"/>
        <rFont val="宋体"/>
        <charset val="134"/>
      </rPr>
      <t>寿命年限</t>
    </r>
  </si>
  <si>
    <t>成新率%</t>
  </si>
  <si>
    <t>0400000000000021</t>
  </si>
  <si>
    <t>载货汽车</t>
  </si>
  <si>
    <t>晋KLQ302</t>
  </si>
  <si>
    <t>南席</t>
  </si>
  <si>
    <t>20100925</t>
  </si>
  <si>
    <t>晋KLQ301</t>
  </si>
  <si>
    <t>0400000000000017</t>
  </si>
  <si>
    <t>轻型货车</t>
  </si>
  <si>
    <t>晋KLQ627</t>
  </si>
  <si>
    <t>20100617</t>
  </si>
  <si>
    <t>0400000000000039</t>
  </si>
  <si>
    <t>长安面包车</t>
  </si>
  <si>
    <t>晋KL4366</t>
  </si>
  <si>
    <t>20110501</t>
  </si>
  <si>
    <t>0400000000000016</t>
  </si>
  <si>
    <t>轿  车</t>
  </si>
  <si>
    <t>晋KLQ661</t>
  </si>
  <si>
    <t>01052</t>
  </si>
  <si>
    <t>静碾压路机</t>
  </si>
  <si>
    <t>20010903</t>
  </si>
  <si>
    <t>01044</t>
  </si>
  <si>
    <t>推土机</t>
  </si>
  <si>
    <t>0400000000000038</t>
  </si>
  <si>
    <t>自卸三轮车</t>
  </si>
  <si>
    <t>0500000000000001</t>
  </si>
  <si>
    <t>洗石机</t>
  </si>
  <si>
    <t>0100000000000047</t>
  </si>
  <si>
    <t>震动洗石机</t>
  </si>
  <si>
    <t>01077</t>
  </si>
  <si>
    <t>蒸汽锅炉</t>
  </si>
  <si>
    <t>鸣李</t>
  </si>
  <si>
    <t>20011203</t>
  </si>
  <si>
    <t>500000000000061</t>
  </si>
  <si>
    <t>0500000000000027</t>
  </si>
  <si>
    <t>锅  炉</t>
  </si>
  <si>
    <t>0500000000000042</t>
  </si>
  <si>
    <t>0500000000000028</t>
  </si>
  <si>
    <t>500000000000016</t>
  </si>
  <si>
    <t>冲天管蒸汽锅炉</t>
  </si>
  <si>
    <t>20091228</t>
  </si>
  <si>
    <t>0300000000000014</t>
  </si>
  <si>
    <t>常压水暖锅炉</t>
  </si>
  <si>
    <t>茶  炉</t>
  </si>
  <si>
    <t>0300000000000013</t>
  </si>
  <si>
    <t>茶浴炉</t>
  </si>
  <si>
    <t>0500000000000003</t>
  </si>
  <si>
    <t>工程照明车</t>
  </si>
  <si>
    <t>0400000000000008</t>
  </si>
  <si>
    <t>电子汽车衡</t>
  </si>
  <si>
    <t>20091027</t>
  </si>
  <si>
    <t>0100000000000022</t>
  </si>
  <si>
    <t>发电机</t>
  </si>
  <si>
    <t>20100722</t>
  </si>
  <si>
    <t>0500000000000009</t>
  </si>
  <si>
    <t>0500000000000047</t>
  </si>
  <si>
    <t>0500000000000048</t>
  </si>
  <si>
    <t>01111</t>
  </si>
  <si>
    <t>20081231</t>
  </si>
  <si>
    <t>0100000000000009</t>
  </si>
  <si>
    <t>0500000000000031</t>
  </si>
  <si>
    <t>20091031</t>
  </si>
  <si>
    <t>0500000000000032</t>
  </si>
  <si>
    <t>0500000000000087</t>
  </si>
  <si>
    <t>20070524</t>
  </si>
  <si>
    <t>01090</t>
  </si>
  <si>
    <t>0100000000000002</t>
  </si>
  <si>
    <t>0500000000000012</t>
  </si>
  <si>
    <t>0500000000000011</t>
  </si>
  <si>
    <t>01108</t>
  </si>
  <si>
    <t>夯实机</t>
  </si>
  <si>
    <t>01109</t>
  </si>
  <si>
    <t>0100000000000051</t>
  </si>
  <si>
    <t>双向平板夯</t>
  </si>
  <si>
    <t>0500000000000014</t>
  </si>
  <si>
    <t>打夯机</t>
  </si>
  <si>
    <t>20091116</t>
  </si>
  <si>
    <t>0500000000000050</t>
  </si>
  <si>
    <t>水磨机</t>
  </si>
  <si>
    <t>20101203</t>
  </si>
  <si>
    <t>0500000000000085</t>
  </si>
  <si>
    <t>暖风机</t>
  </si>
  <si>
    <t>01078</t>
  </si>
  <si>
    <t>20031203</t>
  </si>
  <si>
    <t>01095</t>
  </si>
  <si>
    <t>01101</t>
  </si>
  <si>
    <t>01104</t>
  </si>
  <si>
    <t>背台式灭火吹风机</t>
  </si>
  <si>
    <t>20111229</t>
  </si>
  <si>
    <t>0100000000000064</t>
  </si>
  <si>
    <t>KS背负式内燃吹风机</t>
  </si>
  <si>
    <t>20140815</t>
  </si>
  <si>
    <t>01063</t>
  </si>
  <si>
    <t>水磨石机</t>
  </si>
  <si>
    <t>01064</t>
  </si>
  <si>
    <t>01065</t>
  </si>
  <si>
    <t>刻纹机</t>
  </si>
  <si>
    <t>01066</t>
  </si>
  <si>
    <t>绗架式刻纹机</t>
  </si>
  <si>
    <t>0500000000000086</t>
  </si>
  <si>
    <t>搅拌机</t>
  </si>
  <si>
    <t>钢筋切断机</t>
  </si>
  <si>
    <t>500000000000015</t>
  </si>
  <si>
    <t>制管机</t>
  </si>
  <si>
    <t>0500000000000057</t>
  </si>
  <si>
    <t>汽油发电机</t>
  </si>
  <si>
    <t>20101115</t>
  </si>
  <si>
    <t>小发电机</t>
  </si>
  <si>
    <t>0500000000000051</t>
  </si>
  <si>
    <t>油  罐</t>
  </si>
  <si>
    <t>0200000000000041</t>
  </si>
  <si>
    <t>20101005</t>
  </si>
  <si>
    <t>500000000000010</t>
  </si>
  <si>
    <t>被评估单位：晋中路桥四公司二类</t>
  </si>
  <si>
    <t>0400000000000029</t>
  </si>
  <si>
    <t>平板车</t>
  </si>
  <si>
    <t>01102</t>
  </si>
  <si>
    <t>洒 水 车</t>
  </si>
  <si>
    <t>01103</t>
  </si>
  <si>
    <t>01049</t>
  </si>
  <si>
    <t>振动压路机</t>
  </si>
  <si>
    <t>01051</t>
  </si>
  <si>
    <t>0100000000000014</t>
  </si>
  <si>
    <t>摊铺机（三滚轴）</t>
  </si>
  <si>
    <t>01119</t>
  </si>
  <si>
    <t>击成柜</t>
  </si>
  <si>
    <t>水  泵</t>
  </si>
  <si>
    <t>50元</t>
  </si>
  <si>
    <t>80元</t>
  </si>
  <si>
    <t>0500000000000090</t>
  </si>
  <si>
    <t>摆线针减速机</t>
  </si>
  <si>
    <t>20120602</t>
  </si>
  <si>
    <t>0500000000000019</t>
  </si>
  <si>
    <t>0500000000000022</t>
  </si>
  <si>
    <t>0500000000000005</t>
  </si>
  <si>
    <t>20091009</t>
  </si>
  <si>
    <t>0500000000000040</t>
  </si>
  <si>
    <t>20100622</t>
  </si>
  <si>
    <t>0500000000000056</t>
  </si>
  <si>
    <t>真空断路</t>
  </si>
  <si>
    <t>20101211</t>
  </si>
  <si>
    <t>含入37项</t>
  </si>
  <si>
    <t>0500000000000045</t>
  </si>
  <si>
    <t>6F开关</t>
  </si>
  <si>
    <t>20101031</t>
  </si>
  <si>
    <t>含入38项</t>
  </si>
  <si>
    <t>0400000000000043</t>
  </si>
  <si>
    <t>螺旋输送机</t>
  </si>
  <si>
    <t>0500000000000058</t>
  </si>
  <si>
    <t>一体化综合配电柜</t>
  </si>
  <si>
    <t>100元</t>
  </si>
  <si>
    <t>0500000000000082</t>
  </si>
  <si>
    <t>炸药库防盗门</t>
  </si>
  <si>
    <t>20元</t>
  </si>
  <si>
    <t>0500000000000088</t>
  </si>
  <si>
    <t>滚丝机</t>
  </si>
  <si>
    <t>01061</t>
  </si>
  <si>
    <t>切缝机</t>
  </si>
  <si>
    <t>01062</t>
  </si>
  <si>
    <t>01053</t>
  </si>
  <si>
    <t>拖式振动碾</t>
  </si>
  <si>
    <t>20020903</t>
  </si>
  <si>
    <t>01068</t>
  </si>
  <si>
    <t>冲击夯</t>
  </si>
  <si>
    <t>01069</t>
  </si>
  <si>
    <t>01070</t>
  </si>
  <si>
    <t>01071</t>
  </si>
  <si>
    <t>强制式砼搅拌机</t>
  </si>
  <si>
    <t>01060</t>
  </si>
  <si>
    <t>粉料输送机</t>
  </si>
  <si>
    <t>01100</t>
  </si>
  <si>
    <t>01079</t>
  </si>
  <si>
    <t>离心式潜水泵</t>
  </si>
  <si>
    <t>01097</t>
  </si>
  <si>
    <t>20021203</t>
  </si>
  <si>
    <t>01098</t>
  </si>
  <si>
    <t>51元</t>
  </si>
  <si>
    <t>01080</t>
  </si>
  <si>
    <t>52元</t>
  </si>
  <si>
    <t>01085</t>
  </si>
  <si>
    <t>对焊机</t>
  </si>
  <si>
    <t>01057</t>
  </si>
  <si>
    <t>稳定土厂拌</t>
  </si>
  <si>
    <t>01058</t>
  </si>
  <si>
    <t>水泥料仓</t>
  </si>
  <si>
    <t>01067</t>
  </si>
  <si>
    <t>水泥整平机</t>
  </si>
  <si>
    <t>0200000000000008</t>
  </si>
  <si>
    <t>压力机</t>
  </si>
  <si>
    <t>0200000000000026</t>
  </si>
  <si>
    <t>0200000000000049</t>
  </si>
  <si>
    <t>恒应力压力机</t>
  </si>
  <si>
    <t>0200000000000006</t>
  </si>
  <si>
    <t>万能材料试验机</t>
  </si>
  <si>
    <t>0200000000000047</t>
  </si>
  <si>
    <t>0200000000000003</t>
  </si>
  <si>
    <t>砼搅拌机</t>
  </si>
  <si>
    <t>0200000000000032</t>
  </si>
  <si>
    <t>测压电动脱模器</t>
  </si>
  <si>
    <t>0200000000000038</t>
  </si>
  <si>
    <t>路面钻孔机</t>
  </si>
  <si>
    <t>0200000000000063</t>
  </si>
  <si>
    <t>电脑沥青针入度仪</t>
  </si>
  <si>
    <t>2元</t>
  </si>
  <si>
    <t>0200000000000037</t>
  </si>
  <si>
    <t>全自动沥青抽提仪</t>
  </si>
  <si>
    <t>10元</t>
  </si>
  <si>
    <t>0200000000000016</t>
  </si>
  <si>
    <t>最大理论密度试验仪</t>
  </si>
  <si>
    <t>0200000000000020</t>
  </si>
  <si>
    <t>沥青旋转薄膜烘箱</t>
  </si>
  <si>
    <t>0200000000000012</t>
  </si>
  <si>
    <t>标准养护箱</t>
  </si>
  <si>
    <t>0200000000000013</t>
  </si>
  <si>
    <t>标准养护室温湿自控仪</t>
  </si>
  <si>
    <t>0200000000000001</t>
  </si>
  <si>
    <t>全自动标养控制仪</t>
  </si>
  <si>
    <t>0200000000000018</t>
  </si>
  <si>
    <t>恒温控制设备</t>
  </si>
  <si>
    <t>0213</t>
  </si>
  <si>
    <t>净水天平</t>
  </si>
  <si>
    <t>20040503</t>
  </si>
  <si>
    <t>5元</t>
  </si>
  <si>
    <t>0200000000000009</t>
  </si>
  <si>
    <t>数显抗压机</t>
  </si>
  <si>
    <t>0235</t>
  </si>
  <si>
    <t>20041203</t>
  </si>
  <si>
    <t>0205</t>
  </si>
  <si>
    <t>万能机</t>
  </si>
  <si>
    <t>20010503</t>
  </si>
  <si>
    <t>0200000000000024</t>
  </si>
  <si>
    <t>水泥胶砂振动台</t>
  </si>
  <si>
    <t>0221</t>
  </si>
  <si>
    <t>胶砂振动台</t>
  </si>
  <si>
    <t>0224</t>
  </si>
  <si>
    <t>强制式搅拌机</t>
  </si>
  <si>
    <t>20020503</t>
  </si>
  <si>
    <t>0207</t>
  </si>
  <si>
    <t>延伸仪</t>
  </si>
  <si>
    <t>0220</t>
  </si>
  <si>
    <t>胶砂搅拌机</t>
  </si>
  <si>
    <t>0232</t>
  </si>
  <si>
    <t>电动脱模器</t>
  </si>
  <si>
    <t>0215</t>
  </si>
  <si>
    <t>钻芯取样机</t>
  </si>
  <si>
    <t>0210</t>
  </si>
  <si>
    <t>马歇尔击实仪</t>
  </si>
  <si>
    <t>0209</t>
  </si>
  <si>
    <t>0200000000000025</t>
  </si>
  <si>
    <t>水泥电动抗折机</t>
  </si>
  <si>
    <t>2022</t>
  </si>
  <si>
    <t>抗折仪</t>
  </si>
  <si>
    <t>0240</t>
  </si>
  <si>
    <t>CBR仪</t>
  </si>
  <si>
    <t>0242</t>
  </si>
  <si>
    <t>路强仪</t>
  </si>
  <si>
    <t>0230</t>
  </si>
  <si>
    <t>20030503</t>
  </si>
  <si>
    <t>0211</t>
  </si>
  <si>
    <t>抽提仪</t>
  </si>
  <si>
    <t>0200000000000022</t>
  </si>
  <si>
    <t>水泥净浆搅拌机</t>
  </si>
  <si>
    <t>0218</t>
  </si>
  <si>
    <t>净浆搅拌机</t>
  </si>
  <si>
    <t>0214</t>
  </si>
  <si>
    <t>摆式摩擦仪</t>
  </si>
  <si>
    <t>0145</t>
  </si>
  <si>
    <t>成型机</t>
  </si>
  <si>
    <t>0200000000000017</t>
  </si>
  <si>
    <t>砂当量仪</t>
  </si>
  <si>
    <t>0200000000000069</t>
  </si>
  <si>
    <t>软化点仪</t>
  </si>
  <si>
    <t>20121005</t>
  </si>
  <si>
    <t>3元</t>
  </si>
  <si>
    <t>0200000000000066</t>
  </si>
  <si>
    <t>低温循环水浴可连续针入度仪</t>
  </si>
  <si>
    <t>20121003</t>
  </si>
  <si>
    <t>0200000000000065</t>
  </si>
  <si>
    <t>实验仪器</t>
  </si>
  <si>
    <t>0212</t>
  </si>
  <si>
    <t>恒温水浴</t>
  </si>
  <si>
    <t>0206</t>
  </si>
  <si>
    <t>烘 箱</t>
  </si>
  <si>
    <t>30元</t>
  </si>
  <si>
    <t>0208</t>
  </si>
  <si>
    <t>0236</t>
  </si>
  <si>
    <t>0234</t>
  </si>
  <si>
    <t>核子密度仪</t>
  </si>
  <si>
    <t>0219</t>
  </si>
  <si>
    <t>雷氏沸煮箱</t>
  </si>
  <si>
    <t>0237</t>
  </si>
  <si>
    <t>0233</t>
  </si>
  <si>
    <t>液塑限测定仪</t>
  </si>
  <si>
    <t>0238</t>
  </si>
  <si>
    <t>砼标养箱</t>
  </si>
  <si>
    <t>0228</t>
  </si>
  <si>
    <t>快速养护箱</t>
  </si>
  <si>
    <t>0217</t>
  </si>
  <si>
    <t>负压筛</t>
  </si>
  <si>
    <t>0241</t>
  </si>
  <si>
    <t>砂浆稠度仪</t>
  </si>
  <si>
    <t>0239</t>
  </si>
  <si>
    <t>蒸馏水仪</t>
  </si>
  <si>
    <t>0226</t>
  </si>
  <si>
    <t>含气测定仪</t>
  </si>
  <si>
    <t>0202</t>
  </si>
  <si>
    <t>全站仪</t>
  </si>
  <si>
    <t>0500000000000018</t>
  </si>
  <si>
    <t>水准仪</t>
  </si>
  <si>
    <t>01045</t>
  </si>
  <si>
    <t>装载机</t>
  </si>
  <si>
    <t>01046</t>
  </si>
  <si>
    <t>0500000000000054</t>
  </si>
  <si>
    <t>高压出线</t>
  </si>
  <si>
    <t>0400000000000040</t>
  </si>
  <si>
    <t>0500000000000089</t>
  </si>
  <si>
    <t>0500000000000053</t>
  </si>
  <si>
    <t>高压计量</t>
  </si>
  <si>
    <t>0400000000000045</t>
  </si>
  <si>
    <t>导热油管道</t>
  </si>
  <si>
    <t>20120331</t>
  </si>
  <si>
    <t>01116</t>
  </si>
  <si>
    <t>01118</t>
  </si>
  <si>
    <t>电容补偿柜</t>
  </si>
  <si>
    <t>01115</t>
  </si>
  <si>
    <t>01117</t>
  </si>
  <si>
    <t>500KVA变压器总柜</t>
  </si>
  <si>
    <t>01120</t>
  </si>
  <si>
    <t>800KVA变压器总柜</t>
  </si>
  <si>
    <t>电 焊 机</t>
  </si>
  <si>
    <t>0500000000000083</t>
  </si>
  <si>
    <t>雷管柜</t>
  </si>
  <si>
    <t>0200000000000007</t>
  </si>
  <si>
    <t>钻孔取芯机</t>
  </si>
  <si>
    <t>0200000000000062</t>
  </si>
  <si>
    <t>马氏击实仪</t>
  </si>
  <si>
    <t>0200000000000068</t>
  </si>
  <si>
    <t>新标准低温延度伸度仪</t>
  </si>
  <si>
    <t>0200000000000036</t>
  </si>
  <si>
    <t>轮碾成型机</t>
  </si>
  <si>
    <t>0200000000000035</t>
  </si>
  <si>
    <t>全自动恒温控湿设备</t>
  </si>
  <si>
    <t>0200000000000052</t>
  </si>
  <si>
    <t>20101103</t>
  </si>
  <si>
    <t>0200000000000023</t>
  </si>
  <si>
    <t>水泥胶砂搅拌机</t>
  </si>
  <si>
    <t>评估人员：杨鹏   姚震</t>
  </si>
  <si>
    <t>被评估单位：晋中路桥三公司一类</t>
  </si>
  <si>
    <t>05000000000102</t>
  </si>
  <si>
    <t>螺杆空压机</t>
  </si>
  <si>
    <t>介休库房</t>
  </si>
  <si>
    <t>05000000000103</t>
  </si>
  <si>
    <t>01000000000203</t>
  </si>
  <si>
    <t>01000000000204</t>
  </si>
  <si>
    <t>05000000000255</t>
  </si>
  <si>
    <t>05000000000098</t>
  </si>
  <si>
    <t>05000000000224</t>
  </si>
  <si>
    <t>05000000000099</t>
  </si>
  <si>
    <t>05000000000100</t>
  </si>
  <si>
    <t>05000000000101</t>
  </si>
  <si>
    <t>05000000000223</t>
  </si>
  <si>
    <t>05000000000273</t>
  </si>
  <si>
    <t>发电机300kw</t>
  </si>
  <si>
    <t>05000000000297</t>
  </si>
  <si>
    <t>05000000000295</t>
  </si>
  <si>
    <t>柴油发电机</t>
  </si>
  <si>
    <t>05000000000269</t>
  </si>
  <si>
    <t>发电机120kw</t>
  </si>
  <si>
    <t>05000000000270</t>
  </si>
  <si>
    <t>05000000000291</t>
  </si>
  <si>
    <t>柴油发电机组</t>
  </si>
  <si>
    <t>01000000000174</t>
  </si>
  <si>
    <t>柴油发电机250KW</t>
  </si>
  <si>
    <t>01000000000175</t>
  </si>
  <si>
    <t>01000000000176</t>
  </si>
  <si>
    <t>01000000000180</t>
  </si>
  <si>
    <t xml:space="preserve">发电机150KW </t>
  </si>
  <si>
    <t>介休院子</t>
  </si>
  <si>
    <t>01000000000184</t>
  </si>
  <si>
    <t>发电机200KW</t>
  </si>
  <si>
    <t>05000000000271</t>
  </si>
  <si>
    <t>东二环拌合站</t>
  </si>
  <si>
    <t>05000000000272</t>
  </si>
  <si>
    <t>01000000000182</t>
  </si>
  <si>
    <t>东二环梁厂</t>
  </si>
  <si>
    <t>01000000000187</t>
  </si>
  <si>
    <t>介休3#库房</t>
  </si>
  <si>
    <t>05000000000296</t>
  </si>
  <si>
    <t>被评估单位：晋中路桥三公司二类</t>
  </si>
  <si>
    <t>02000000000027</t>
  </si>
  <si>
    <t>五菱之光</t>
  </si>
  <si>
    <t>晋BLQ029</t>
  </si>
  <si>
    <t>20091030</t>
  </si>
  <si>
    <t>无法过户建议报废</t>
  </si>
  <si>
    <t>02000000000028</t>
  </si>
  <si>
    <t>晋BLQ031</t>
  </si>
  <si>
    <t>东二环</t>
  </si>
  <si>
    <t>02000000000054</t>
  </si>
  <si>
    <t>SVW182CFI</t>
  </si>
  <si>
    <t>晋KA4620</t>
  </si>
  <si>
    <t>20110108</t>
  </si>
  <si>
    <t>02000000000055</t>
  </si>
  <si>
    <t>红旗CA72001</t>
  </si>
  <si>
    <t>晋K13908</t>
  </si>
  <si>
    <t>鸣李库房</t>
  </si>
  <si>
    <t>20110105</t>
  </si>
  <si>
    <t>05000000000289</t>
  </si>
  <si>
    <t>05000000000290</t>
  </si>
  <si>
    <t>05000000000248</t>
  </si>
  <si>
    <t>05000000000144</t>
  </si>
  <si>
    <t>弯拱机</t>
  </si>
  <si>
    <t>05000000000006</t>
  </si>
  <si>
    <t>油罐</t>
  </si>
  <si>
    <t>05000000000206</t>
  </si>
  <si>
    <t>气泵</t>
  </si>
  <si>
    <t>介休3号库房</t>
  </si>
  <si>
    <t>05000000000207</t>
  </si>
  <si>
    <t>日空风炮</t>
  </si>
  <si>
    <t>05000000000311</t>
  </si>
  <si>
    <t>水泥仓</t>
  </si>
  <si>
    <t>05000000000279</t>
  </si>
  <si>
    <t>3寸高压多项水泵</t>
  </si>
  <si>
    <t>介休2号库房</t>
  </si>
  <si>
    <t>05000000000301</t>
  </si>
  <si>
    <t>05000000000080</t>
  </si>
  <si>
    <t>切断机</t>
  </si>
  <si>
    <t>05000000000081</t>
  </si>
  <si>
    <t>06000000000037</t>
  </si>
  <si>
    <t>薄膜烘箱</t>
  </si>
  <si>
    <t>介休1#库房</t>
  </si>
  <si>
    <t>05000000000298</t>
  </si>
  <si>
    <t>卧式离心泵</t>
  </si>
  <si>
    <t>介休2#库房</t>
  </si>
  <si>
    <t>01000000000119</t>
  </si>
  <si>
    <t>手扶振动压路机</t>
  </si>
  <si>
    <t>2012</t>
  </si>
  <si>
    <t>01000000000120</t>
  </si>
  <si>
    <t>05000000000258</t>
  </si>
  <si>
    <t>05000000000307</t>
  </si>
  <si>
    <t>高效研磨机</t>
  </si>
  <si>
    <t>06000000000062</t>
  </si>
  <si>
    <t>06000000000055</t>
  </si>
  <si>
    <t>06000000000067</t>
  </si>
  <si>
    <t>测量仪器GPS</t>
  </si>
  <si>
    <t>06000000000057</t>
  </si>
  <si>
    <t>水泥标准养护箱</t>
  </si>
  <si>
    <t>06000000000058</t>
  </si>
  <si>
    <t>水泥胶砂振实台</t>
  </si>
  <si>
    <t>06000000000059</t>
  </si>
  <si>
    <t>06000000000060</t>
  </si>
  <si>
    <t>水泥抗折机</t>
  </si>
  <si>
    <t>06000000000061</t>
  </si>
  <si>
    <t>06000000000119</t>
  </si>
  <si>
    <t>标准粘度汁</t>
  </si>
  <si>
    <t>06000000000121</t>
  </si>
  <si>
    <t>燃烧炉测定仪</t>
  </si>
  <si>
    <t>06000000000122</t>
  </si>
  <si>
    <t>稳定度测定仪</t>
  </si>
  <si>
    <t>06000000000123</t>
  </si>
  <si>
    <t>针入度测定仪</t>
  </si>
  <si>
    <t>06000000000124</t>
  </si>
  <si>
    <t>06000000000125</t>
  </si>
  <si>
    <t>1.5延伸仪</t>
  </si>
  <si>
    <t>06000000000126</t>
  </si>
  <si>
    <t>电动抗折机</t>
  </si>
  <si>
    <t>06000000000127</t>
  </si>
  <si>
    <t>06000000000128</t>
  </si>
  <si>
    <t>标养室控制设备</t>
  </si>
  <si>
    <t>06000000000129</t>
  </si>
  <si>
    <t>06000000000130</t>
  </si>
  <si>
    <t>水泥养护箱</t>
  </si>
  <si>
    <t>06000000000131</t>
  </si>
  <si>
    <t>抗折抗压试验机</t>
  </si>
  <si>
    <t>06000000000132</t>
  </si>
  <si>
    <t>砼压力机</t>
  </si>
  <si>
    <t>06000000000133</t>
  </si>
  <si>
    <t>标准恒温恒湿设备</t>
  </si>
  <si>
    <t>06000000000134</t>
  </si>
  <si>
    <t>cbr主机带附件</t>
  </si>
  <si>
    <t>06000000000135</t>
  </si>
  <si>
    <t>抗渗仪</t>
  </si>
  <si>
    <t>06000000000136</t>
  </si>
  <si>
    <t>锚杆拉拔仪</t>
  </si>
  <si>
    <t>06000000000137</t>
  </si>
  <si>
    <t>剧石机</t>
  </si>
  <si>
    <t>06000000000138</t>
  </si>
  <si>
    <t>磨平机</t>
  </si>
  <si>
    <t>06000000000139</t>
  </si>
  <si>
    <t>06000000000140</t>
  </si>
  <si>
    <t>击实仪</t>
  </si>
  <si>
    <t>06000000000141</t>
  </si>
  <si>
    <t>脱模器</t>
  </si>
  <si>
    <t>06000000000142</t>
  </si>
  <si>
    <t>抗折装置</t>
  </si>
  <si>
    <t>06000000000118</t>
  </si>
  <si>
    <t>标养室温控设备</t>
  </si>
  <si>
    <t>05000000000171</t>
  </si>
  <si>
    <t>铁皮油罐</t>
  </si>
  <si>
    <t>05000000000172</t>
  </si>
  <si>
    <t>05000000000173</t>
  </si>
  <si>
    <t>照明灯车</t>
  </si>
  <si>
    <t>05000000000097</t>
  </si>
  <si>
    <t>06000000000040</t>
  </si>
  <si>
    <t>05000000000148</t>
  </si>
  <si>
    <t>05000000000149</t>
  </si>
  <si>
    <t>05000000000150</t>
  </si>
  <si>
    <t>05000000000305</t>
  </si>
  <si>
    <t>高压气泵</t>
  </si>
  <si>
    <t>05000000000050</t>
  </si>
  <si>
    <t>发电机组</t>
  </si>
  <si>
    <t>05000000000049</t>
  </si>
  <si>
    <t>05000000000047</t>
  </si>
  <si>
    <t>05000000000048</t>
  </si>
  <si>
    <t>05000000000071</t>
  </si>
  <si>
    <t>05000000000218</t>
  </si>
  <si>
    <t>05000000000264</t>
  </si>
  <si>
    <t>高压油泵</t>
  </si>
  <si>
    <t>04000000000123</t>
  </si>
  <si>
    <t>拌合站传感器衡</t>
  </si>
  <si>
    <t>0元</t>
  </si>
  <si>
    <t>04000000000124</t>
  </si>
  <si>
    <t>传感器衡</t>
  </si>
  <si>
    <t>04000000000125</t>
  </si>
  <si>
    <t>04000000000126</t>
  </si>
  <si>
    <t>06000000000029</t>
  </si>
  <si>
    <t>马歇尔电动击实仪</t>
  </si>
  <si>
    <t xml:space="preserve">介休库房 </t>
  </si>
  <si>
    <t>05000000000242</t>
  </si>
  <si>
    <t>05000000000288</t>
  </si>
  <si>
    <t>06000000000032</t>
  </si>
  <si>
    <t>全自动稳定度流值测定仪</t>
  </si>
  <si>
    <t>05000000000299</t>
  </si>
  <si>
    <t>06000000000120</t>
  </si>
  <si>
    <t>最大理论密度汁</t>
  </si>
  <si>
    <t>05000000000240</t>
  </si>
  <si>
    <t>水泥混凝土整平机</t>
  </si>
  <si>
    <t>05000000000300</t>
  </si>
  <si>
    <t>06000000000025</t>
  </si>
  <si>
    <t>沥青低温延度仪</t>
  </si>
  <si>
    <t>01000000000042</t>
  </si>
  <si>
    <t>05000000000025</t>
  </si>
  <si>
    <t>冲击夯MT</t>
  </si>
  <si>
    <t>05000000000216</t>
  </si>
  <si>
    <t>搅和机</t>
  </si>
  <si>
    <t>05000000000162</t>
  </si>
  <si>
    <t>05000000000163</t>
  </si>
  <si>
    <t>05000000000164</t>
  </si>
  <si>
    <t>05000000000165</t>
  </si>
  <si>
    <t>05000000000166</t>
  </si>
  <si>
    <t>05000000000167</t>
  </si>
  <si>
    <t>05000000000168</t>
  </si>
  <si>
    <t>05000000000169</t>
  </si>
  <si>
    <t>05000000000170</t>
  </si>
  <si>
    <t>05000000000249</t>
  </si>
  <si>
    <t>05000000000250</t>
  </si>
  <si>
    <t>05000000000074</t>
  </si>
  <si>
    <t>汽油打夯机</t>
  </si>
  <si>
    <t>05000000000075</t>
  </si>
  <si>
    <t>05000000000076</t>
  </si>
  <si>
    <t>05000000000083</t>
  </si>
  <si>
    <t>05000000000084</t>
  </si>
  <si>
    <t>05000000000085</t>
  </si>
  <si>
    <t>05000000000001</t>
  </si>
  <si>
    <t>05000000000002</t>
  </si>
  <si>
    <t>05000000000003</t>
  </si>
  <si>
    <t>05000000000004</t>
  </si>
  <si>
    <t>05000000000005</t>
  </si>
  <si>
    <t>05000000000009</t>
  </si>
  <si>
    <t>05000000000010</t>
  </si>
  <si>
    <t>01000000000088</t>
  </si>
  <si>
    <t>泥沙泵</t>
  </si>
  <si>
    <t>05000000000265</t>
  </si>
  <si>
    <t>吹风机</t>
  </si>
  <si>
    <t>05000000000274</t>
  </si>
  <si>
    <t>凿毛机(加强型)</t>
  </si>
  <si>
    <t>05000000000277</t>
  </si>
  <si>
    <t>立式蒸气锅炉</t>
  </si>
  <si>
    <t>05000000000278</t>
  </si>
  <si>
    <t>01000000000171</t>
  </si>
  <si>
    <t>连体搅拌站</t>
  </si>
  <si>
    <t>01000000000188</t>
  </si>
  <si>
    <t>强制式搅拌机750</t>
  </si>
  <si>
    <t>01000000000190</t>
  </si>
  <si>
    <t>750搅拌机</t>
  </si>
  <si>
    <t>调一分公司</t>
  </si>
  <si>
    <t>05000000000312</t>
  </si>
  <si>
    <t>快速砂浆喷涂机</t>
  </si>
  <si>
    <t>05000000000021</t>
  </si>
  <si>
    <t>05000000000022</t>
  </si>
  <si>
    <t>05000000000023</t>
  </si>
  <si>
    <t>05000000000024</t>
  </si>
  <si>
    <t>05000000000304</t>
  </si>
  <si>
    <t>05000000000276</t>
  </si>
  <si>
    <t>05000000000292</t>
  </si>
  <si>
    <t>01000000000150</t>
  </si>
  <si>
    <t>01000000000186</t>
  </si>
  <si>
    <t>05000000000077</t>
  </si>
  <si>
    <t>01000000000034</t>
  </si>
  <si>
    <t>05000000000078</t>
  </si>
  <si>
    <t>05000000000086</t>
  </si>
  <si>
    <t>05000000000088</t>
  </si>
  <si>
    <t>05000000000089</t>
  </si>
  <si>
    <t>05000000000306</t>
  </si>
  <si>
    <t>注浆机</t>
  </si>
  <si>
    <t>01000000000066</t>
  </si>
  <si>
    <t>05000000000308</t>
  </si>
  <si>
    <t>高压计量箱</t>
  </si>
  <si>
    <t>05000000000284</t>
  </si>
  <si>
    <t>整平机</t>
  </si>
  <si>
    <t>01000000000054</t>
  </si>
  <si>
    <t>01000000000024</t>
  </si>
  <si>
    <t>05000000000309</t>
  </si>
  <si>
    <t>横火管蒸汽</t>
  </si>
  <si>
    <t>01000000000065</t>
  </si>
  <si>
    <t>06000000000031</t>
  </si>
  <si>
    <t>全自动抽提仪</t>
  </si>
  <si>
    <t>05000000000303</t>
  </si>
  <si>
    <t>01000000000025</t>
  </si>
  <si>
    <t>01000000000038</t>
  </si>
  <si>
    <t>01000000000039</t>
  </si>
  <si>
    <t>01000000000026</t>
  </si>
  <si>
    <t>01000000000052</t>
  </si>
  <si>
    <t>01000000000032</t>
  </si>
  <si>
    <t>01000000000075</t>
  </si>
  <si>
    <t>01000000000074</t>
  </si>
  <si>
    <t>02000000000047</t>
  </si>
  <si>
    <t>神狐牌加油车</t>
  </si>
  <si>
    <t>05000000000293</t>
  </si>
  <si>
    <t>01000000000198</t>
  </si>
  <si>
    <t>胶轮压路机</t>
  </si>
  <si>
    <t>二公司</t>
  </si>
  <si>
    <t>05000000000275</t>
  </si>
  <si>
    <t>数控张拉设备</t>
  </si>
  <si>
    <t>01000000000002</t>
  </si>
  <si>
    <t>01000000000016</t>
  </si>
  <si>
    <t>振动碾</t>
  </si>
  <si>
    <t>五公司库房</t>
  </si>
  <si>
    <t>01000000000001</t>
  </si>
  <si>
    <t>01000000000012</t>
  </si>
  <si>
    <t>01000000000013</t>
  </si>
  <si>
    <t>01000000000031</t>
  </si>
  <si>
    <t>稳定土拌和机</t>
  </si>
  <si>
    <t>01000000000030</t>
  </si>
  <si>
    <t>稳定土厂拌设备</t>
  </si>
  <si>
    <t>01000000000003</t>
  </si>
  <si>
    <t>平地机</t>
  </si>
  <si>
    <t>01000000000005</t>
  </si>
  <si>
    <t>平沥青摊铺机</t>
  </si>
  <si>
    <t>01000000000022</t>
  </si>
  <si>
    <t>沥青搅拌站</t>
  </si>
  <si>
    <t>01000000000104</t>
  </si>
  <si>
    <t>01000000000110</t>
  </si>
  <si>
    <t>01000000000121</t>
  </si>
  <si>
    <t>01000000000151</t>
  </si>
  <si>
    <t>01000000000152</t>
  </si>
  <si>
    <t>01000000000153</t>
  </si>
  <si>
    <t>2004</t>
  </si>
  <si>
    <t>制砖机</t>
  </si>
  <si>
    <t>被评估单位：晋中路桥三公司三类</t>
  </si>
  <si>
    <t>02000000000025</t>
  </si>
  <si>
    <t>盘亏无实物</t>
  </si>
  <si>
    <t>02000000000026</t>
  </si>
  <si>
    <t>05000000000294</t>
  </si>
  <si>
    <t>gpsrtk</t>
  </si>
  <si>
    <t>01000000000122</t>
  </si>
  <si>
    <t>01000000000193</t>
  </si>
  <si>
    <t>01000000000202</t>
  </si>
  <si>
    <t>道匝4套</t>
  </si>
  <si>
    <r>
      <rPr>
        <sz val="12"/>
        <rFont val="Times New Roman"/>
        <charset val="134"/>
      </rPr>
      <t>2-4</t>
    </r>
    <r>
      <rPr>
        <sz val="12"/>
        <rFont val="宋体"/>
        <charset val="134"/>
      </rPr>
      <t>层</t>
    </r>
  </si>
  <si>
    <r>
      <rPr>
        <sz val="12"/>
        <rFont val="Times New Roman"/>
        <charset val="134"/>
      </rPr>
      <t>5</t>
    </r>
    <r>
      <rPr>
        <sz val="12"/>
        <rFont val="宋体"/>
        <charset val="134"/>
      </rPr>
      <t>层</t>
    </r>
  </si>
  <si>
    <r>
      <rPr>
        <sz val="12"/>
        <rFont val="Times New Roman"/>
        <charset val="134"/>
      </rPr>
      <t>1</t>
    </r>
    <r>
      <rPr>
        <sz val="12"/>
        <rFont val="宋体"/>
        <charset val="134"/>
      </rPr>
      <t>层商铺</t>
    </r>
  </si>
  <si>
    <r>
      <rPr>
        <sz val="12"/>
        <rFont val="Times New Roman"/>
        <charset val="134"/>
      </rPr>
      <t>1</t>
    </r>
    <r>
      <rPr>
        <sz val="12"/>
        <rFont val="宋体"/>
        <charset val="134"/>
      </rPr>
      <t>层商铺及库房</t>
    </r>
  </si>
  <si>
    <t>一层商铺</t>
  </si>
  <si>
    <t>一层商铺及库房</t>
  </si>
  <si>
    <r>
      <rPr>
        <b/>
        <sz val="18"/>
        <rFont val="宋体"/>
        <charset val="134"/>
      </rPr>
      <t>在建工程</t>
    </r>
    <r>
      <rPr>
        <b/>
        <sz val="18"/>
        <rFont val="Arial Narrow"/>
        <charset val="134"/>
      </rPr>
      <t>-</t>
    </r>
    <r>
      <rPr>
        <b/>
        <sz val="18"/>
        <rFont val="宋体"/>
        <charset val="134"/>
      </rPr>
      <t>土建工程评估明细表</t>
    </r>
  </si>
  <si>
    <r>
      <rPr>
        <sz val="9"/>
        <rFont val="宋体"/>
        <charset val="134"/>
      </rPr>
      <t>表</t>
    </r>
    <r>
      <rPr>
        <sz val="9"/>
        <rFont val="Arial Narrow"/>
        <charset val="134"/>
      </rPr>
      <t>4-7-1</t>
    </r>
  </si>
  <si>
    <r>
      <rPr>
        <sz val="9"/>
        <rFont val="宋体"/>
        <charset val="134"/>
      </rPr>
      <t>建筑面积</t>
    </r>
    <r>
      <rPr>
        <sz val="9"/>
        <rFont val="Arial Narrow"/>
        <charset val="134"/>
      </rPr>
      <t>/</t>
    </r>
    <r>
      <rPr>
        <sz val="9"/>
        <rFont val="宋体"/>
        <charset val="134"/>
      </rPr>
      <t>容积</t>
    </r>
  </si>
  <si>
    <t>开工日期</t>
  </si>
  <si>
    <t>预计完工日期</t>
  </si>
  <si>
    <t>形象进度</t>
  </si>
  <si>
    <t>付款比例</t>
  </si>
  <si>
    <r>
      <rPr>
        <b/>
        <sz val="18"/>
        <rFont val="宋体"/>
        <charset val="134"/>
      </rPr>
      <t>在建工程</t>
    </r>
    <r>
      <rPr>
        <b/>
        <sz val="18"/>
        <rFont val="Arial Narrow"/>
        <charset val="134"/>
      </rPr>
      <t>-</t>
    </r>
    <r>
      <rPr>
        <b/>
        <sz val="18"/>
        <rFont val="宋体"/>
        <charset val="134"/>
      </rPr>
      <t>设备安装工程评估明细表</t>
    </r>
  </si>
  <si>
    <r>
      <rPr>
        <sz val="9"/>
        <rFont val="宋体"/>
        <charset val="134"/>
      </rPr>
      <t>表</t>
    </r>
    <r>
      <rPr>
        <sz val="9"/>
        <rFont val="Arial Narrow"/>
        <charset val="134"/>
      </rPr>
      <t>4-7-2</t>
    </r>
  </si>
  <si>
    <t>设备费</t>
  </si>
  <si>
    <t>资金成本</t>
  </si>
  <si>
    <t>安装费及其它</t>
  </si>
  <si>
    <t>合计</t>
  </si>
  <si>
    <t>工程物资清查评估明细表</t>
  </si>
  <si>
    <r>
      <rPr>
        <sz val="9"/>
        <rFont val="宋体"/>
        <charset val="134"/>
      </rPr>
      <t>表</t>
    </r>
    <r>
      <rPr>
        <sz val="9"/>
        <rFont val="Arial Narrow"/>
        <charset val="134"/>
      </rPr>
      <t>4-8</t>
    </r>
  </si>
  <si>
    <t>工程项目</t>
  </si>
  <si>
    <t>固定资产评理清查评估明细表</t>
  </si>
  <si>
    <r>
      <rPr>
        <sz val="9"/>
        <rFont val="宋体"/>
        <charset val="134"/>
      </rPr>
      <t>表</t>
    </r>
    <r>
      <rPr>
        <sz val="9"/>
        <rFont val="Arial Narrow"/>
        <charset val="134"/>
      </rPr>
      <t>4-9</t>
    </r>
  </si>
  <si>
    <t>待处理资产名称</t>
  </si>
  <si>
    <t>生产性生物资产清查评估明细表</t>
  </si>
  <si>
    <r>
      <rPr>
        <sz val="9"/>
        <rFont val="宋体"/>
        <charset val="134"/>
      </rPr>
      <t>表</t>
    </r>
    <r>
      <rPr>
        <sz val="9"/>
        <rFont val="Arial Narrow"/>
        <charset val="134"/>
      </rPr>
      <t>4-10</t>
    </r>
  </si>
  <si>
    <t>种类</t>
  </si>
  <si>
    <t>群别</t>
  </si>
  <si>
    <t>油气资产评估明细表</t>
  </si>
  <si>
    <r>
      <rPr>
        <sz val="9"/>
        <rFont val="宋体"/>
        <charset val="134"/>
      </rPr>
      <t>表</t>
    </r>
    <r>
      <rPr>
        <sz val="9"/>
        <rFont val="Arial Narrow"/>
        <charset val="134"/>
      </rPr>
      <t>4-11</t>
    </r>
  </si>
  <si>
    <t>类别</t>
  </si>
  <si>
    <t>矿区（或油田）</t>
  </si>
  <si>
    <t>形成日期</t>
  </si>
  <si>
    <t>来源(购入、自行建造)</t>
  </si>
  <si>
    <r>
      <rPr>
        <b/>
        <sz val="18"/>
        <rFont val="宋体"/>
        <charset val="134"/>
      </rPr>
      <t>无形资产</t>
    </r>
    <r>
      <rPr>
        <b/>
        <sz val="18"/>
        <rFont val="Arial Narrow"/>
        <charset val="134"/>
      </rPr>
      <t>-</t>
    </r>
    <r>
      <rPr>
        <b/>
        <sz val="18"/>
        <rFont val="宋体"/>
        <charset val="134"/>
      </rPr>
      <t>土地使用权清查评估明细表</t>
    </r>
  </si>
  <si>
    <r>
      <rPr>
        <sz val="9"/>
        <rFont val="宋体"/>
        <charset val="134"/>
      </rPr>
      <t>表</t>
    </r>
    <r>
      <rPr>
        <sz val="9"/>
        <rFont val="Arial Narrow"/>
        <charset val="134"/>
      </rPr>
      <t>4-12-1</t>
    </r>
  </si>
  <si>
    <t>土地权证编号</t>
  </si>
  <si>
    <r>
      <rPr>
        <sz val="9"/>
        <rFont val="宋体"/>
        <charset val="134"/>
      </rPr>
      <t>面积（</t>
    </r>
    <r>
      <rPr>
        <sz val="9"/>
        <rFont val="Arial Narrow"/>
        <charset val="134"/>
      </rPr>
      <t>m2</t>
    </r>
    <r>
      <rPr>
        <sz val="9"/>
        <rFont val="宋体"/>
        <charset val="134"/>
      </rPr>
      <t>）</t>
    </r>
  </si>
  <si>
    <t>无形资产—矿业权评估明细表</t>
  </si>
  <si>
    <t>表4-12-2</t>
  </si>
  <si>
    <t>勘查(采矿)许可证编号</t>
  </si>
  <si>
    <t>内容或名称</t>
  </si>
  <si>
    <t>取得方式</t>
  </si>
  <si>
    <t>剩余有效年限</t>
  </si>
  <si>
    <t>勘查开发阶段</t>
  </si>
  <si>
    <t>核定(批准)生产规模</t>
  </si>
  <si>
    <r>
      <rPr>
        <b/>
        <sz val="18"/>
        <rFont val="宋体"/>
        <charset val="134"/>
      </rPr>
      <t>无形资产</t>
    </r>
    <r>
      <rPr>
        <b/>
        <sz val="18"/>
        <rFont val="Arial Narrow"/>
        <charset val="134"/>
      </rPr>
      <t>-</t>
    </r>
    <r>
      <rPr>
        <b/>
        <sz val="18"/>
        <rFont val="宋体"/>
        <charset val="134"/>
      </rPr>
      <t>其他无形资产评估明细表</t>
    </r>
  </si>
  <si>
    <r>
      <rPr>
        <sz val="9"/>
        <rFont val="宋体"/>
        <charset val="134"/>
      </rPr>
      <t>表</t>
    </r>
    <r>
      <rPr>
        <sz val="9"/>
        <rFont val="Arial Narrow"/>
        <charset val="134"/>
      </rPr>
      <t>4-12-3</t>
    </r>
  </si>
  <si>
    <r>
      <rPr>
        <sz val="9"/>
        <rFont val="宋体"/>
        <charset val="134"/>
      </rPr>
      <t>法定</t>
    </r>
    <r>
      <rPr>
        <sz val="9"/>
        <rFont val="Arial Narrow"/>
        <charset val="134"/>
      </rPr>
      <t>/</t>
    </r>
    <r>
      <rPr>
        <sz val="9"/>
        <rFont val="宋体"/>
        <charset val="134"/>
      </rPr>
      <t>预计使用年限</t>
    </r>
  </si>
  <si>
    <t>尚可使用年限</t>
  </si>
  <si>
    <t>开发支出清查评估明细表</t>
  </si>
  <si>
    <t>表4-13</t>
  </si>
  <si>
    <t>商誉清查评估明细表</t>
  </si>
  <si>
    <r>
      <rPr>
        <sz val="9"/>
        <rFont val="宋体"/>
        <charset val="134"/>
      </rPr>
      <t>表</t>
    </r>
    <r>
      <rPr>
        <sz val="9"/>
        <rFont val="Arial Narrow"/>
        <charset val="134"/>
      </rPr>
      <t>4-14</t>
    </r>
  </si>
  <si>
    <t>长期待摊费用评估明细表</t>
  </si>
  <si>
    <r>
      <rPr>
        <sz val="9"/>
        <rFont val="宋体"/>
        <charset val="134"/>
      </rPr>
      <t>表</t>
    </r>
    <r>
      <rPr>
        <sz val="9"/>
        <rFont val="Arial Narrow"/>
        <charset val="134"/>
      </rPr>
      <t>4-15</t>
    </r>
  </si>
  <si>
    <t>费用名称或内容</t>
  </si>
  <si>
    <t>原始发生额</t>
  </si>
  <si>
    <t>预计摊销月数</t>
  </si>
  <si>
    <t>尚可受益月数</t>
  </si>
  <si>
    <t>递延所得税资产评估明细表</t>
  </si>
  <si>
    <r>
      <rPr>
        <sz val="9"/>
        <rFont val="宋体"/>
        <charset val="134"/>
      </rPr>
      <t>表</t>
    </r>
    <r>
      <rPr>
        <sz val="9"/>
        <rFont val="Arial Narrow"/>
        <charset val="134"/>
      </rPr>
      <t>4-16</t>
    </r>
  </si>
  <si>
    <t>其他非流动资产评估明细表</t>
  </si>
  <si>
    <r>
      <rPr>
        <sz val="9"/>
        <rFont val="宋体"/>
        <charset val="134"/>
      </rPr>
      <t>表</t>
    </r>
    <r>
      <rPr>
        <sz val="9"/>
        <rFont val="Arial Narrow"/>
        <charset val="134"/>
      </rPr>
      <t>4-17</t>
    </r>
  </si>
  <si>
    <t>短期借款评估明细表</t>
  </si>
  <si>
    <r>
      <rPr>
        <sz val="9"/>
        <rFont val="宋体"/>
        <charset val="134"/>
      </rPr>
      <t>表</t>
    </r>
    <r>
      <rPr>
        <sz val="9"/>
        <rFont val="Arial Narrow"/>
        <charset val="134"/>
      </rPr>
      <t>5-1</t>
    </r>
  </si>
  <si>
    <r>
      <rPr>
        <sz val="9"/>
        <rFont val="宋体"/>
        <charset val="134"/>
      </rPr>
      <t>放款银行</t>
    </r>
    <r>
      <rPr>
        <sz val="9"/>
        <rFont val="Arial Narrow"/>
        <charset val="134"/>
      </rPr>
      <t>(</t>
    </r>
    <r>
      <rPr>
        <sz val="9"/>
        <rFont val="宋体"/>
        <charset val="134"/>
      </rPr>
      <t>或机构</t>
    </r>
    <r>
      <rPr>
        <sz val="9"/>
        <rFont val="Arial Narrow"/>
        <charset val="134"/>
      </rPr>
      <t>)</t>
    </r>
    <r>
      <rPr>
        <sz val="9"/>
        <rFont val="宋体"/>
        <charset val="134"/>
      </rPr>
      <t>名称</t>
    </r>
  </si>
  <si>
    <r>
      <rPr>
        <sz val="9"/>
        <rFont val="宋体"/>
        <charset val="134"/>
      </rPr>
      <t>月利率</t>
    </r>
    <r>
      <rPr>
        <sz val="9"/>
        <rFont val="Arial Narrow"/>
        <charset val="134"/>
      </rPr>
      <t>%</t>
    </r>
  </si>
  <si>
    <t>外币金额</t>
  </si>
  <si>
    <t>外币基准日汇率</t>
  </si>
  <si>
    <t>交易性金融负债评估明细表</t>
  </si>
  <si>
    <r>
      <rPr>
        <sz val="9"/>
        <rFont val="宋体"/>
        <charset val="134"/>
      </rPr>
      <t>表</t>
    </r>
    <r>
      <rPr>
        <sz val="9"/>
        <rFont val="Arial Narrow"/>
        <charset val="134"/>
      </rPr>
      <t>5-2</t>
    </r>
  </si>
  <si>
    <r>
      <rPr>
        <sz val="9"/>
        <rFont val="宋体"/>
        <charset val="134"/>
      </rPr>
      <t>户名（结算对象</t>
    </r>
    <r>
      <rPr>
        <sz val="9"/>
        <rFont val="Arial Narrow"/>
        <charset val="134"/>
      </rPr>
      <t>)</t>
    </r>
  </si>
  <si>
    <t>应付票据评估明细表</t>
  </si>
  <si>
    <r>
      <rPr>
        <sz val="9"/>
        <rFont val="宋体"/>
        <charset val="134"/>
      </rPr>
      <t>表</t>
    </r>
    <r>
      <rPr>
        <sz val="9"/>
        <rFont val="Arial Narrow"/>
        <charset val="134"/>
      </rPr>
      <t>5-3</t>
    </r>
  </si>
  <si>
    <r>
      <rPr>
        <b/>
        <sz val="18"/>
        <rFont val="宋体"/>
        <charset val="134"/>
      </rPr>
      <t>应付账款评估明细表</t>
    </r>
  </si>
  <si>
    <r>
      <rPr>
        <sz val="9"/>
        <rFont val="宋体"/>
        <charset val="134"/>
      </rPr>
      <t>表</t>
    </r>
    <r>
      <rPr>
        <sz val="9"/>
        <rFont val="Arial Narrow"/>
        <charset val="134"/>
      </rPr>
      <t>5-4</t>
    </r>
  </si>
  <si>
    <r>
      <rPr>
        <sz val="9"/>
        <rFont val="宋体"/>
        <charset val="134"/>
      </rPr>
      <t>户名（结算对象）</t>
    </r>
  </si>
  <si>
    <r>
      <rPr>
        <sz val="9"/>
        <rFont val="宋体"/>
        <charset val="134"/>
      </rPr>
      <t>发生日期</t>
    </r>
  </si>
  <si>
    <r>
      <rPr>
        <sz val="9"/>
        <rFont val="宋体"/>
        <charset val="134"/>
      </rPr>
      <t>业务内容</t>
    </r>
  </si>
  <si>
    <r>
      <rPr>
        <sz val="9"/>
        <rFont val="宋体"/>
        <charset val="134"/>
      </rPr>
      <t>评估价值</t>
    </r>
  </si>
  <si>
    <r>
      <rPr>
        <sz val="9"/>
        <rFont val="宋体"/>
        <charset val="134"/>
      </rPr>
      <t>备注</t>
    </r>
  </si>
  <si>
    <t>预收账款评估明细表</t>
  </si>
  <si>
    <r>
      <rPr>
        <sz val="9"/>
        <rFont val="宋体"/>
        <charset val="134"/>
      </rPr>
      <t>表</t>
    </r>
    <r>
      <rPr>
        <sz val="9"/>
        <rFont val="Arial Narrow"/>
        <charset val="134"/>
      </rPr>
      <t>5-5</t>
    </r>
  </si>
  <si>
    <t>应付职工薪酬评估明细表</t>
  </si>
  <si>
    <t>表5-6</t>
  </si>
  <si>
    <t>应交税费评估明细表</t>
  </si>
  <si>
    <r>
      <rPr>
        <sz val="9"/>
        <rFont val="宋体"/>
        <charset val="134"/>
      </rPr>
      <t>表</t>
    </r>
    <r>
      <rPr>
        <sz val="9"/>
        <rFont val="Arial Narrow"/>
        <charset val="134"/>
      </rPr>
      <t>5-7</t>
    </r>
  </si>
  <si>
    <t>征税机关</t>
  </si>
  <si>
    <t>税费种类</t>
  </si>
  <si>
    <t>应付利息评估明细表</t>
  </si>
  <si>
    <r>
      <rPr>
        <sz val="9"/>
        <rFont val="宋体"/>
        <charset val="134"/>
      </rPr>
      <t>表</t>
    </r>
    <r>
      <rPr>
        <sz val="9"/>
        <rFont val="Arial Narrow"/>
        <charset val="134"/>
      </rPr>
      <t>5-8</t>
    </r>
  </si>
  <si>
    <r>
      <rPr>
        <sz val="9"/>
        <rFont val="宋体"/>
        <charset val="134"/>
      </rPr>
      <t>利息率</t>
    </r>
    <r>
      <rPr>
        <sz val="9"/>
        <rFont val="Arial Narrow"/>
        <charset val="134"/>
      </rPr>
      <t>%</t>
    </r>
  </si>
  <si>
    <t>应付利润（应付股利）评估明细表</t>
  </si>
  <si>
    <r>
      <rPr>
        <sz val="9"/>
        <rFont val="宋体"/>
        <charset val="134"/>
      </rPr>
      <t>表</t>
    </r>
    <r>
      <rPr>
        <sz val="9"/>
        <rFont val="Arial Narrow"/>
        <charset val="134"/>
      </rPr>
      <t>5-9</t>
    </r>
  </si>
  <si>
    <r>
      <rPr>
        <sz val="9"/>
        <rFont val="宋体"/>
        <charset val="134"/>
      </rPr>
      <t>投资单位名称</t>
    </r>
    <r>
      <rPr>
        <sz val="9"/>
        <rFont val="Arial Narrow"/>
        <charset val="134"/>
      </rPr>
      <t>(</t>
    </r>
    <r>
      <rPr>
        <sz val="9"/>
        <rFont val="宋体"/>
        <charset val="134"/>
      </rPr>
      <t>股东</t>
    </r>
    <r>
      <rPr>
        <sz val="9"/>
        <rFont val="Arial Narrow"/>
        <charset val="134"/>
      </rPr>
      <t>)</t>
    </r>
  </si>
  <si>
    <t>利润所属期间</t>
  </si>
  <si>
    <r>
      <rPr>
        <b/>
        <sz val="18"/>
        <rFont val="宋体"/>
        <charset val="134"/>
      </rPr>
      <t>其他应付款评估明细表</t>
    </r>
  </si>
  <si>
    <r>
      <rPr>
        <sz val="9"/>
        <rFont val="宋体"/>
        <charset val="134"/>
      </rPr>
      <t>表</t>
    </r>
    <r>
      <rPr>
        <sz val="9"/>
        <rFont val="Arial Narrow"/>
        <charset val="134"/>
      </rPr>
      <t>5-10</t>
    </r>
  </si>
  <si>
    <r>
      <rPr>
        <sz val="10"/>
        <rFont val="宋体"/>
        <charset val="134"/>
      </rPr>
      <t>户名（结算对象）</t>
    </r>
  </si>
  <si>
    <t>一年内到期的非流动负债评估明细表</t>
  </si>
  <si>
    <r>
      <rPr>
        <sz val="9"/>
        <rFont val="宋体"/>
        <charset val="134"/>
      </rPr>
      <t>表</t>
    </r>
    <r>
      <rPr>
        <sz val="9"/>
        <rFont val="Arial Narrow"/>
        <charset val="134"/>
      </rPr>
      <t>5-11</t>
    </r>
  </si>
  <si>
    <t>结算项目</t>
  </si>
  <si>
    <t>其他流动负债评估明细表</t>
  </si>
  <si>
    <r>
      <rPr>
        <sz val="9"/>
        <rFont val="宋体"/>
        <charset val="134"/>
      </rPr>
      <t>表</t>
    </r>
    <r>
      <rPr>
        <sz val="9"/>
        <rFont val="Arial Narrow"/>
        <charset val="134"/>
      </rPr>
      <t>5-12</t>
    </r>
  </si>
  <si>
    <t>长期借款评估明细表</t>
  </si>
  <si>
    <r>
      <rPr>
        <sz val="9"/>
        <rFont val="宋体"/>
        <charset val="134"/>
      </rPr>
      <t>表</t>
    </r>
    <r>
      <rPr>
        <sz val="9"/>
        <rFont val="Arial Narrow"/>
        <charset val="134"/>
      </rPr>
      <t>6-1</t>
    </r>
  </si>
  <si>
    <t>放款银行（或机构）名称</t>
  </si>
  <si>
    <t>应付债券评估明细表</t>
  </si>
  <si>
    <r>
      <rPr>
        <sz val="9"/>
        <rFont val="宋体"/>
        <charset val="134"/>
      </rPr>
      <t>表</t>
    </r>
    <r>
      <rPr>
        <sz val="9"/>
        <rFont val="Arial Narrow"/>
        <charset val="134"/>
      </rPr>
      <t>6-2</t>
    </r>
  </si>
  <si>
    <t>债券发行单位</t>
  </si>
  <si>
    <t>长期应付款评估明细表</t>
  </si>
  <si>
    <r>
      <rPr>
        <sz val="9"/>
        <rFont val="宋体"/>
        <charset val="134"/>
      </rPr>
      <t>表</t>
    </r>
    <r>
      <rPr>
        <sz val="9"/>
        <rFont val="Arial Narrow"/>
        <charset val="134"/>
      </rPr>
      <t>6-3</t>
    </r>
  </si>
  <si>
    <t>初始额</t>
  </si>
  <si>
    <t>利息及汇率净损失</t>
  </si>
  <si>
    <t>专项应付款评估明细表</t>
  </si>
  <si>
    <r>
      <rPr>
        <sz val="9"/>
        <rFont val="宋体"/>
        <charset val="134"/>
      </rPr>
      <t>表</t>
    </r>
    <r>
      <rPr>
        <sz val="9"/>
        <rFont val="Arial Narrow"/>
        <charset val="134"/>
      </rPr>
      <t>6-4</t>
    </r>
  </si>
  <si>
    <t>款项内容</t>
  </si>
  <si>
    <t>预计负债评估明细表</t>
  </si>
  <si>
    <r>
      <rPr>
        <sz val="9"/>
        <rFont val="宋体"/>
        <charset val="134"/>
      </rPr>
      <t>表</t>
    </r>
    <r>
      <rPr>
        <sz val="9"/>
        <rFont val="Arial Narrow"/>
        <charset val="134"/>
      </rPr>
      <t>6-5</t>
    </r>
  </si>
  <si>
    <t>核算内容</t>
  </si>
  <si>
    <t>递延所得税负债评估明细表</t>
  </si>
  <si>
    <r>
      <rPr>
        <sz val="9"/>
        <rFont val="宋体"/>
        <charset val="134"/>
      </rPr>
      <t>表</t>
    </r>
    <r>
      <rPr>
        <sz val="9"/>
        <rFont val="Arial Narrow"/>
        <charset val="134"/>
      </rPr>
      <t>6-6</t>
    </r>
  </si>
  <si>
    <t>内容</t>
  </si>
  <si>
    <t>其他非流动负债评估明细表</t>
  </si>
  <si>
    <r>
      <rPr>
        <sz val="9"/>
        <rFont val="宋体"/>
        <charset val="134"/>
      </rPr>
      <t>表</t>
    </r>
    <r>
      <rPr>
        <sz val="9"/>
        <rFont val="Arial Narrow"/>
        <charset val="134"/>
      </rPr>
      <t>6-7</t>
    </r>
  </si>
  <si>
    <r>
      <rPr>
        <b/>
        <sz val="18"/>
        <rFont val="宋体"/>
        <charset val="134"/>
      </rPr>
      <t>存货</t>
    </r>
    <r>
      <rPr>
        <b/>
        <sz val="18"/>
        <rFont val="Arial Narrow"/>
        <charset val="134"/>
      </rPr>
      <t>-</t>
    </r>
    <r>
      <rPr>
        <b/>
        <sz val="18"/>
        <rFont val="宋体"/>
        <charset val="134"/>
      </rPr>
      <t>库存商品评估明细表</t>
    </r>
  </si>
  <si>
    <r>
      <rPr>
        <sz val="9"/>
        <rFont val="宋体"/>
        <charset val="134"/>
      </rPr>
      <t>评估基准日：</t>
    </r>
    <r>
      <rPr>
        <sz val="9"/>
        <rFont val="Arial Narrow"/>
        <charset val="134"/>
      </rPr>
      <t>2015</t>
    </r>
    <r>
      <rPr>
        <sz val="9"/>
        <rFont val="宋体"/>
        <charset val="134"/>
      </rPr>
      <t>年</t>
    </r>
    <r>
      <rPr>
        <sz val="9"/>
        <rFont val="Arial Narrow"/>
        <charset val="134"/>
      </rPr>
      <t>8</t>
    </r>
    <r>
      <rPr>
        <sz val="9"/>
        <rFont val="宋体"/>
        <charset val="134"/>
      </rPr>
      <t>月</t>
    </r>
    <r>
      <rPr>
        <sz val="9"/>
        <rFont val="Arial Narrow"/>
        <charset val="134"/>
      </rPr>
      <t>18</t>
    </r>
    <r>
      <rPr>
        <sz val="9"/>
        <rFont val="宋体"/>
        <charset val="134"/>
      </rPr>
      <t>日</t>
    </r>
  </si>
  <si>
    <t>被评估单位：朔州市神头电力劳动服务公司</t>
  </si>
  <si>
    <t>钢球</t>
  </si>
  <si>
    <r>
      <rPr>
        <sz val="9"/>
        <rFont val="宋体"/>
        <charset val="134"/>
      </rPr>
      <t>约</t>
    </r>
    <r>
      <rPr>
        <sz val="9"/>
        <rFont val="Arial Narrow"/>
        <charset val="134"/>
      </rPr>
      <t>40</t>
    </r>
  </si>
  <si>
    <t>被评估单位填表人：张海泉</t>
  </si>
  <si>
    <t>填表日期：2015年8月18日</t>
  </si>
</sst>
</file>

<file path=xl/styles.xml><?xml version="1.0" encoding="utf-8"?>
<styleSheet xmlns="http://schemas.openxmlformats.org/spreadsheetml/2006/main">
  <numFmts count="69">
    <numFmt numFmtId="176" formatCode="_-* #,##0.00\¥_-;\-* #,##0.00\¥_-;_-* &quot;-&quot;??\¥_-;_-@_-"/>
    <numFmt numFmtId="177" formatCode="mmm/dd/yyyy;_-\ &quot;N/A&quot;_-;_-\ &quot;-&quot;_-"/>
    <numFmt numFmtId="178" formatCode="_-#,##0.00_-;\(#,##0.00\);_-\ \ &quot;-&quot;_-;_-@_-"/>
    <numFmt numFmtId="179" formatCode="_-* #,##0_-;\-* #,##0_-;_-* &quot;-&quot;??_-;_-@_-"/>
    <numFmt numFmtId="180" formatCode="_(&quot;$&quot;* #,##0.00_);_(&quot;$&quot;* \(#,##0.00\);_(&quot;$&quot;* &quot;-&quot;??_);_(@_)"/>
    <numFmt numFmtId="181" formatCode="_-#0&quot;.&quot;0000_-;\(#0&quot;.&quot;0000\);_-\ \ &quot;-&quot;_-;_-@_-"/>
    <numFmt numFmtId="182" formatCode="#,##0.00_ "/>
    <numFmt numFmtId="44" formatCode="_ &quot;￥&quot;* #,##0.00_ ;_ &quot;￥&quot;* \-#,##0.00_ ;_ &quot;￥&quot;* &quot;-&quot;??_ ;_ @_ "/>
    <numFmt numFmtId="41" formatCode="_ * #,##0_ ;_ * \-#,##0_ ;_ * &quot;-&quot;_ ;_ @_ "/>
    <numFmt numFmtId="43" formatCode="_ * #,##0.00_ ;_ * \-#,##0.00_ ;_ * &quot;-&quot;??_ ;_ @_ "/>
    <numFmt numFmtId="183" formatCode="_-* #,##0_-;\-* #,##0_-;_-* &quot;-&quot;_-;_-@_-"/>
    <numFmt numFmtId="42" formatCode="_ &quot;￥&quot;* #,##0_ ;_ &quot;￥&quot;* \-#,##0_ ;_ &quot;￥&quot;* &quot;-&quot;_ ;_ @_ "/>
    <numFmt numFmtId="184" formatCode="_-&quot;$&quot;\ * #,##0.00_-;_-&quot;$&quot;\ * #,##0.00\-;_-&quot;$&quot;\ * &quot;-&quot;??_-;_-@_-"/>
    <numFmt numFmtId="185" formatCode="&quot;$&quot;\ #,##0_-;[Red]&quot;$&quot;\ #,##0\-"/>
    <numFmt numFmtId="186" formatCode="#,##0.0_);\(#,##0.0\)"/>
    <numFmt numFmtId="187" formatCode="_(&quot;$&quot;* #,##0.0_);_(&quot;$&quot;* \(#,##0.0\);_(&quot;$&quot;* &quot;-&quot;??_);_(@_)"/>
    <numFmt numFmtId="188" formatCode="mmm\ dd\,\ yy"/>
    <numFmt numFmtId="189" formatCode="_(&quot;$&quot;* #,##0_);_(&quot;$&quot;* \(#,##0\);_(&quot;$&quot;* &quot;-&quot;_);_(@_)"/>
    <numFmt numFmtId="190" formatCode="_([$€-2]* #,##0.00_);_([$€-2]* \(#,##0.00\);_([$€-2]* &quot;-&quot;??_)"/>
    <numFmt numFmtId="191" formatCode="_-* #,##0\¥_-;\-* #,##0\¥_-;_-* &quot;-&quot;\¥_-;_-@_-"/>
    <numFmt numFmtId="192" formatCode="mmm/yyyy;_-\ &quot;N/A&quot;_-;_-\ &quot;-&quot;_-"/>
    <numFmt numFmtId="193" formatCode="#,##0\ &quot; &quot;;\(#,##0\)\ ;&quot;—&quot;&quot; &quot;&quot; &quot;&quot; &quot;&quot; &quot;"/>
    <numFmt numFmtId="194" formatCode="\$#,##0.00;\(\$#,##0.00\)"/>
    <numFmt numFmtId="195" formatCode="_-* #,##0\ _k_r_-;\-* #,##0\ _k_r_-;_-* &quot;-&quot;\ _k_r_-;_-@_-"/>
    <numFmt numFmtId="196" formatCode="_ \¥* #,##0_ ;_ \¥* \-#,##0_ ;_ \¥* \-_ ;_ @_ "/>
    <numFmt numFmtId="197" formatCode="_-&quot;$&quot;* #,##0.00_-;\-&quot;$&quot;* #,##0.00_-;_-&quot;$&quot;* &quot;-&quot;??_-;_-@_-"/>
    <numFmt numFmtId="198" formatCode="_-* #,##0.00\ _k_r_-;\-* #,##0.00\ _k_r_-;_-* &quot;-&quot;??\ _k_r_-;_-@_-"/>
    <numFmt numFmtId="199" formatCode="0_ "/>
    <numFmt numFmtId="200" formatCode="#\ ??/??"/>
    <numFmt numFmtId="201" formatCode="&quot;\&quot;#,##0;[Red]&quot;\&quot;&quot;\&quot;&quot;\&quot;&quot;\&quot;&quot;\&quot;&quot;\&quot;&quot;\&quot;\-#,##0"/>
    <numFmt numFmtId="202" formatCode="#,##0.00\¥;[Red]\-#,##0.00\¥"/>
    <numFmt numFmtId="203" formatCode="_-#,##0_-;\(#,##0\);_-\ \ &quot;-&quot;_-;_-@_-"/>
    <numFmt numFmtId="204" formatCode="mm/dd/yy_)"/>
    <numFmt numFmtId="205" formatCode="&quot;$&quot;#,##0;\-&quot;$&quot;#,##0"/>
    <numFmt numFmtId="206" formatCode="_-#,##0%_-;\(#,##0%\);_-\ &quot;-&quot;_-"/>
    <numFmt numFmtId="207" formatCode="#,##0.0"/>
    <numFmt numFmtId="208" formatCode="&quot;$&quot;\ #,##0.00_-;[Red]&quot;$&quot;\ #,##0.00\-"/>
    <numFmt numFmtId="209" formatCode="#,##0.00_);#,##0.00\)"/>
    <numFmt numFmtId="210" formatCode="_(&quot;$&quot;* #,##0_);_(&quot;$&quot;* \(#,##0\);_(&quot;$&quot;* &quot;-&quot;??_);_(@_)"/>
    <numFmt numFmtId="211" formatCode="0.0%"/>
    <numFmt numFmtId="212" formatCode="#,##0.00\¥;\-#,##0.00\¥"/>
    <numFmt numFmtId="213" formatCode="_-#,###,_-;\(#,###,\);_-\ \ &quot;-&quot;_-;_-@_-"/>
    <numFmt numFmtId="214" formatCode="_-#0&quot;.&quot;0,_-;\(#0&quot;.&quot;0,\);_-\ \ &quot;-&quot;_-;_-@_-"/>
    <numFmt numFmtId="215" formatCode="_-#,###.00,_-;\(#,###.00,\);_-\ \ &quot;-&quot;_-;_-@_-"/>
    <numFmt numFmtId="216" formatCode="_(* #,##0.00_);_(* \(#,##0.00\);_(* &quot;-&quot;??_);_(@_)"/>
    <numFmt numFmtId="217" formatCode="\$#,##0;\(\$#,##0\)"/>
    <numFmt numFmtId="218" formatCode="#,##0;\(#,##0\)"/>
    <numFmt numFmtId="219" formatCode="0.00000&quot;  &quot;"/>
    <numFmt numFmtId="220" formatCode="yy\.mm\.dd"/>
    <numFmt numFmtId="221" formatCode="_-&quot;$&quot;* #,##0_-;\-&quot;$&quot;* #,##0_-;_-&quot;$&quot;* &quot;-&quot;_-;_-@_-"/>
    <numFmt numFmtId="222" formatCode="&quot;$&quot;#,##0_);[Red]\(&quot;$&quot;#,##0\)"/>
    <numFmt numFmtId="223" formatCode="0.000%"/>
    <numFmt numFmtId="224" formatCode="_-&quot;$&quot;\ * #,##0_-;_-&quot;$&quot;\ * #,##0\-;_-&quot;$&quot;\ * &quot;-&quot;_-;_-@_-"/>
    <numFmt numFmtId="225" formatCode="_-* #,##0.00_-;\-* #,##0.00_-;_-* &quot;-&quot;??_-;_-@_-"/>
    <numFmt numFmtId="226" formatCode="&quot;$&quot;#,##0.00_);[Red]\(&quot;$&quot;#,##0.00\)"/>
    <numFmt numFmtId="227" formatCode="0.00_ "/>
    <numFmt numFmtId="228" formatCode="yyyy/mm"/>
    <numFmt numFmtId="229" formatCode="#,##0.00_);[Red]\(#,##0.00\)"/>
    <numFmt numFmtId="230" formatCode="&quot;红&quot;&quot;色&quot;0"/>
    <numFmt numFmtId="231" formatCode="0_);[Red]\(0\)"/>
    <numFmt numFmtId="232" formatCode="\ _ * #,##0.00_ ;_ * \-#,##0.00_ ;_ * &quot;&quot;\ &quot;&quot;??_ ;_ @_ "/>
    <numFmt numFmtId="233" formatCode="#,##0.0_ "/>
    <numFmt numFmtId="234" formatCode="\A\4&quot;纸&quot;0"/>
    <numFmt numFmtId="235" formatCode="0.0"/>
    <numFmt numFmtId="236" formatCode="0.0000_ "/>
    <numFmt numFmtId="237" formatCode="0.00_);[Red]\(0.00\)"/>
    <numFmt numFmtId="238" formatCode="_ * #,##0.00_ ;_ * \-#,##0.00_ ;_ * &quot;&quot;??_ ;_ @_ "/>
    <numFmt numFmtId="239" formatCode="_(* #,##0_);[Red]_(* \(#,##0\);_(* &quot;-&quot;??_)"/>
    <numFmt numFmtId="240" formatCode="yyyy/mm/dd"/>
  </numFmts>
  <fonts count="168">
    <font>
      <sz val="12"/>
      <name val="宋体"/>
      <charset val="134"/>
    </font>
    <font>
      <sz val="10"/>
      <name val="宋体"/>
      <charset val="134"/>
    </font>
    <font>
      <b/>
      <sz val="18"/>
      <name val="宋体"/>
      <charset val="134"/>
    </font>
    <font>
      <u/>
      <sz val="9"/>
      <color indexed="12"/>
      <name val="宋体"/>
      <charset val="134"/>
    </font>
    <font>
      <sz val="9"/>
      <name val="Arial Narrow"/>
      <charset val="134"/>
    </font>
    <font>
      <sz val="9"/>
      <name val="宋体"/>
      <charset val="134"/>
    </font>
    <font>
      <sz val="12"/>
      <name val="Arial Narrow"/>
      <charset val="134"/>
    </font>
    <font>
      <b/>
      <sz val="18"/>
      <name val="Arial Narrow"/>
      <charset val="134"/>
    </font>
    <font>
      <sz val="10"/>
      <name val="Arial Narrow"/>
      <charset val="134"/>
    </font>
    <font>
      <u/>
      <sz val="9"/>
      <color indexed="12"/>
      <name val="Arial Narrow"/>
      <charset val="134"/>
    </font>
    <font>
      <sz val="10"/>
      <color indexed="8"/>
      <name val="Arial Narrow"/>
      <charset val="134"/>
    </font>
    <font>
      <sz val="12"/>
      <name val="Times New Roman"/>
      <charset val="134"/>
    </font>
    <font>
      <sz val="12"/>
      <name val="宋体"/>
      <charset val="134"/>
    </font>
    <font>
      <sz val="10"/>
      <name val="Times New Roman"/>
      <charset val="134"/>
    </font>
    <font>
      <sz val="9"/>
      <name val="Times New Roman"/>
      <charset val="134"/>
    </font>
    <font>
      <sz val="12"/>
      <color theme="1"/>
      <name val="Times New Roman"/>
      <charset val="134"/>
    </font>
    <font>
      <b/>
      <sz val="18"/>
      <name val="Times New Roman"/>
      <charset val="134"/>
    </font>
    <font>
      <u/>
      <sz val="9"/>
      <color indexed="12"/>
      <name val="Times New Roman"/>
      <charset val="134"/>
    </font>
    <font>
      <sz val="9"/>
      <name val="宋体"/>
      <charset val="134"/>
      <scheme val="minor"/>
    </font>
    <font>
      <sz val="9"/>
      <color indexed="8"/>
      <name val="宋体"/>
      <charset val="134"/>
    </font>
    <font>
      <sz val="9"/>
      <color theme="1"/>
      <name val="宋体"/>
      <charset val="134"/>
      <scheme val="minor"/>
    </font>
    <font>
      <sz val="9"/>
      <color indexed="8"/>
      <name val="宋体"/>
      <charset val="134"/>
      <scheme val="major"/>
    </font>
    <font>
      <sz val="9"/>
      <color theme="1"/>
      <name val="宋体"/>
      <charset val="134"/>
      <scheme val="major"/>
    </font>
    <font>
      <sz val="9"/>
      <name val="宋体"/>
      <charset val="134"/>
      <scheme val="major"/>
    </font>
    <font>
      <sz val="9"/>
      <color rgb="FF000000"/>
      <name val="宋体"/>
      <charset val="134"/>
      <scheme val="major"/>
    </font>
    <font>
      <sz val="9"/>
      <color theme="1"/>
      <name val="Times New Roman"/>
      <charset val="134"/>
    </font>
    <font>
      <sz val="9"/>
      <color indexed="8"/>
      <name val="宋体"/>
      <charset val="134"/>
      <scheme val="minor"/>
    </font>
    <font>
      <sz val="10"/>
      <color indexed="8"/>
      <name val="宋体"/>
      <charset val="134"/>
    </font>
    <font>
      <sz val="11"/>
      <color indexed="8"/>
      <name val="宋体"/>
      <charset val="134"/>
    </font>
    <font>
      <sz val="8"/>
      <name val="宋体"/>
      <charset val="134"/>
    </font>
    <font>
      <b/>
      <sz val="18"/>
      <name val="Times New Roman"/>
      <charset val="134"/>
    </font>
    <font>
      <sz val="9"/>
      <name val="Times New Roman"/>
      <charset val="134"/>
    </font>
    <font>
      <sz val="9"/>
      <name val="宋体"/>
      <charset val="134"/>
    </font>
    <font>
      <sz val="9"/>
      <color theme="1"/>
      <name val="宋体"/>
      <charset val="134"/>
    </font>
    <font>
      <sz val="9"/>
      <color theme="1"/>
      <name val="宋体"/>
      <charset val="134"/>
    </font>
    <font>
      <b/>
      <sz val="9"/>
      <name val="Times New Roman"/>
      <charset val="134"/>
    </font>
    <font>
      <b/>
      <sz val="9"/>
      <name val="宋体"/>
      <charset val="134"/>
    </font>
    <font>
      <b/>
      <sz val="9"/>
      <name val="宋体"/>
      <charset val="134"/>
    </font>
    <font>
      <b/>
      <sz val="9"/>
      <color theme="1"/>
      <name val="Times New Roman"/>
      <charset val="134"/>
    </font>
    <font>
      <b/>
      <sz val="24"/>
      <name val="宋体"/>
      <charset val="134"/>
    </font>
    <font>
      <u/>
      <sz val="12"/>
      <color indexed="12"/>
      <name val="宋体"/>
      <charset val="134"/>
    </font>
    <font>
      <sz val="14"/>
      <name val="宋体"/>
      <charset val="134"/>
    </font>
    <font>
      <sz val="14"/>
      <color indexed="12"/>
      <name val="宋体"/>
      <charset val="134"/>
    </font>
    <font>
      <sz val="9"/>
      <color indexed="0"/>
      <name val="宋体"/>
      <charset val="134"/>
    </font>
    <font>
      <sz val="18"/>
      <name val="Arial Narrow"/>
      <charset val="134"/>
    </font>
    <font>
      <sz val="11"/>
      <name val="Arial Narrow"/>
      <charset val="134"/>
    </font>
    <font>
      <b/>
      <sz val="22"/>
      <name val="华文新魏"/>
      <charset val="134"/>
    </font>
    <font>
      <b/>
      <sz val="26"/>
      <name val="华文新魏"/>
      <charset val="134"/>
    </font>
    <font>
      <b/>
      <sz val="12"/>
      <name val="宋体"/>
      <charset val="134"/>
    </font>
    <font>
      <sz val="12"/>
      <name val="仿宋_GB2312"/>
      <charset val="134"/>
    </font>
    <font>
      <b/>
      <sz val="14"/>
      <name val="宋体"/>
      <charset val="134"/>
    </font>
    <font>
      <sz val="12"/>
      <color indexed="62"/>
      <name val="宋体"/>
      <charset val="134"/>
    </font>
    <font>
      <sz val="12"/>
      <color indexed="10"/>
      <name val="宋体"/>
      <charset val="134"/>
    </font>
    <font>
      <sz val="12"/>
      <color indexed="12"/>
      <name val="宋体"/>
      <charset val="134"/>
    </font>
    <font>
      <b/>
      <sz val="9"/>
      <color indexed="12"/>
      <name val="宋体"/>
      <charset val="134"/>
    </font>
    <font>
      <sz val="9"/>
      <color indexed="12"/>
      <name val="宋体"/>
      <charset val="134"/>
    </font>
    <font>
      <sz val="11"/>
      <name val="宋体"/>
      <charset val="134"/>
    </font>
    <font>
      <sz val="12"/>
      <color indexed="41"/>
      <name val="Times New Roman"/>
      <charset val="134"/>
    </font>
    <font>
      <sz val="24"/>
      <color indexed="11"/>
      <name val="隶书"/>
      <charset val="134"/>
    </font>
    <font>
      <sz val="9"/>
      <color indexed="9"/>
      <name val="宋体"/>
      <charset val="134"/>
    </font>
    <font>
      <sz val="9"/>
      <color indexed="44"/>
      <name val="宋体"/>
      <charset val="134"/>
    </font>
    <font>
      <sz val="12"/>
      <color indexed="41"/>
      <name val="宋体"/>
      <charset val="134"/>
    </font>
    <font>
      <sz val="18"/>
      <color indexed="10"/>
      <name val="隶书"/>
      <charset val="134"/>
    </font>
    <font>
      <b/>
      <sz val="10"/>
      <name val="宋体"/>
      <charset val="134"/>
    </font>
    <font>
      <sz val="24"/>
      <color indexed="50"/>
      <name val="隶书"/>
      <charset val="134"/>
    </font>
    <font>
      <b/>
      <sz val="9"/>
      <color indexed="21"/>
      <name val="楷体_GB2312"/>
      <charset val="134"/>
    </font>
    <font>
      <b/>
      <sz val="12"/>
      <color indexed="56"/>
      <name val="宋体"/>
      <charset val="134"/>
    </font>
    <font>
      <b/>
      <sz val="12"/>
      <color indexed="21"/>
      <name val="楷体_GB2312"/>
      <charset val="134"/>
    </font>
    <font>
      <sz val="12"/>
      <color indexed="56"/>
      <name val="宋体"/>
      <charset val="134"/>
    </font>
    <font>
      <b/>
      <sz val="12"/>
      <color indexed="50"/>
      <name val="楷体_GB2312"/>
      <charset val="134"/>
    </font>
    <font>
      <b/>
      <i/>
      <sz val="12"/>
      <color indexed="56"/>
      <name val="宋体"/>
      <charset val="134"/>
    </font>
    <font>
      <b/>
      <u/>
      <sz val="9"/>
      <color indexed="10"/>
      <name val="宋体"/>
      <charset val="134"/>
    </font>
    <font>
      <b/>
      <sz val="9"/>
      <color indexed="10"/>
      <name val="宋体"/>
      <charset val="134"/>
    </font>
    <font>
      <b/>
      <sz val="11"/>
      <color indexed="56"/>
      <name val="宋体"/>
      <charset val="134"/>
    </font>
    <font>
      <sz val="12"/>
      <color indexed="16"/>
      <name val="宋体"/>
      <charset val="134"/>
    </font>
    <font>
      <b/>
      <i/>
      <sz val="12"/>
      <color indexed="43"/>
      <name val="宋体"/>
      <charset val="134"/>
    </font>
    <font>
      <sz val="24"/>
      <color indexed="9"/>
      <name val="黑体"/>
      <charset val="134"/>
    </font>
    <font>
      <b/>
      <sz val="12"/>
      <color indexed="56"/>
      <name val="Times New Roman"/>
      <charset val="134"/>
    </font>
    <font>
      <sz val="8"/>
      <color indexed="9"/>
      <name val="黑体"/>
      <charset val="134"/>
    </font>
    <font>
      <u val="singleAccounting"/>
      <vertAlign val="subscript"/>
      <sz val="10"/>
      <name val="Times New Roman"/>
      <charset val="134"/>
    </font>
    <font>
      <sz val="11"/>
      <color theme="1"/>
      <name val="宋体"/>
      <charset val="134"/>
      <scheme val="minor"/>
    </font>
    <font>
      <sz val="11"/>
      <color indexed="9"/>
      <name val="宋体"/>
      <charset val="134"/>
    </font>
    <font>
      <sz val="10"/>
      <color indexed="10"/>
      <name val="宋体"/>
      <charset val="134"/>
    </font>
    <font>
      <b/>
      <sz val="11"/>
      <name val="Helv"/>
      <charset val="134"/>
    </font>
    <font>
      <sz val="10"/>
      <name val="Helv"/>
      <charset val="134"/>
    </font>
    <font>
      <b/>
      <sz val="15"/>
      <color indexed="62"/>
      <name val="宋体"/>
      <charset val="134"/>
    </font>
    <font>
      <sz val="10"/>
      <name val="Arial"/>
      <charset val="134"/>
    </font>
    <font>
      <sz val="10"/>
      <color indexed="8"/>
      <name val="Arial"/>
      <charset val="134"/>
    </font>
    <font>
      <b/>
      <sz val="13"/>
      <name val="Times New Roman"/>
      <charset val="134"/>
    </font>
    <font>
      <sz val="11"/>
      <color theme="1"/>
      <name val="宋体"/>
      <charset val="134"/>
      <scheme val="minor"/>
    </font>
    <font>
      <sz val="12"/>
      <name val="Helv"/>
      <charset val="134"/>
    </font>
    <font>
      <sz val="8"/>
      <name val="Arial"/>
      <charset val="134"/>
    </font>
    <font>
      <sz val="10"/>
      <name val="Geneva"/>
      <charset val="134"/>
    </font>
    <font>
      <sz val="11"/>
      <name val="Times New Roman"/>
      <charset val="134"/>
    </font>
    <font>
      <i/>
      <sz val="12"/>
      <name val="Times New Roman"/>
      <charset val="134"/>
    </font>
    <font>
      <b/>
      <sz val="15"/>
      <color indexed="56"/>
      <name val="宋体"/>
      <charset val="134"/>
    </font>
    <font>
      <b/>
      <sz val="13"/>
      <color indexed="56"/>
      <name val="宋体"/>
      <charset val="134"/>
    </font>
    <font>
      <sz val="10"/>
      <color indexed="62"/>
      <name val="宋体"/>
      <charset val="134"/>
    </font>
    <font>
      <sz val="10"/>
      <color indexed="9"/>
      <name val="宋体"/>
      <charset val="134"/>
    </font>
    <font>
      <sz val="12"/>
      <name val="MS Sans Serif"/>
      <charset val="134"/>
    </font>
    <font>
      <b/>
      <sz val="10"/>
      <color indexed="52"/>
      <name val="宋体"/>
      <charset val="134"/>
    </font>
    <font>
      <sz val="8"/>
      <name val="Times New Roman"/>
      <charset val="134"/>
    </font>
    <font>
      <sz val="12"/>
      <color indexed="9"/>
      <name val="Helv"/>
      <charset val="134"/>
    </font>
    <font>
      <sz val="11"/>
      <color indexed="62"/>
      <name val="宋体"/>
      <charset val="134"/>
    </font>
    <font>
      <sz val="12"/>
      <color indexed="8"/>
      <name val="宋体"/>
      <charset val="134"/>
    </font>
    <font>
      <sz val="18"/>
      <name val="Times New Roman"/>
      <charset val="134"/>
    </font>
    <font>
      <i/>
      <sz val="11"/>
      <color indexed="23"/>
      <name val="宋体"/>
      <charset val="134"/>
    </font>
    <font>
      <sz val="10"/>
      <color indexed="16"/>
      <name val="MS Serif"/>
      <charset val="134"/>
    </font>
    <font>
      <sz val="10"/>
      <color indexed="20"/>
      <name val="宋体"/>
      <charset val="134"/>
    </font>
    <font>
      <b/>
      <sz val="11"/>
      <color indexed="62"/>
      <name val="宋体"/>
      <charset val="134"/>
    </font>
    <font>
      <b/>
      <sz val="14"/>
      <color indexed="9"/>
      <name val="Times New Roman"/>
      <charset val="134"/>
    </font>
    <font>
      <u/>
      <sz val="11"/>
      <color rgb="FF800080"/>
      <name val="宋体"/>
      <charset val="0"/>
      <scheme val="minor"/>
    </font>
    <font>
      <b/>
      <sz val="11"/>
      <color indexed="63"/>
      <name val="宋体"/>
      <charset val="134"/>
    </font>
    <font>
      <b/>
      <sz val="18"/>
      <color indexed="62"/>
      <name val="宋体"/>
      <charset val="134"/>
    </font>
    <font>
      <i/>
      <sz val="10"/>
      <color indexed="23"/>
      <name val="宋体"/>
      <charset val="134"/>
    </font>
    <font>
      <sz val="11"/>
      <color indexed="60"/>
      <name val="宋体"/>
      <charset val="134"/>
    </font>
    <font>
      <b/>
      <sz val="13"/>
      <color indexed="62"/>
      <name val="宋体"/>
      <charset val="134"/>
    </font>
    <font>
      <b/>
      <sz val="18"/>
      <color indexed="56"/>
      <name val="宋体"/>
      <charset val="134"/>
    </font>
    <font>
      <b/>
      <sz val="11"/>
      <color indexed="52"/>
      <name val="宋体"/>
      <charset val="134"/>
    </font>
    <font>
      <sz val="11"/>
      <color indexed="17"/>
      <name val="宋体"/>
      <charset val="134"/>
    </font>
    <font>
      <sz val="11"/>
      <name val="ＭＳ Ｐゴシック"/>
      <charset val="134"/>
    </font>
    <font>
      <b/>
      <sz val="10"/>
      <color indexed="8"/>
      <name val="宋体"/>
      <charset val="134"/>
    </font>
    <font>
      <b/>
      <sz val="10"/>
      <color indexed="63"/>
      <name val="宋体"/>
      <charset val="134"/>
    </font>
    <font>
      <sz val="11"/>
      <color indexed="52"/>
      <name val="宋体"/>
      <charset val="134"/>
    </font>
    <font>
      <b/>
      <i/>
      <sz val="12"/>
      <name val="Times New Roman"/>
      <charset val="134"/>
    </font>
    <font>
      <b/>
      <sz val="10"/>
      <color indexed="9"/>
      <name val="宋体"/>
      <charset val="134"/>
    </font>
    <font>
      <b/>
      <sz val="12"/>
      <name val="Arial"/>
      <charset val="134"/>
    </font>
    <font>
      <sz val="10"/>
      <color indexed="52"/>
      <name val="宋体"/>
      <charset val="134"/>
    </font>
    <font>
      <sz val="12"/>
      <color indexed="20"/>
      <name val="宋体"/>
      <charset val="134"/>
    </font>
    <font>
      <sz val="11"/>
      <color indexed="20"/>
      <name val="宋体"/>
      <charset val="134"/>
    </font>
    <font>
      <sz val="10"/>
      <color indexed="17"/>
      <name val="宋体"/>
      <charset val="134"/>
    </font>
    <font>
      <sz val="10"/>
      <color indexed="60"/>
      <name val="宋体"/>
      <charset val="134"/>
    </font>
    <font>
      <sz val="11"/>
      <color indexed="8"/>
      <name val="Tahoma"/>
      <charset val="134"/>
    </font>
    <font>
      <sz val="10"/>
      <name val="楷体"/>
      <charset val="134"/>
    </font>
    <font>
      <sz val="11"/>
      <color rgb="FF000000"/>
      <name val="宋体"/>
      <charset val="134"/>
      <scheme val="minor"/>
    </font>
    <font>
      <sz val="12"/>
      <name val="???"/>
      <charset val="134"/>
    </font>
    <font>
      <sz val="11"/>
      <color indexed="10"/>
      <name val="宋体"/>
      <charset val="134"/>
    </font>
    <font>
      <b/>
      <sz val="12"/>
      <name val="Helv"/>
      <charset val="134"/>
    </font>
    <font>
      <sz val="12"/>
      <color indexed="9"/>
      <name val="宋体"/>
      <charset val="134"/>
    </font>
    <font>
      <b/>
      <sz val="11"/>
      <color indexed="8"/>
      <name val="宋体"/>
      <charset val="134"/>
    </font>
    <font>
      <b/>
      <sz val="10"/>
      <name val="Tms Rmn"/>
      <charset val="134"/>
    </font>
    <font>
      <i/>
      <sz val="9"/>
      <name val="Times New Roman"/>
      <charset val="134"/>
    </font>
    <font>
      <b/>
      <sz val="10"/>
      <name val="MS Sans Serif"/>
      <charset val="134"/>
    </font>
    <font>
      <b/>
      <sz val="11"/>
      <color indexed="9"/>
      <name val="宋体"/>
      <charset val="134"/>
    </font>
    <font>
      <b/>
      <sz val="8"/>
      <color indexed="8"/>
      <name val="Helv"/>
      <charset val="134"/>
    </font>
    <font>
      <sz val="10"/>
      <name val="MS Serif"/>
      <charset val="134"/>
    </font>
    <font>
      <b/>
      <sz val="12"/>
      <name val="MS Sans Serif"/>
      <charset val="134"/>
    </font>
    <font>
      <b/>
      <sz val="10"/>
      <name val="Arial"/>
      <charset val="134"/>
    </font>
    <font>
      <sz val="10"/>
      <color indexed="8"/>
      <name val="MS Sans Serif"/>
      <charset val="134"/>
    </font>
    <font>
      <sz val="10"/>
      <name val="MS Sans Serif"/>
      <charset val="134"/>
    </font>
    <font>
      <b/>
      <sz val="10"/>
      <name val="Helv"/>
      <charset val="134"/>
    </font>
    <font>
      <sz val="10"/>
      <name val="Courier"/>
      <charset val="134"/>
    </font>
    <font>
      <sz val="7"/>
      <name val="Small Fonts"/>
      <charset val="134"/>
    </font>
    <font>
      <sz val="10"/>
      <name val="Tms Rmn"/>
      <charset val="134"/>
    </font>
    <font>
      <b/>
      <sz val="8"/>
      <name val="Arial"/>
      <charset val="134"/>
    </font>
    <font>
      <b/>
      <sz val="14"/>
      <name val="楷体"/>
      <charset val="134"/>
    </font>
    <font>
      <b/>
      <sz val="9"/>
      <name val="Arial"/>
      <charset val="134"/>
    </font>
    <font>
      <sz val="12"/>
      <color indexed="17"/>
      <name val="宋体"/>
      <charset val="134"/>
    </font>
    <font>
      <sz val="11"/>
      <name val="蹈框"/>
      <charset val="134"/>
    </font>
    <font>
      <b/>
      <sz val="12"/>
      <color indexed="8"/>
      <name val="宋体"/>
      <charset val="134"/>
    </font>
    <font>
      <sz val="12"/>
      <name val="바탕체"/>
      <charset val="134"/>
    </font>
    <font>
      <sz val="9"/>
      <name val="微软雅黑"/>
      <charset val="134"/>
    </font>
    <font>
      <sz val="9"/>
      <name val="微软雅黑"/>
      <charset val="134"/>
    </font>
    <font>
      <b/>
      <sz val="9"/>
      <color theme="1"/>
      <name val="宋体"/>
      <charset val="134"/>
    </font>
    <font>
      <vertAlign val="superscript"/>
      <sz val="12"/>
      <name val="宋体"/>
      <charset val="134"/>
    </font>
    <font>
      <sz val="12"/>
      <name val="宋体"/>
      <charset val="134"/>
    </font>
    <font>
      <sz val="9"/>
      <name val="宋体"/>
      <charset val="134"/>
    </font>
    <font>
      <b/>
      <sz val="9"/>
      <color indexed="10"/>
      <name val="宋体"/>
      <charset val="134"/>
    </font>
  </fonts>
  <fills count="4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theme="9" tint="-0.249977111117893"/>
        <bgColor indexed="64"/>
      </patternFill>
    </fill>
    <fill>
      <patternFill patternType="solid">
        <fgColor theme="9" tint="0.399975585192419"/>
        <bgColor indexed="64"/>
      </patternFill>
    </fill>
    <fill>
      <patternFill patternType="solid">
        <fgColor rgb="FFFFFF00"/>
        <bgColor indexed="64"/>
      </patternFill>
    </fill>
    <fill>
      <patternFill patternType="lightGray">
        <bgColor indexed="22"/>
      </patternFill>
    </fill>
    <fill>
      <patternFill patternType="solid">
        <fgColor indexed="22"/>
        <bgColor indexed="64"/>
      </patternFill>
    </fill>
    <fill>
      <patternFill patternType="mediumGray">
        <fgColor indexed="22"/>
        <bgColor indexed="9"/>
      </patternFill>
    </fill>
    <fill>
      <patternFill patternType="solid">
        <fgColor indexed="22"/>
        <bgColor indexed="22"/>
      </patternFill>
    </fill>
    <fill>
      <patternFill patternType="solid">
        <fgColor indexed="53"/>
        <bgColor indexed="64"/>
      </patternFill>
    </fill>
    <fill>
      <patternFill patternType="solid">
        <fgColor indexed="51"/>
        <bgColor indexed="64"/>
      </patternFill>
    </fill>
    <fill>
      <patternFill patternType="solid">
        <fgColor indexed="44"/>
        <bgColor indexed="64"/>
      </patternFill>
    </fill>
    <fill>
      <patternFill patternType="solid">
        <fgColor indexed="26"/>
        <bgColor indexed="64"/>
      </patternFill>
    </fill>
    <fill>
      <patternFill patternType="solid">
        <fgColor indexed="46"/>
        <bgColor indexed="64"/>
      </patternFill>
    </fill>
    <fill>
      <patternFill patternType="solid">
        <fgColor indexed="11"/>
        <bgColor indexed="64"/>
      </patternFill>
    </fill>
    <fill>
      <patternFill patternType="solid">
        <fgColor indexed="31"/>
        <bgColor indexed="64"/>
      </patternFill>
    </fill>
    <fill>
      <patternFill patternType="solid">
        <fgColor indexed="10"/>
        <bgColor indexed="64"/>
      </patternFill>
    </fill>
    <fill>
      <patternFill patternType="solid">
        <fgColor indexed="15"/>
        <bgColor indexed="64"/>
      </patternFill>
    </fill>
    <fill>
      <patternFill patternType="solid">
        <fgColor indexed="29"/>
        <bgColor indexed="64"/>
      </patternFill>
    </fill>
    <fill>
      <patternFill patternType="solid">
        <fgColor indexed="45"/>
        <bgColor indexed="64"/>
      </patternFill>
    </fill>
    <fill>
      <patternFill patternType="solid">
        <fgColor indexed="47"/>
        <bgColor indexed="64"/>
      </patternFill>
    </fill>
    <fill>
      <patternFill patternType="solid">
        <fgColor indexed="30"/>
        <bgColor indexed="64"/>
      </patternFill>
    </fill>
    <fill>
      <patternFill patternType="solid">
        <fgColor indexed="42"/>
        <bgColor indexed="64"/>
      </patternFill>
    </fill>
    <fill>
      <patternFill patternType="solid">
        <fgColor indexed="12"/>
        <bgColor indexed="64"/>
      </patternFill>
    </fill>
    <fill>
      <patternFill patternType="solid">
        <fgColor indexed="52"/>
        <bgColor indexed="64"/>
      </patternFill>
    </fill>
    <fill>
      <patternFill patternType="solid">
        <fgColor indexed="13"/>
        <bgColor indexed="64"/>
      </patternFill>
    </fill>
    <fill>
      <patternFill patternType="solid">
        <fgColor indexed="43"/>
        <bgColor indexed="64"/>
      </patternFill>
    </fill>
    <fill>
      <patternFill patternType="solid">
        <fgColor indexed="49"/>
        <bgColor indexed="64"/>
      </patternFill>
    </fill>
    <fill>
      <patternFill patternType="solid">
        <fgColor indexed="54"/>
        <bgColor indexed="64"/>
      </patternFill>
    </fill>
    <fill>
      <patternFill patternType="solid">
        <fgColor indexed="27"/>
        <bgColor indexed="64"/>
      </patternFill>
    </fill>
    <fill>
      <patternFill patternType="solid">
        <fgColor indexed="36"/>
        <bgColor indexed="64"/>
      </patternFill>
    </fill>
    <fill>
      <patternFill patternType="solid">
        <fgColor indexed="55"/>
        <bgColor indexed="64"/>
      </patternFill>
    </fill>
    <fill>
      <patternFill patternType="solid">
        <fgColor indexed="57"/>
        <bgColor indexed="64"/>
      </patternFill>
    </fill>
    <fill>
      <patternFill patternType="gray0625"/>
    </fill>
    <fill>
      <patternFill patternType="solid">
        <fgColor indexed="62"/>
        <bgColor indexed="64"/>
      </patternFill>
    </fill>
    <fill>
      <patternFill patternType="mediumGray">
        <fgColor indexed="22"/>
      </patternFill>
    </fill>
    <fill>
      <patternFill patternType="solid">
        <fgColor indexed="25"/>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s>
  <borders count="54">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hair">
        <color auto="1"/>
      </right>
      <top style="hair">
        <color auto="1"/>
      </top>
      <bottom style="hair">
        <color auto="1"/>
      </bottom>
      <diagonal/>
    </border>
    <border>
      <left style="thin">
        <color auto="1"/>
      </left>
      <right/>
      <top style="hair">
        <color auto="1"/>
      </top>
      <bottom style="hair">
        <color auto="1"/>
      </bottom>
      <diagonal/>
    </border>
    <border>
      <left style="thin">
        <color auto="1"/>
      </left>
      <right/>
      <top/>
      <bottom/>
      <diagonal/>
    </border>
    <border>
      <left style="thin">
        <color auto="1"/>
      </left>
      <right style="thin">
        <color auto="1"/>
      </right>
      <top/>
      <bottom/>
      <diagonal/>
    </border>
    <border>
      <left style="thin">
        <color auto="1"/>
      </left>
      <right/>
      <top style="hair">
        <color auto="1"/>
      </top>
      <bottom/>
      <diagonal/>
    </border>
    <border>
      <left/>
      <right/>
      <top/>
      <bottom style="thin">
        <color auto="1"/>
      </bottom>
      <diagonal/>
    </border>
    <border>
      <left style="thin">
        <color auto="1"/>
      </left>
      <right/>
      <top/>
      <bottom style="thin">
        <color auto="1"/>
      </bottom>
      <diagonal/>
    </border>
    <border>
      <left style="thin">
        <color auto="1"/>
      </left>
      <right style="medium">
        <color auto="1"/>
      </right>
      <top style="thin">
        <color auto="1"/>
      </top>
      <bottom style="thin">
        <color auto="1"/>
      </bottom>
      <diagonal/>
    </border>
    <border>
      <left/>
      <right/>
      <top style="double">
        <color auto="1"/>
      </top>
      <bottom/>
      <diagonal/>
    </border>
    <border>
      <left/>
      <right/>
      <top/>
      <bottom style="double">
        <color auto="1"/>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right/>
      <top/>
      <bottom style="thin">
        <color indexed="8"/>
      </bottom>
      <diagonal/>
    </border>
    <border>
      <left/>
      <right style="thin">
        <color indexed="8"/>
      </right>
      <top/>
      <bottom/>
      <diagonal/>
    </border>
    <border>
      <left style="thin">
        <color indexed="8"/>
      </left>
      <right/>
      <top style="thin">
        <color indexed="8"/>
      </top>
      <bottom style="thin">
        <color indexed="9"/>
      </bottom>
      <diagonal/>
    </border>
    <border>
      <left/>
      <right/>
      <top style="thin">
        <color indexed="8"/>
      </top>
      <bottom style="thin">
        <color indexed="9"/>
      </bottom>
      <diagonal/>
    </border>
    <border>
      <left/>
      <right/>
      <top style="thin">
        <color indexed="9"/>
      </top>
      <bottom style="thin">
        <color indexed="8"/>
      </bottom>
      <diagonal/>
    </border>
    <border>
      <left/>
      <right/>
      <top style="thin">
        <color indexed="9"/>
      </top>
      <bottom/>
      <diagonal/>
    </border>
    <border>
      <left style="double">
        <color indexed="8"/>
      </left>
      <right/>
      <top/>
      <bottom style="double">
        <color indexed="9"/>
      </bottom>
      <diagonal/>
    </border>
    <border>
      <left/>
      <right/>
      <top/>
      <bottom style="double">
        <color indexed="9"/>
      </bottom>
      <diagonal/>
    </border>
    <border>
      <left/>
      <right/>
      <top/>
      <bottom style="double">
        <color indexed="8"/>
      </bottom>
      <diagonal/>
    </border>
    <border>
      <left/>
      <right style="double">
        <color indexed="8"/>
      </right>
      <top style="double">
        <color auto="1"/>
      </top>
      <bottom/>
      <diagonal/>
    </border>
    <border>
      <left/>
      <right style="double">
        <color indexed="9"/>
      </right>
      <top style="double">
        <color indexed="8"/>
      </top>
      <bottom/>
      <diagonal/>
    </border>
    <border>
      <left style="double">
        <color indexed="9"/>
      </left>
      <right style="double">
        <color indexed="8"/>
      </right>
      <top/>
      <bottom/>
      <diagonal/>
    </border>
    <border>
      <left/>
      <right style="double">
        <color indexed="9"/>
      </right>
      <top/>
      <bottom/>
      <diagonal/>
    </border>
    <border>
      <left/>
      <right style="thin">
        <color indexed="9"/>
      </right>
      <top style="thin">
        <color indexed="8"/>
      </top>
      <bottom style="thin">
        <color indexed="9"/>
      </bottom>
      <diagonal/>
    </border>
    <border>
      <left/>
      <right style="double">
        <color indexed="9"/>
      </right>
      <top/>
      <bottom style="double">
        <color indexed="9"/>
      </bottom>
      <diagonal/>
    </border>
    <border>
      <left/>
      <right style="double">
        <color indexed="8"/>
      </right>
      <top/>
      <bottom style="double">
        <color indexed="8"/>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62"/>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thin">
        <color indexed="49"/>
      </top>
      <bottom style="double">
        <color indexed="49"/>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auto="1"/>
      </right>
      <top/>
      <bottom style="thin">
        <color auto="1"/>
      </bottom>
      <diagonal/>
    </border>
    <border>
      <left/>
      <right/>
      <top style="thin">
        <color indexed="62"/>
      </top>
      <bottom style="double">
        <color indexed="62"/>
      </bottom>
      <diagonal/>
    </border>
    <border>
      <left/>
      <right/>
      <top/>
      <bottom style="medium">
        <color auto="1"/>
      </bottom>
      <diagonal/>
    </border>
    <border>
      <left/>
      <right/>
      <top style="medium">
        <color auto="1"/>
      </top>
      <bottom style="medium">
        <color auto="1"/>
      </bottom>
      <diagonal/>
    </border>
  </borders>
  <cellStyleXfs count="5979">
    <xf numFmtId="0" fontId="0" fillId="0" borderId="0"/>
    <xf numFmtId="0" fontId="86" fillId="0" borderId="0"/>
    <xf numFmtId="42" fontId="80" fillId="0" borderId="0" applyFont="0" applyFill="0" applyBorder="0" applyAlignment="0" applyProtection="0">
      <alignment vertical="center"/>
    </xf>
    <xf numFmtId="0" fontId="27" fillId="16" borderId="0" applyNumberFormat="0" applyBorder="0" applyAlignment="0" applyProtection="0">
      <alignment vertical="center"/>
    </xf>
    <xf numFmtId="0" fontId="28" fillId="24" borderId="0" applyNumberFormat="0" applyBorder="0" applyAlignment="0" applyProtection="0">
      <alignment vertical="center"/>
    </xf>
    <xf numFmtId="0" fontId="97" fillId="24" borderId="44" applyNumberFormat="0" applyAlignment="0" applyProtection="0">
      <alignment vertical="center"/>
    </xf>
    <xf numFmtId="177" fontId="79" fillId="0" borderId="0" applyFill="0" applyBorder="0" applyProtection="0">
      <alignment horizontal="center"/>
    </xf>
    <xf numFmtId="0" fontId="86" fillId="0" borderId="0"/>
    <xf numFmtId="0" fontId="12" fillId="0" borderId="0"/>
    <xf numFmtId="0" fontId="28" fillId="23" borderId="0" applyNumberFormat="0" applyBorder="0" applyAlignment="0" applyProtection="0">
      <alignment vertical="center"/>
    </xf>
    <xf numFmtId="44" fontId="80" fillId="0" borderId="0" applyFont="0" applyFill="0" applyBorder="0" applyAlignment="0" applyProtection="0">
      <alignment vertical="center"/>
    </xf>
    <xf numFmtId="0" fontId="101" fillId="0" borderId="0">
      <alignment horizontal="center" wrapText="1"/>
      <protection locked="0"/>
    </xf>
    <xf numFmtId="0" fontId="87" fillId="0" borderId="0">
      <alignment vertical="top"/>
    </xf>
    <xf numFmtId="0" fontId="12" fillId="0" borderId="0" applyFont="0" applyFill="0" applyBorder="0" applyAlignment="0" applyProtection="0"/>
    <xf numFmtId="0" fontId="12" fillId="0" borderId="0" applyFont="0" applyFill="0" applyBorder="0" applyAlignment="0" applyProtection="0"/>
    <xf numFmtId="185" fontId="86" fillId="0" borderId="0"/>
    <xf numFmtId="185" fontId="86" fillId="0" borderId="0"/>
    <xf numFmtId="0" fontId="81" fillId="25" borderId="0" applyNumberFormat="0" applyBorder="0" applyAlignment="0" applyProtection="0">
      <alignment vertical="center"/>
    </xf>
    <xf numFmtId="0" fontId="103" fillId="24" borderId="44" applyNumberFormat="0" applyAlignment="0" applyProtection="0">
      <alignment vertical="center"/>
    </xf>
    <xf numFmtId="0" fontId="86" fillId="0" borderId="0"/>
    <xf numFmtId="0" fontId="104" fillId="10" borderId="0" applyNumberFormat="0" applyBorder="0" applyAlignment="0" applyProtection="0"/>
    <xf numFmtId="41" fontId="80" fillId="0" borderId="0" applyFont="0" applyFill="0" applyBorder="0" applyAlignment="0" applyProtection="0">
      <alignment vertical="center"/>
    </xf>
    <xf numFmtId="0" fontId="86" fillId="0" borderId="0">
      <protection locked="0"/>
    </xf>
    <xf numFmtId="0" fontId="86" fillId="0" borderId="0">
      <protection locked="0"/>
    </xf>
    <xf numFmtId="0" fontId="12" fillId="0" borderId="0"/>
    <xf numFmtId="0" fontId="28" fillId="18" borderId="0" applyNumberFormat="0" applyBorder="0" applyAlignment="0" applyProtection="0">
      <alignment vertical="center"/>
    </xf>
    <xf numFmtId="0" fontId="27" fillId="30" borderId="0" applyNumberFormat="0" applyBorder="0" applyAlignment="0" applyProtection="0">
      <alignment vertical="center"/>
    </xf>
    <xf numFmtId="0" fontId="12" fillId="0" borderId="0">
      <alignment vertical="center"/>
    </xf>
    <xf numFmtId="0" fontId="28" fillId="19" borderId="0" applyNumberFormat="0" applyBorder="0" applyAlignment="0" applyProtection="0">
      <alignment vertical="center"/>
    </xf>
    <xf numFmtId="0" fontId="108" fillId="23" borderId="0" applyNumberFormat="0" applyBorder="0" applyAlignment="0" applyProtection="0">
      <alignment vertical="center"/>
    </xf>
    <xf numFmtId="0" fontId="81" fillId="22" borderId="0" applyNumberFormat="0" applyBorder="0" applyAlignment="0" applyProtection="0">
      <alignment vertical="center"/>
    </xf>
    <xf numFmtId="0" fontId="86" fillId="0" borderId="0">
      <protection locked="0"/>
    </xf>
    <xf numFmtId="43" fontId="12" fillId="0" borderId="0" applyFont="0" applyFill="0" applyBorder="0" applyAlignment="0" applyProtection="0"/>
    <xf numFmtId="49" fontId="13" fillId="0" borderId="0" applyProtection="0">
      <alignment horizontal="left"/>
    </xf>
    <xf numFmtId="0" fontId="95" fillId="0" borderId="42" applyNumberFormat="0" applyFill="0" applyAlignment="0" applyProtection="0">
      <alignment vertical="center"/>
    </xf>
    <xf numFmtId="186" fontId="102" fillId="27" borderId="0"/>
    <xf numFmtId="0" fontId="28" fillId="22" borderId="0" applyNumberFormat="0" applyBorder="0" applyAlignment="0" applyProtection="0">
      <alignment vertical="center"/>
    </xf>
    <xf numFmtId="0" fontId="86" fillId="0" borderId="0" applyNumberFormat="0" applyFill="0" applyBorder="0" applyAlignment="0" applyProtection="0"/>
    <xf numFmtId="0" fontId="86" fillId="0" borderId="0">
      <protection locked="0"/>
    </xf>
    <xf numFmtId="0" fontId="98" fillId="30" borderId="0" applyNumberFormat="0" applyBorder="0" applyAlignment="0" applyProtection="0">
      <alignment vertical="center"/>
    </xf>
    <xf numFmtId="0" fontId="40" fillId="0" borderId="0" applyNumberFormat="0" applyFill="0" applyBorder="0" applyAlignment="0" applyProtection="0">
      <alignment vertical="top"/>
      <protection locked="0"/>
    </xf>
    <xf numFmtId="9" fontId="80" fillId="0" borderId="0" applyFont="0" applyFill="0" applyBorder="0" applyAlignment="0" applyProtection="0">
      <alignment vertical="center"/>
    </xf>
    <xf numFmtId="0" fontId="83" fillId="0" borderId="0"/>
    <xf numFmtId="0" fontId="28" fillId="24" borderId="0" applyNumberFormat="0" applyBorder="0" applyAlignment="0" applyProtection="0">
      <alignment vertical="center"/>
    </xf>
    <xf numFmtId="0" fontId="111" fillId="0" borderId="0" applyNumberFormat="0" applyFill="0" applyBorder="0" applyAlignment="0" applyProtection="0">
      <alignment vertical="center"/>
    </xf>
    <xf numFmtId="0" fontId="11" fillId="0" borderId="0"/>
    <xf numFmtId="0" fontId="81" fillId="22" borderId="0" applyNumberFormat="0" applyBorder="0" applyAlignment="0" applyProtection="0">
      <alignment vertical="center"/>
    </xf>
    <xf numFmtId="0" fontId="28" fillId="22" borderId="0" applyNumberFormat="0" applyBorder="0" applyAlignment="0" applyProtection="0">
      <alignment vertical="center"/>
    </xf>
    <xf numFmtId="0" fontId="11" fillId="16" borderId="40" applyNumberFormat="0" applyFont="0" applyAlignment="0" applyProtection="0">
      <alignment vertical="center"/>
    </xf>
    <xf numFmtId="186" fontId="102" fillId="27" borderId="0"/>
    <xf numFmtId="0" fontId="107" fillId="0" borderId="0" applyNumberFormat="0" applyAlignment="0">
      <alignment horizontal="left"/>
    </xf>
    <xf numFmtId="0" fontId="28" fillId="22" borderId="0" applyNumberFormat="0" applyBorder="0" applyAlignment="0" applyProtection="0">
      <alignment vertical="center"/>
    </xf>
    <xf numFmtId="0" fontId="86" fillId="0" borderId="0" applyNumberFormat="0" applyFill="0" applyBorder="0" applyAlignment="0" applyProtection="0"/>
    <xf numFmtId="0" fontId="98" fillId="22" borderId="0" applyNumberFormat="0" applyBorder="0" applyAlignment="0" applyProtection="0">
      <alignment vertical="center"/>
    </xf>
    <xf numFmtId="0" fontId="86" fillId="0" borderId="0">
      <protection locked="0"/>
    </xf>
    <xf numFmtId="0" fontId="86" fillId="0" borderId="0">
      <protection locked="0"/>
    </xf>
    <xf numFmtId="0" fontId="28" fillId="33" borderId="0" applyNumberFormat="0" applyBorder="0" applyAlignment="0" applyProtection="0">
      <alignment vertical="center"/>
    </xf>
    <xf numFmtId="0" fontId="106" fillId="0" borderId="0" applyNumberFormat="0" applyFill="0" applyBorder="0" applyAlignment="0" applyProtection="0">
      <alignment vertical="center"/>
    </xf>
    <xf numFmtId="0" fontId="84" fillId="0" borderId="0"/>
    <xf numFmtId="0" fontId="109" fillId="0" borderId="0" applyNumberFormat="0" applyFill="0" applyBorder="0" applyAlignment="0" applyProtection="0">
      <alignment vertical="center"/>
    </xf>
    <xf numFmtId="0" fontId="81" fillId="28" borderId="0" applyNumberFormat="0" applyBorder="0" applyAlignment="0" applyProtection="0">
      <alignment vertical="center"/>
    </xf>
    <xf numFmtId="0" fontId="11" fillId="0" borderId="0"/>
    <xf numFmtId="0" fontId="87" fillId="0" borderId="0">
      <alignment vertical="top"/>
    </xf>
    <xf numFmtId="0" fontId="81" fillId="13" borderId="0" applyNumberFormat="0" applyBorder="0" applyAlignment="0" applyProtection="0">
      <alignment vertical="center"/>
    </xf>
    <xf numFmtId="0" fontId="12" fillId="0" borderId="0" applyFont="0" applyFill="0" applyBorder="0" applyAlignment="0" applyProtection="0"/>
    <xf numFmtId="0" fontId="82"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84" fillId="0" borderId="0"/>
    <xf numFmtId="0" fontId="12" fillId="0" borderId="0" applyFont="0" applyFill="0" applyBorder="0" applyAlignment="0" applyProtection="0"/>
    <xf numFmtId="0" fontId="95" fillId="0" borderId="42" applyNumberFormat="0" applyFill="0" applyAlignment="0" applyProtection="0">
      <alignment vertical="center"/>
    </xf>
    <xf numFmtId="0" fontId="13" fillId="0" borderId="0"/>
    <xf numFmtId="0" fontId="114" fillId="0" borderId="0" applyNumberFormat="0" applyFill="0" applyBorder="0" applyAlignment="0" applyProtection="0">
      <alignment vertical="center"/>
    </xf>
    <xf numFmtId="0" fontId="11" fillId="0" borderId="0"/>
    <xf numFmtId="0" fontId="85" fillId="0" borderId="41" applyNumberFormat="0" applyFill="0" applyAlignment="0" applyProtection="0">
      <alignment vertical="center"/>
    </xf>
    <xf numFmtId="0" fontId="11" fillId="0" borderId="0"/>
    <xf numFmtId="0" fontId="116" fillId="0" borderId="43" applyNumberFormat="0" applyFill="0" applyAlignment="0" applyProtection="0">
      <alignment vertical="center"/>
    </xf>
    <xf numFmtId="186" fontId="102" fillId="27" borderId="0"/>
    <xf numFmtId="0" fontId="86" fillId="0" borderId="0" applyNumberFormat="0" applyFill="0" applyBorder="0" applyAlignment="0" applyProtection="0"/>
    <xf numFmtId="0" fontId="98" fillId="31" borderId="0" applyNumberFormat="0" applyBorder="0" applyAlignment="0" applyProtection="0">
      <alignment vertical="center"/>
    </xf>
    <xf numFmtId="0" fontId="86" fillId="0" borderId="0">
      <protection locked="0"/>
    </xf>
    <xf numFmtId="0" fontId="109" fillId="0" borderId="46" applyNumberFormat="0" applyFill="0" applyAlignment="0" applyProtection="0">
      <alignment vertical="center"/>
    </xf>
    <xf numFmtId="0" fontId="95" fillId="0" borderId="42" applyNumberFormat="0" applyFill="0" applyAlignment="0" applyProtection="0">
      <alignment vertical="center"/>
    </xf>
    <xf numFmtId="0" fontId="118" fillId="10" borderId="44" applyNumberFormat="0" applyAlignment="0" applyProtection="0">
      <alignment vertical="center"/>
    </xf>
    <xf numFmtId="186" fontId="102" fillId="27" borderId="0"/>
    <xf numFmtId="0" fontId="86" fillId="0" borderId="0" applyNumberFormat="0" applyFill="0" applyBorder="0" applyAlignment="0" applyProtection="0"/>
    <xf numFmtId="0" fontId="81" fillId="34" borderId="0" applyNumberFormat="0" applyBorder="0" applyAlignment="0" applyProtection="0">
      <alignment vertical="center"/>
    </xf>
    <xf numFmtId="0" fontId="86" fillId="0" borderId="0">
      <protection locked="0"/>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0" fontId="98" fillId="10" borderId="0" applyNumberFormat="0" applyBorder="0" applyAlignment="0" applyProtection="0">
      <alignment vertical="center"/>
    </xf>
    <xf numFmtId="0" fontId="89" fillId="0" borderId="0">
      <alignment vertical="center"/>
    </xf>
    <xf numFmtId="0" fontId="86" fillId="0" borderId="0"/>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22" fillId="2" borderId="45" applyNumberFormat="0" applyAlignment="0" applyProtection="0">
      <alignment vertical="center"/>
    </xf>
    <xf numFmtId="0" fontId="100" fillId="2" borderId="44" applyNumberFormat="0" applyAlignment="0" applyProtection="0">
      <alignment vertical="center"/>
    </xf>
    <xf numFmtId="0" fontId="12" fillId="0" borderId="0" applyFont="0" applyFill="0" applyBorder="0" applyAlignment="0" applyProtection="0"/>
    <xf numFmtId="0" fontId="86" fillId="0" borderId="0">
      <protection locked="0"/>
    </xf>
    <xf numFmtId="49" fontId="13" fillId="0" borderId="0" applyProtection="0">
      <alignment horizontal="left"/>
    </xf>
    <xf numFmtId="0" fontId="86" fillId="0" borderId="0">
      <protection locked="0"/>
    </xf>
    <xf numFmtId="0" fontId="86" fillId="0" borderId="0">
      <protection locked="0"/>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6" fillId="0" borderId="0">
      <protection locked="0"/>
    </xf>
    <xf numFmtId="0" fontId="12" fillId="0" borderId="0">
      <alignment vertical="center"/>
    </xf>
    <xf numFmtId="0" fontId="123" fillId="0" borderId="48" applyNumberFormat="0" applyFill="0" applyAlignment="0" applyProtection="0">
      <alignment vertical="center"/>
    </xf>
    <xf numFmtId="0" fontId="125" fillId="35" borderId="49" applyNumberFormat="0" applyAlignment="0" applyProtection="0">
      <alignment vertical="center"/>
    </xf>
    <xf numFmtId="0" fontId="81" fillId="25" borderId="0" applyNumberFormat="0" applyBorder="0" applyAlignment="0" applyProtection="0">
      <alignment vertical="center"/>
    </xf>
    <xf numFmtId="0" fontId="12" fillId="0" borderId="0" applyFont="0" applyFill="0" applyBorder="0" applyAlignment="0" applyProtection="0"/>
    <xf numFmtId="0" fontId="27" fillId="24" borderId="0" applyNumberFormat="0" applyBorder="0" applyAlignment="0" applyProtection="0">
      <alignment vertical="center"/>
    </xf>
    <xf numFmtId="0" fontId="86" fillId="0" borderId="0">
      <protection locked="0"/>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98" fillId="20" borderId="0" applyNumberFormat="0" applyBorder="0" applyAlignment="0" applyProtection="0">
      <alignment vertical="center"/>
    </xf>
    <xf numFmtId="0" fontId="28" fillId="24" borderId="0" applyNumberFormat="0" applyBorder="0" applyAlignment="0" applyProtection="0">
      <alignment vertical="center"/>
    </xf>
    <xf numFmtId="0" fontId="28" fillId="17" borderId="0" applyNumberFormat="0" applyBorder="0" applyAlignment="0" applyProtection="0">
      <alignment vertical="center"/>
    </xf>
    <xf numFmtId="0" fontId="127" fillId="0" borderId="48" applyNumberFormat="0" applyFill="0" applyAlignment="0" applyProtection="0">
      <alignment vertical="center"/>
    </xf>
    <xf numFmtId="0" fontId="115" fillId="30" borderId="0" applyNumberFormat="0" applyBorder="0" applyAlignment="0" applyProtection="0">
      <alignment vertical="center"/>
    </xf>
    <xf numFmtId="0" fontId="96" fillId="0" borderId="43" applyNumberFormat="0" applyFill="0" applyAlignment="0" applyProtection="0">
      <alignment vertical="center"/>
    </xf>
    <xf numFmtId="0" fontId="12" fillId="0" borderId="0">
      <alignment vertical="center"/>
    </xf>
    <xf numFmtId="0" fontId="84" fillId="0" borderId="0"/>
    <xf numFmtId="0" fontId="91" fillId="10" borderId="0" applyNumberFormat="0" applyBorder="0" applyAlignment="0" applyProtection="0"/>
    <xf numFmtId="0" fontId="121" fillId="0" borderId="47" applyNumberFormat="0" applyFill="0" applyAlignment="0" applyProtection="0">
      <alignment vertical="center"/>
    </xf>
    <xf numFmtId="0" fontId="129" fillId="23" borderId="0" applyNumberFormat="0" applyBorder="0" applyAlignment="0" applyProtection="0">
      <alignment vertical="center"/>
    </xf>
    <xf numFmtId="178" fontId="13" fillId="0" borderId="0" applyFill="0" applyBorder="0" applyProtection="0">
      <alignment horizontal="right"/>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86" fillId="0" borderId="0">
      <protection locked="0"/>
    </xf>
    <xf numFmtId="0" fontId="129" fillId="23" borderId="0" applyNumberFormat="0" applyBorder="0" applyAlignment="0" applyProtection="0">
      <alignment vertical="center"/>
    </xf>
    <xf numFmtId="0" fontId="130" fillId="26"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131" fillId="30" borderId="0" applyNumberFormat="0" applyBorder="0" applyAlignment="0" applyProtection="0">
      <alignment vertical="center"/>
    </xf>
    <xf numFmtId="0" fontId="117" fillId="0" borderId="0" applyNumberFormat="0" applyFill="0" applyBorder="0" applyAlignment="0" applyProtection="0">
      <alignment vertical="center"/>
    </xf>
    <xf numFmtId="0" fontId="27" fillId="33" borderId="0" applyNumberFormat="0" applyBorder="0" applyAlignment="0" applyProtection="0">
      <alignment vertical="center"/>
    </xf>
    <xf numFmtId="0" fontId="28" fillId="17" borderId="0" applyNumberFormat="0" applyBorder="0" applyAlignment="0" applyProtection="0">
      <alignment vertical="center"/>
    </xf>
    <xf numFmtId="0" fontId="98" fillId="31" borderId="0" applyNumberFormat="0" applyBorder="0" applyAlignment="0" applyProtection="0">
      <alignment vertical="center"/>
    </xf>
    <xf numFmtId="0" fontId="27" fillId="2" borderId="0" applyNumberFormat="0" applyBorder="0" applyAlignment="0" applyProtection="0">
      <alignment vertical="center"/>
    </xf>
    <xf numFmtId="0" fontId="129" fillId="23" borderId="0" applyNumberFormat="0" applyBorder="0" applyAlignment="0" applyProtection="0">
      <alignment vertical="center"/>
    </xf>
    <xf numFmtId="0" fontId="12" fillId="0" borderId="0" applyFont="0" applyFill="0" applyBorder="0" applyAlignment="0" applyProtection="0"/>
    <xf numFmtId="0" fontId="12" fillId="0" borderId="0">
      <alignment vertical="center"/>
    </xf>
    <xf numFmtId="0" fontId="86" fillId="0" borderId="0">
      <protection locked="0"/>
    </xf>
    <xf numFmtId="0" fontId="27" fillId="10" borderId="0" applyNumberFormat="0" applyBorder="0" applyAlignment="0" applyProtection="0">
      <alignment vertical="center"/>
    </xf>
    <xf numFmtId="0" fontId="27" fillId="24" borderId="0" applyNumberFormat="0" applyBorder="0" applyAlignment="0" applyProtection="0">
      <alignment vertical="center"/>
    </xf>
    <xf numFmtId="0" fontId="12" fillId="0" borderId="0">
      <alignment vertical="center"/>
    </xf>
    <xf numFmtId="0" fontId="86" fillId="0" borderId="0">
      <protection locked="0"/>
    </xf>
    <xf numFmtId="0" fontId="27" fillId="22"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 fillId="0" borderId="0" applyFont="0" applyFill="0" applyBorder="0" applyAlignment="0" applyProtection="0"/>
    <xf numFmtId="0" fontId="73" fillId="0" borderId="39" applyNumberFormat="0" applyFill="0" applyAlignment="0" applyProtection="0">
      <alignment vertical="center"/>
    </xf>
    <xf numFmtId="0" fontId="98" fillId="36"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 fillId="0" borderId="0" applyFont="0" applyFill="0" applyBorder="0" applyAlignment="0" applyProtection="0"/>
    <xf numFmtId="0" fontId="73" fillId="0" borderId="0" applyNumberFormat="0" applyFill="0" applyBorder="0" applyAlignment="0" applyProtection="0">
      <alignment vertical="center"/>
    </xf>
    <xf numFmtId="0" fontId="86" fillId="0" borderId="0"/>
    <xf numFmtId="0" fontId="98" fillId="32" borderId="0" applyNumberFormat="0" applyBorder="0" applyAlignment="0" applyProtection="0">
      <alignment vertical="center"/>
    </xf>
    <xf numFmtId="0" fontId="117" fillId="0" borderId="0" applyNumberFormat="0" applyFill="0" applyBorder="0" applyAlignment="0" applyProtection="0">
      <alignment vertical="center"/>
    </xf>
    <xf numFmtId="0" fontId="27" fillId="2" borderId="0" applyNumberFormat="0" applyBorder="0" applyAlignment="0" applyProtection="0">
      <alignment vertical="center"/>
    </xf>
    <xf numFmtId="0" fontId="12" fillId="0" borderId="0"/>
    <xf numFmtId="0" fontId="12" fillId="16" borderId="40" applyNumberFormat="0" applyFont="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27" fillId="10" borderId="0" applyNumberFormat="0" applyBorder="0" applyAlignment="0" applyProtection="0">
      <alignment vertical="center"/>
    </xf>
    <xf numFmtId="0" fontId="28" fillId="15" borderId="0" applyNumberFormat="0" applyBorder="0" applyAlignment="0" applyProtection="0">
      <alignment vertical="center"/>
    </xf>
    <xf numFmtId="0" fontId="86" fillId="0" borderId="0"/>
    <xf numFmtId="0" fontId="12" fillId="0" borderId="0"/>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28" fillId="19" borderId="0" applyNumberFormat="0" applyBorder="0" applyAlignment="0" applyProtection="0">
      <alignment vertical="center"/>
    </xf>
    <xf numFmtId="0" fontId="12" fillId="0" borderId="0" applyFont="0" applyFill="0" applyBorder="0" applyAlignment="0" applyProtection="0"/>
    <xf numFmtId="0" fontId="81" fillId="28" borderId="0" applyNumberFormat="0" applyBorder="0" applyAlignment="0" applyProtection="0">
      <alignment vertical="center"/>
    </xf>
    <xf numFmtId="0" fontId="98" fillId="31" borderId="0" applyNumberFormat="0" applyBorder="0" applyAlignment="0" applyProtection="0">
      <alignment vertical="center"/>
    </xf>
    <xf numFmtId="0" fontId="96" fillId="0" borderId="43" applyNumberFormat="0" applyFill="0" applyAlignment="0" applyProtection="0">
      <alignment vertical="center"/>
    </xf>
    <xf numFmtId="0" fontId="27" fillId="15" borderId="0" applyNumberFormat="0" applyBorder="0" applyAlignment="0" applyProtection="0">
      <alignment vertical="center"/>
    </xf>
    <xf numFmtId="0" fontId="118" fillId="10" borderId="44" applyNumberFormat="0" applyAlignment="0" applyProtection="0">
      <alignment vertical="center"/>
    </xf>
    <xf numFmtId="186" fontId="102" fillId="27" borderId="0"/>
    <xf numFmtId="0" fontId="86" fillId="0" borderId="0" applyNumberFormat="0" applyFill="0" applyBorder="0" applyAlignment="0" applyProtection="0"/>
    <xf numFmtId="0" fontId="81" fillId="34" borderId="0" applyNumberFormat="0" applyBorder="0" applyAlignment="0" applyProtection="0">
      <alignment vertical="center"/>
    </xf>
    <xf numFmtId="0" fontId="86" fillId="0" borderId="0">
      <protection locked="0"/>
    </xf>
    <xf numFmtId="0" fontId="12" fillId="0" borderId="0">
      <alignment vertical="center"/>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0" fontId="98" fillId="31" borderId="0" applyNumberFormat="0" applyBorder="0" applyAlignment="0" applyProtection="0">
      <alignment vertical="center"/>
    </xf>
    <xf numFmtId="0" fontId="86" fillId="0" borderId="0"/>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28" fillId="19" borderId="0" applyNumberFormat="0" applyBorder="0" applyAlignment="0" applyProtection="0">
      <alignment vertical="center"/>
    </xf>
    <xf numFmtId="0" fontId="12" fillId="0" borderId="0" applyFont="0" applyFill="0" applyBorder="0" applyAlignment="0" applyProtection="0"/>
    <xf numFmtId="203" fontId="13" fillId="0" borderId="0" applyFill="0" applyBorder="0" applyProtection="0">
      <alignment horizontal="right"/>
    </xf>
    <xf numFmtId="0" fontId="81" fillId="28" borderId="0" applyNumberFormat="0" applyBorder="0" applyAlignment="0" applyProtection="0">
      <alignment vertical="center"/>
    </xf>
    <xf numFmtId="0" fontId="98" fillId="13" borderId="0" applyNumberFormat="0" applyBorder="0" applyAlignment="0" applyProtection="0">
      <alignment vertical="center"/>
    </xf>
    <xf numFmtId="0" fontId="84" fillId="0" borderId="0"/>
    <xf numFmtId="0" fontId="73" fillId="0" borderId="39" applyNumberFormat="0" applyFill="0" applyAlignment="0" applyProtection="0">
      <alignment vertical="center"/>
    </xf>
    <xf numFmtId="0" fontId="27" fillId="24" borderId="0" applyNumberFormat="0" applyBorder="0" applyAlignment="0" applyProtection="0">
      <alignment vertical="center"/>
    </xf>
    <xf numFmtId="0" fontId="86" fillId="0" borderId="0">
      <protection locked="0"/>
    </xf>
    <xf numFmtId="0" fontId="98" fillId="24"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6" fillId="0" borderId="0">
      <protection locked="0"/>
    </xf>
    <xf numFmtId="0" fontId="120" fillId="0" borderId="0" applyFont="0" applyFill="0" applyBorder="0" applyAlignment="0" applyProtection="0"/>
    <xf numFmtId="0" fontId="120" fillId="0" borderId="0" applyFont="0" applyFill="0" applyBorder="0" applyAlignment="0" applyProtection="0"/>
    <xf numFmtId="207" fontId="13" fillId="0" borderId="0"/>
    <xf numFmtId="0" fontId="86" fillId="0" borderId="0"/>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12" fillId="16" borderId="40" applyNumberFormat="0" applyFont="0" applyAlignment="0" applyProtection="0">
      <alignment vertical="center"/>
    </xf>
    <xf numFmtId="0" fontId="96" fillId="0" borderId="43" applyNumberFormat="0" applyFill="0" applyAlignment="0" applyProtection="0">
      <alignment vertical="center"/>
    </xf>
    <xf numFmtId="207" fontId="13" fillId="0" borderId="0"/>
    <xf numFmtId="0" fontId="86" fillId="0" borderId="0"/>
    <xf numFmtId="0" fontId="86" fillId="0" borderId="0">
      <protection locked="0"/>
    </xf>
    <xf numFmtId="0" fontId="81" fillId="25"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96" fillId="0" borderId="43" applyNumberFormat="0" applyFill="0" applyAlignment="0" applyProtection="0">
      <alignment vertical="center"/>
    </xf>
    <xf numFmtId="207" fontId="13" fillId="0" borderId="0"/>
    <xf numFmtId="0" fontId="86" fillId="0" borderId="0"/>
    <xf numFmtId="0" fontId="84" fillId="0" borderId="0"/>
    <xf numFmtId="0" fontId="81" fillId="25"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11" fillId="0" borderId="0"/>
    <xf numFmtId="0" fontId="81" fillId="25"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28" fillId="18" borderId="0" applyNumberFormat="0" applyBorder="0" applyAlignment="0" applyProtection="0">
      <alignment vertical="center"/>
    </xf>
    <xf numFmtId="0" fontId="92" fillId="0" borderId="0"/>
    <xf numFmtId="0" fontId="81" fillId="25"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196" fontId="12" fillId="0" borderId="0" applyFont="0" applyFill="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28" fillId="17" borderId="0" applyNumberFormat="0" applyBorder="0" applyAlignment="0" applyProtection="0">
      <alignment vertical="center"/>
    </xf>
    <xf numFmtId="0" fontId="84" fillId="0" borderId="0"/>
    <xf numFmtId="0" fontId="12" fillId="0" borderId="0" applyFont="0" applyFill="0" applyBorder="0" applyAlignment="0" applyProtection="0"/>
    <xf numFmtId="0" fontId="84" fillId="0" borderId="0"/>
    <xf numFmtId="0" fontId="12" fillId="0" borderId="0" applyFont="0" applyFill="0" applyBorder="0" applyAlignment="0" applyProtection="0"/>
    <xf numFmtId="0" fontId="84" fillId="0" borderId="0"/>
    <xf numFmtId="0" fontId="12" fillId="0" borderId="0" applyFont="0" applyFill="0" applyBorder="0" applyAlignment="0" applyProtection="0"/>
    <xf numFmtId="0" fontId="81" fillId="28" borderId="0" applyNumberFormat="0" applyBorder="0" applyAlignment="0" applyProtection="0">
      <alignment vertical="center"/>
    </xf>
    <xf numFmtId="0" fontId="11" fillId="0" borderId="0"/>
    <xf numFmtId="0" fontId="28" fillId="17" borderId="0" applyNumberFormat="0" applyBorder="0" applyAlignment="0" applyProtection="0">
      <alignment vertical="center"/>
    </xf>
    <xf numFmtId="0" fontId="87" fillId="0" borderId="0">
      <alignment vertical="top"/>
    </xf>
    <xf numFmtId="0" fontId="81" fillId="13" borderId="0" applyNumberFormat="0" applyBorder="0" applyAlignment="0" applyProtection="0">
      <alignment vertical="center"/>
    </xf>
    <xf numFmtId="0" fontId="12" fillId="0" borderId="0" applyFont="0" applyFill="0" applyBorder="0" applyAlignment="0" applyProtection="0"/>
    <xf numFmtId="0" fontId="28" fillId="17" borderId="0" applyNumberFormat="0" applyBorder="0" applyAlignment="0" applyProtection="0">
      <alignment vertical="center"/>
    </xf>
    <xf numFmtId="0" fontId="87" fillId="0" borderId="0">
      <alignment vertical="top"/>
    </xf>
    <xf numFmtId="0" fontId="81" fillId="13" borderId="0" applyNumberFormat="0" applyBorder="0" applyAlignment="0" applyProtection="0">
      <alignment vertical="center"/>
    </xf>
    <xf numFmtId="0" fontId="12" fillId="0" borderId="0" applyFont="0" applyFill="0" applyBorder="0" applyAlignment="0" applyProtection="0"/>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87" fillId="0" borderId="0">
      <alignment vertical="top"/>
    </xf>
    <xf numFmtId="0" fontId="81" fillId="18" borderId="0" applyNumberFormat="0" applyBorder="0" applyAlignment="0" applyProtection="0">
      <alignment vertical="center"/>
    </xf>
    <xf numFmtId="0" fontId="12" fillId="0" borderId="0" applyFont="0" applyFill="0" applyBorder="0" applyAlignment="0" applyProtection="0"/>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87" fillId="0" borderId="0">
      <alignment vertical="top"/>
    </xf>
    <xf numFmtId="0" fontId="81" fillId="18"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49" fontId="13" fillId="0" borderId="0" applyProtection="0">
      <alignment horizontal="left"/>
    </xf>
    <xf numFmtId="0" fontId="12" fillId="0" borderId="0" applyFont="0" applyFill="0" applyBorder="0" applyAlignment="0" applyProtection="0"/>
    <xf numFmtId="0" fontId="12" fillId="0" borderId="0" applyFont="0" applyFill="0" applyBorder="0" applyAlignment="0" applyProtection="0"/>
    <xf numFmtId="49" fontId="13" fillId="0" borderId="0" applyProtection="0">
      <alignment horizontal="left"/>
    </xf>
    <xf numFmtId="0" fontId="12" fillId="0" borderId="0" applyFont="0" applyFill="0" applyBorder="0" applyAlignment="0" applyProtection="0"/>
    <xf numFmtId="0" fontId="12" fillId="0" borderId="0" applyFont="0" applyFill="0" applyBorder="0" applyAlignment="0" applyProtection="0"/>
    <xf numFmtId="49" fontId="13" fillId="0" borderId="0" applyProtection="0">
      <alignment horizontal="left"/>
    </xf>
    <xf numFmtId="203" fontId="13" fillId="0" borderId="0" applyFill="0" applyBorder="0" applyProtection="0">
      <alignment horizontal="right"/>
    </xf>
    <xf numFmtId="0" fontId="28" fillId="26" borderId="0" applyNumberFormat="0" applyBorder="0" applyAlignment="0" applyProtection="0">
      <alignment vertical="center"/>
    </xf>
    <xf numFmtId="0" fontId="12" fillId="0" borderId="0" applyFont="0" applyFill="0" applyBorder="0" applyAlignment="0" applyProtection="0"/>
    <xf numFmtId="49" fontId="13" fillId="0" borderId="0" applyProtection="0">
      <alignment horizontal="left"/>
    </xf>
    <xf numFmtId="0" fontId="12" fillId="0" borderId="0" applyFont="0" applyFill="0" applyBorder="0" applyAlignment="0" applyProtection="0"/>
    <xf numFmtId="0" fontId="86" fillId="0" borderId="0">
      <protection locked="0"/>
    </xf>
    <xf numFmtId="0" fontId="28" fillId="18" borderId="0" applyNumberFormat="0" applyBorder="0" applyAlignment="0" applyProtection="0">
      <alignment vertical="center"/>
    </xf>
    <xf numFmtId="49" fontId="13" fillId="0" borderId="0" applyProtection="0">
      <alignment horizontal="left"/>
    </xf>
    <xf numFmtId="0" fontId="12" fillId="0" borderId="0" applyFont="0" applyFill="0" applyBorder="0" applyAlignment="0" applyProtection="0"/>
    <xf numFmtId="0" fontId="86" fillId="0" borderId="0">
      <protection locked="0"/>
    </xf>
    <xf numFmtId="0" fontId="12" fillId="16" borderId="40" applyNumberFormat="0" applyFont="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49" fontId="13" fillId="0" borderId="0" applyProtection="0">
      <alignment horizontal="left"/>
    </xf>
    <xf numFmtId="0" fontId="96" fillId="0" borderId="43" applyNumberFormat="0" applyFill="0" applyAlignment="0" applyProtection="0">
      <alignment vertical="center"/>
    </xf>
    <xf numFmtId="0" fontId="11" fillId="0" borderId="0"/>
    <xf numFmtId="0" fontId="12" fillId="0" borderId="0" applyFont="0" applyFill="0" applyBorder="0" applyAlignment="0" applyProtection="0"/>
    <xf numFmtId="0" fontId="86" fillId="0" borderId="0"/>
    <xf numFmtId="0" fontId="12" fillId="0" borderId="0" applyFont="0" applyFill="0" applyBorder="0" applyAlignment="0" applyProtection="0"/>
    <xf numFmtId="0" fontId="28" fillId="17" borderId="0" applyNumberFormat="0" applyBorder="0" applyAlignment="0" applyProtection="0">
      <alignment vertical="center"/>
    </xf>
    <xf numFmtId="0" fontId="86" fillId="0" borderId="0"/>
    <xf numFmtId="0" fontId="117" fillId="0" borderId="0" applyNumberFormat="0" applyFill="0" applyBorder="0" applyAlignment="0" applyProtection="0">
      <alignment vertical="center"/>
    </xf>
    <xf numFmtId="0" fontId="12" fillId="0" borderId="0" applyFont="0" applyFill="0" applyBorder="0" applyAlignment="0" applyProtection="0"/>
    <xf numFmtId="0" fontId="28" fillId="17" borderId="0" applyNumberFormat="0" applyBorder="0" applyAlignment="0" applyProtection="0">
      <alignment vertical="center"/>
    </xf>
    <xf numFmtId="0" fontId="86" fillId="0" borderId="0"/>
    <xf numFmtId="0" fontId="133" fillId="0" borderId="50" applyNumberFormat="0" applyFill="0" applyProtection="0">
      <alignment horizontal="center"/>
    </xf>
    <xf numFmtId="0" fontId="117" fillId="0" borderId="0" applyNumberFormat="0" applyFill="0" applyBorder="0" applyAlignment="0" applyProtection="0">
      <alignment vertical="center"/>
    </xf>
    <xf numFmtId="0" fontId="12" fillId="0" borderId="0" applyFont="0" applyFill="0" applyBorder="0" applyAlignment="0" applyProtection="0"/>
    <xf numFmtId="0" fontId="86" fillId="0" borderId="0"/>
    <xf numFmtId="0" fontId="133" fillId="0" borderId="50" applyNumberFormat="0" applyFill="0" applyProtection="0">
      <alignment horizontal="center"/>
    </xf>
    <xf numFmtId="0" fontId="12" fillId="0" borderId="0" applyFont="0" applyFill="0" applyBorder="0" applyAlignment="0" applyProtection="0"/>
    <xf numFmtId="0" fontId="28" fillId="33" borderId="0" applyNumberFormat="0" applyBorder="0" applyAlignment="0" applyProtection="0">
      <alignment vertical="center"/>
    </xf>
    <xf numFmtId="0" fontId="11" fillId="0" borderId="0"/>
    <xf numFmtId="0" fontId="106" fillId="0" borderId="0" applyNumberFormat="0" applyFill="0" applyBorder="0" applyAlignment="0" applyProtection="0">
      <alignment vertical="center"/>
    </xf>
    <xf numFmtId="0" fontId="84" fillId="0" borderId="0"/>
    <xf numFmtId="0" fontId="12" fillId="16" borderId="40" applyNumberFormat="0" applyFont="0" applyAlignment="0" applyProtection="0">
      <alignment vertical="center"/>
    </xf>
    <xf numFmtId="0" fontId="86" fillId="0" borderId="0"/>
    <xf numFmtId="0" fontId="91" fillId="16" borderId="7" applyNumberFormat="0" applyBorder="0" applyAlignment="0" applyProtection="0"/>
    <xf numFmtId="0" fontId="135" fillId="0" borderId="0"/>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0" fontId="136" fillId="0" borderId="0" applyNumberFormat="0" applyFill="0" applyBorder="0" applyAlignment="0" applyProtection="0">
      <alignment vertical="center"/>
    </xf>
    <xf numFmtId="0" fontId="104" fillId="24" borderId="0" applyNumberFormat="0" applyBorder="0" applyAlignment="0" applyProtection="0"/>
    <xf numFmtId="0" fontId="86" fillId="0" borderId="6" applyNumberFormat="0" applyFill="0" applyProtection="0">
      <alignment horizontal="left"/>
    </xf>
    <xf numFmtId="0" fontId="86" fillId="0" borderId="0"/>
    <xf numFmtId="0" fontId="73" fillId="0" borderId="39" applyNumberFormat="0" applyFill="0" applyAlignment="0" applyProtection="0">
      <alignment vertical="center"/>
    </xf>
    <xf numFmtId="0" fontId="81" fillId="22" borderId="0" applyNumberFormat="0" applyBorder="0" applyAlignment="0" applyProtection="0">
      <alignment vertical="center"/>
    </xf>
    <xf numFmtId="0" fontId="87" fillId="0" borderId="0">
      <alignment vertical="top"/>
    </xf>
    <xf numFmtId="0" fontId="86" fillId="0" borderId="0"/>
    <xf numFmtId="0" fontId="129" fillId="23" borderId="0" applyNumberFormat="0" applyBorder="0" applyAlignment="0" applyProtection="0">
      <alignment vertical="center"/>
    </xf>
    <xf numFmtId="0" fontId="81" fillId="22" borderId="0" applyNumberFormat="0" applyBorder="0" applyAlignment="0" applyProtection="0">
      <alignment vertical="center"/>
    </xf>
    <xf numFmtId="0" fontId="87" fillId="0" borderId="0">
      <alignment vertical="top"/>
    </xf>
    <xf numFmtId="0" fontId="86" fillId="0" borderId="0"/>
    <xf numFmtId="0" fontId="129" fillId="23" borderId="0" applyNumberFormat="0" applyBorder="0" applyAlignment="0" applyProtection="0">
      <alignment vertical="center"/>
    </xf>
    <xf numFmtId="0" fontId="81" fillId="31" borderId="0" applyNumberFormat="0" applyBorder="0" applyAlignment="0" applyProtection="0">
      <alignment vertical="center"/>
    </xf>
    <xf numFmtId="0" fontId="87" fillId="0" borderId="0">
      <alignment vertical="top"/>
    </xf>
    <xf numFmtId="0" fontId="87" fillId="0" borderId="0">
      <alignment vertical="top"/>
    </xf>
    <xf numFmtId="0" fontId="86" fillId="0" borderId="0"/>
    <xf numFmtId="0" fontId="81" fillId="31" borderId="0" applyNumberFormat="0" applyBorder="0" applyAlignment="0" applyProtection="0">
      <alignment vertical="center"/>
    </xf>
    <xf numFmtId="0" fontId="87" fillId="0" borderId="0">
      <alignment vertical="top"/>
    </xf>
    <xf numFmtId="0" fontId="87" fillId="0" borderId="0">
      <alignment vertical="top"/>
    </xf>
    <xf numFmtId="0" fontId="86" fillId="0" borderId="0"/>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7" fillId="0" borderId="0">
      <alignment vertical="top"/>
    </xf>
    <xf numFmtId="0" fontId="87" fillId="0" borderId="0">
      <alignment vertical="top"/>
    </xf>
    <xf numFmtId="0" fontId="12" fillId="16" borderId="40" applyNumberFormat="0" applyFont="0" applyAlignment="0" applyProtection="0">
      <alignment vertical="center"/>
    </xf>
    <xf numFmtId="0" fontId="112" fillId="10" borderId="45" applyNumberFormat="0" applyAlignment="0" applyProtection="0">
      <alignment vertical="center"/>
    </xf>
    <xf numFmtId="0" fontId="86" fillId="0" borderId="0"/>
    <xf numFmtId="0" fontId="86" fillId="0" borderId="0">
      <protection locked="0"/>
    </xf>
    <xf numFmtId="0" fontId="11" fillId="0" borderId="0"/>
    <xf numFmtId="49" fontId="13" fillId="0" borderId="0" applyProtection="0">
      <alignment horizontal="left"/>
    </xf>
    <xf numFmtId="0" fontId="81" fillId="22" borderId="0" applyNumberFormat="0" applyBorder="0" applyAlignment="0" applyProtection="0">
      <alignment vertical="center"/>
    </xf>
    <xf numFmtId="0" fontId="86" fillId="0" borderId="0">
      <protection locked="0"/>
    </xf>
    <xf numFmtId="49" fontId="13" fillId="0" borderId="0" applyProtection="0">
      <alignment horizontal="left"/>
    </xf>
    <xf numFmtId="0" fontId="81" fillId="28" borderId="0" applyNumberFormat="0" applyBorder="0" applyAlignment="0" applyProtection="0">
      <alignment vertical="center"/>
    </xf>
    <xf numFmtId="0" fontId="81" fillId="13" borderId="0" applyNumberFormat="0" applyBorder="0" applyAlignment="0" applyProtection="0">
      <alignment vertical="center"/>
    </xf>
    <xf numFmtId="0" fontId="86" fillId="0" borderId="0">
      <protection locked="0"/>
    </xf>
    <xf numFmtId="0" fontId="81" fillId="22" borderId="0" applyNumberFormat="0" applyBorder="0" applyAlignment="0" applyProtection="0">
      <alignment vertical="center"/>
    </xf>
    <xf numFmtId="0" fontId="86" fillId="0" borderId="0">
      <protection locked="0"/>
    </xf>
    <xf numFmtId="49" fontId="13" fillId="0" borderId="0" applyProtection="0">
      <alignment horizontal="left"/>
    </xf>
    <xf numFmtId="0" fontId="81" fillId="22" borderId="0" applyNumberFormat="0" applyBorder="0" applyAlignment="0" applyProtection="0">
      <alignment vertical="center"/>
    </xf>
    <xf numFmtId="0" fontId="86" fillId="0" borderId="0">
      <protection locked="0"/>
    </xf>
    <xf numFmtId="49" fontId="13" fillId="0" borderId="0" applyProtection="0">
      <alignment horizontal="left"/>
    </xf>
    <xf numFmtId="0" fontId="12" fillId="0" borderId="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86" fillId="0" borderId="0">
      <protection locked="0"/>
    </xf>
    <xf numFmtId="49" fontId="13" fillId="0" borderId="0" applyProtection="0">
      <alignment horizontal="left"/>
    </xf>
    <xf numFmtId="49" fontId="13" fillId="0" borderId="0" applyProtection="0">
      <alignment horizontal="left"/>
    </xf>
    <xf numFmtId="49" fontId="13" fillId="0" borderId="0" applyProtection="0">
      <alignment horizontal="left"/>
    </xf>
    <xf numFmtId="49" fontId="13" fillId="0" borderId="0" applyProtection="0">
      <alignment horizontal="left"/>
    </xf>
    <xf numFmtId="0" fontId="12" fillId="0" borderId="0"/>
    <xf numFmtId="49" fontId="13" fillId="0" borderId="0" applyProtection="0">
      <alignment horizontal="left"/>
    </xf>
    <xf numFmtId="0" fontId="12" fillId="0" borderId="0"/>
    <xf numFmtId="49" fontId="13" fillId="0" borderId="0" applyProtection="0">
      <alignment horizontal="left"/>
    </xf>
    <xf numFmtId="0" fontId="12" fillId="0" borderId="0"/>
    <xf numFmtId="49" fontId="13" fillId="0" borderId="0" applyProtection="0">
      <alignment horizontal="left"/>
    </xf>
    <xf numFmtId="0" fontId="95" fillId="0" borderId="42" applyNumberFormat="0" applyFill="0" applyAlignment="0" applyProtection="0">
      <alignment vertical="center"/>
    </xf>
    <xf numFmtId="0" fontId="81" fillId="36" borderId="0" applyNumberFormat="0" applyBorder="0" applyAlignment="0" applyProtection="0">
      <alignment vertical="center"/>
    </xf>
    <xf numFmtId="0" fontId="86" fillId="0" borderId="0">
      <protection locked="0"/>
    </xf>
    <xf numFmtId="49" fontId="13" fillId="0" borderId="0" applyProtection="0">
      <alignment horizontal="left"/>
    </xf>
    <xf numFmtId="0" fontId="95" fillId="0" borderId="42" applyNumberFormat="0" applyFill="0" applyAlignment="0" applyProtection="0">
      <alignment vertical="center"/>
    </xf>
    <xf numFmtId="0" fontId="86" fillId="0" borderId="0">
      <protection locked="0"/>
    </xf>
    <xf numFmtId="49" fontId="13" fillId="0" borderId="0" applyProtection="0">
      <alignment horizontal="left"/>
    </xf>
    <xf numFmtId="0" fontId="86" fillId="0" borderId="0">
      <protection locked="0"/>
    </xf>
    <xf numFmtId="0" fontId="95" fillId="0" borderId="42" applyNumberFormat="0" applyFill="0" applyAlignment="0" applyProtection="0">
      <alignment vertical="center"/>
    </xf>
    <xf numFmtId="0" fontId="86" fillId="0" borderId="0">
      <protection locked="0"/>
    </xf>
    <xf numFmtId="49" fontId="13" fillId="0" borderId="0" applyProtection="0">
      <alignment horizontal="left"/>
    </xf>
    <xf numFmtId="0" fontId="86" fillId="0" borderId="0">
      <protection locked="0"/>
    </xf>
    <xf numFmtId="49" fontId="13" fillId="0" borderId="0" applyProtection="0">
      <alignment horizontal="left"/>
    </xf>
    <xf numFmtId="193" fontId="93" fillId="0" borderId="0">
      <alignment horizontal="right"/>
    </xf>
    <xf numFmtId="0" fontId="86" fillId="0" borderId="0"/>
    <xf numFmtId="0" fontId="28" fillId="26" borderId="0" applyNumberFormat="0" applyBorder="0" applyAlignment="0" applyProtection="0">
      <alignment vertical="center"/>
    </xf>
    <xf numFmtId="49" fontId="13" fillId="0" borderId="0" applyProtection="0">
      <alignment horizontal="left"/>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6" fillId="0" borderId="0">
      <protection locked="0"/>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6" fillId="0" borderId="0">
      <protection locked="0"/>
    </xf>
    <xf numFmtId="0" fontId="129" fillId="23" borderId="0" applyNumberFormat="0" applyBorder="0" applyAlignment="0" applyProtection="0">
      <alignment vertical="center"/>
    </xf>
    <xf numFmtId="178" fontId="13" fillId="0" borderId="0" applyFill="0" applyBorder="0" applyProtection="0">
      <alignment horizontal="right"/>
    </xf>
    <xf numFmtId="0" fontId="81" fillId="18" borderId="0" applyNumberFormat="0" applyBorder="0" applyAlignment="0" applyProtection="0">
      <alignment vertical="center"/>
    </xf>
    <xf numFmtId="0" fontId="86" fillId="0" borderId="0">
      <protection locked="0"/>
    </xf>
    <xf numFmtId="0" fontId="129" fillId="23" borderId="0" applyNumberFormat="0" applyBorder="0" applyAlignment="0" applyProtection="0">
      <alignment vertical="center"/>
    </xf>
    <xf numFmtId="178" fontId="13" fillId="0" borderId="0" applyFill="0" applyBorder="0" applyProtection="0">
      <alignment horizontal="right"/>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86" fillId="0" borderId="0">
      <protection locked="0"/>
    </xf>
    <xf numFmtId="0" fontId="73" fillId="0" borderId="0" applyNumberFormat="0" applyFill="0" applyBorder="0" applyAlignment="0" applyProtection="0">
      <alignment vertical="center"/>
    </xf>
    <xf numFmtId="0" fontId="86" fillId="0" borderId="0"/>
    <xf numFmtId="0" fontId="11" fillId="0" borderId="0"/>
    <xf numFmtId="201"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9" fillId="23" borderId="0" applyNumberFormat="0" applyBorder="0" applyAlignment="0" applyProtection="0">
      <alignment vertical="center"/>
    </xf>
    <xf numFmtId="0" fontId="11" fillId="0" borderId="0"/>
    <xf numFmtId="0" fontId="11" fillId="0" borderId="0"/>
    <xf numFmtId="0" fontId="129" fillId="23" borderId="0" applyNumberFormat="0" applyBorder="0" applyAlignment="0" applyProtection="0">
      <alignment vertical="center"/>
    </xf>
    <xf numFmtId="0" fontId="11" fillId="0" borderId="0"/>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11" fillId="0" borderId="0"/>
    <xf numFmtId="0" fontId="11" fillId="0" borderId="0"/>
    <xf numFmtId="0" fontId="117" fillId="0" borderId="0" applyNumberFormat="0" applyFill="0" applyBorder="0" applyAlignment="0" applyProtection="0">
      <alignment vertical="center"/>
    </xf>
    <xf numFmtId="0" fontId="86" fillId="0" borderId="0">
      <protection locked="0"/>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86" fillId="0" borderId="0"/>
    <xf numFmtId="0" fontId="95" fillId="0" borderId="42" applyNumberFormat="0" applyFill="0" applyAlignment="0" applyProtection="0">
      <alignment vertical="center"/>
    </xf>
    <xf numFmtId="0" fontId="86" fillId="0" borderId="0">
      <protection locked="0"/>
    </xf>
    <xf numFmtId="0" fontId="28" fillId="26" borderId="0" applyNumberFormat="0" applyBorder="0" applyAlignment="0" applyProtection="0">
      <alignment vertical="center"/>
    </xf>
    <xf numFmtId="0" fontId="86" fillId="0" borderId="0"/>
    <xf numFmtId="0" fontId="86" fillId="0" borderId="0">
      <protection locked="0"/>
    </xf>
    <xf numFmtId="0" fontId="86" fillId="0" borderId="0">
      <protection locked="0"/>
    </xf>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86" fillId="0" borderId="0"/>
    <xf numFmtId="0" fontId="86" fillId="0" borderId="0">
      <protection locked="0"/>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86" fillId="0" borderId="0">
      <protection locked="0"/>
    </xf>
    <xf numFmtId="0" fontId="86" fillId="0" borderId="0">
      <protection locked="0"/>
    </xf>
    <xf numFmtId="0" fontId="117" fillId="0" borderId="0" applyNumberFormat="0" applyFill="0" applyBorder="0" applyAlignment="0" applyProtection="0">
      <alignment vertical="center"/>
    </xf>
    <xf numFmtId="0" fontId="86" fillId="0" borderId="0"/>
    <xf numFmtId="0" fontId="86" fillId="0" borderId="0">
      <protection locked="0"/>
    </xf>
    <xf numFmtId="0" fontId="96" fillId="0" borderId="43" applyNumberFormat="0" applyFill="0" applyAlignment="0" applyProtection="0">
      <alignment vertical="center"/>
    </xf>
    <xf numFmtId="0" fontId="86" fillId="0" borderId="0">
      <protection locked="0"/>
    </xf>
    <xf numFmtId="0" fontId="86" fillId="0" borderId="0">
      <protection locked="0"/>
    </xf>
    <xf numFmtId="0" fontId="86" fillId="0" borderId="0"/>
    <xf numFmtId="0" fontId="86" fillId="0" borderId="0">
      <protection locked="0"/>
    </xf>
    <xf numFmtId="0" fontId="96" fillId="0" borderId="43" applyNumberFormat="0" applyFill="0" applyAlignment="0" applyProtection="0">
      <alignment vertical="center"/>
    </xf>
    <xf numFmtId="0" fontId="86" fillId="0" borderId="0">
      <protection locked="0"/>
    </xf>
    <xf numFmtId="0" fontId="86" fillId="0" borderId="0">
      <protection locked="0"/>
    </xf>
    <xf numFmtId="0" fontId="86" fillId="0" borderId="0"/>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84" fillId="0" borderId="0"/>
    <xf numFmtId="0" fontId="28" fillId="26" borderId="0" applyNumberFormat="0" applyBorder="0" applyAlignment="0" applyProtection="0">
      <alignment vertical="center"/>
    </xf>
    <xf numFmtId="0" fontId="84" fillId="0" borderId="0"/>
    <xf numFmtId="0" fontId="12" fillId="0" borderId="0"/>
    <xf numFmtId="0" fontId="12" fillId="0" borderId="0">
      <alignment vertical="center"/>
    </xf>
    <xf numFmtId="0" fontId="86" fillId="0" borderId="0">
      <protection locked="0"/>
    </xf>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84" fillId="0" borderId="0"/>
    <xf numFmtId="0" fontId="117" fillId="0" borderId="0" applyNumberFormat="0" applyFill="0" applyBorder="0" applyAlignment="0" applyProtection="0">
      <alignment vertical="center"/>
    </xf>
    <xf numFmtId="0" fontId="84" fillId="0" borderId="0"/>
    <xf numFmtId="0" fontId="84" fillId="0" borderId="0"/>
    <xf numFmtId="0" fontId="84" fillId="0" borderId="0"/>
    <xf numFmtId="0" fontId="12" fillId="0" borderId="0"/>
    <xf numFmtId="0" fontId="28" fillId="26" borderId="0" applyNumberFormat="0" applyBorder="0" applyAlignment="0" applyProtection="0">
      <alignment vertical="center"/>
    </xf>
    <xf numFmtId="0" fontId="92" fillId="0" borderId="0"/>
    <xf numFmtId="0" fontId="28" fillId="26" borderId="0" applyNumberFormat="0" applyBorder="0" applyAlignment="0" applyProtection="0">
      <alignment vertical="center"/>
    </xf>
    <xf numFmtId="0" fontId="92" fillId="0" borderId="0"/>
    <xf numFmtId="0" fontId="11" fillId="0" borderId="0"/>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92" fillId="0" borderId="0"/>
    <xf numFmtId="0" fontId="11" fillId="0" borderId="0"/>
    <xf numFmtId="0" fontId="117" fillId="0" borderId="0" applyNumberFormat="0" applyFill="0" applyBorder="0" applyAlignment="0" applyProtection="0">
      <alignment vertical="center"/>
    </xf>
    <xf numFmtId="0" fontId="92" fillId="0" borderId="0"/>
    <xf numFmtId="0" fontId="11" fillId="0" borderId="0"/>
    <xf numFmtId="0" fontId="92" fillId="0" borderId="0"/>
    <xf numFmtId="0" fontId="11" fillId="0" borderId="0"/>
    <xf numFmtId="0" fontId="92" fillId="0" borderId="0"/>
    <xf numFmtId="0" fontId="28" fillId="26" borderId="0" applyNumberFormat="0" applyBorder="0" applyAlignment="0" applyProtection="0">
      <alignment vertical="center"/>
    </xf>
    <xf numFmtId="49" fontId="12" fillId="0" borderId="0" applyFont="0" applyFill="0" applyBorder="0" applyAlignment="0" applyProtection="0"/>
    <xf numFmtId="0" fontId="73" fillId="0" borderId="0" applyNumberFormat="0" applyFill="0" applyBorder="0" applyAlignment="0" applyProtection="0">
      <alignment vertical="center"/>
    </xf>
    <xf numFmtId="0" fontId="86" fillId="0" borderId="0"/>
    <xf numFmtId="49" fontId="12" fillId="0" borderId="0" applyFont="0" applyFill="0" applyBorder="0" applyAlignment="0" applyProtection="0"/>
    <xf numFmtId="0" fontId="117" fillId="0" borderId="0" applyNumberFormat="0" applyFill="0" applyBorder="0" applyAlignment="0" applyProtection="0">
      <alignment vertical="center"/>
    </xf>
    <xf numFmtId="49" fontId="12" fillId="0" borderId="0" applyFont="0" applyFill="0" applyBorder="0" applyAlignment="0" applyProtection="0"/>
    <xf numFmtId="0" fontId="11" fillId="0" borderId="0"/>
    <xf numFmtId="0" fontId="11" fillId="0" borderId="0"/>
    <xf numFmtId="0" fontId="96" fillId="0" borderId="43" applyNumberFormat="0" applyFill="0" applyAlignment="0" applyProtection="0">
      <alignment vertical="center"/>
    </xf>
    <xf numFmtId="0" fontId="11" fillId="0" borderId="0"/>
    <xf numFmtId="0" fontId="11" fillId="0" borderId="0"/>
    <xf numFmtId="0" fontId="81" fillId="25" borderId="0" applyNumberFormat="0" applyBorder="0" applyAlignment="0" applyProtection="0">
      <alignment vertical="center"/>
    </xf>
    <xf numFmtId="0" fontId="11" fillId="0" borderId="0"/>
    <xf numFmtId="0" fontId="81" fillId="22" borderId="0" applyNumberFormat="0" applyBorder="0" applyAlignment="0" applyProtection="0">
      <alignment vertical="center"/>
    </xf>
    <xf numFmtId="0" fontId="87" fillId="0" borderId="0">
      <alignment vertical="top"/>
    </xf>
    <xf numFmtId="0" fontId="81" fillId="22" borderId="0" applyNumberFormat="0" applyBorder="0" applyAlignment="0" applyProtection="0">
      <alignment vertical="center"/>
    </xf>
    <xf numFmtId="0" fontId="87" fillId="0" borderId="0">
      <alignment vertical="top"/>
    </xf>
    <xf numFmtId="0" fontId="73" fillId="0" borderId="39" applyNumberFormat="0" applyFill="0" applyAlignment="0" applyProtection="0">
      <alignment vertical="center"/>
    </xf>
    <xf numFmtId="0" fontId="81" fillId="22" borderId="0" applyNumberFormat="0" applyBorder="0" applyAlignment="0" applyProtection="0">
      <alignment vertical="center"/>
    </xf>
    <xf numFmtId="0" fontId="87" fillId="0" borderId="0">
      <alignment vertical="top"/>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7" fillId="0" borderId="0">
      <alignment vertical="top"/>
    </xf>
    <xf numFmtId="0" fontId="87" fillId="0" borderId="0">
      <alignment vertical="top"/>
    </xf>
    <xf numFmtId="0" fontId="81" fillId="31" borderId="0" applyNumberFormat="0" applyBorder="0" applyAlignment="0" applyProtection="0">
      <alignment vertical="center"/>
    </xf>
    <xf numFmtId="0" fontId="87" fillId="0" borderId="0">
      <alignment vertical="top"/>
    </xf>
    <xf numFmtId="0" fontId="87" fillId="0" borderId="0">
      <alignment vertical="top"/>
    </xf>
    <xf numFmtId="0" fontId="11" fillId="0" borderId="0"/>
    <xf numFmtId="0" fontId="87" fillId="0" borderId="0">
      <alignment vertical="top"/>
    </xf>
    <xf numFmtId="0" fontId="11" fillId="0" borderId="0"/>
    <xf numFmtId="0" fontId="81" fillId="31" borderId="0" applyNumberFormat="0" applyBorder="0" applyAlignment="0" applyProtection="0">
      <alignment vertical="center"/>
    </xf>
    <xf numFmtId="0" fontId="87" fillId="0" borderId="0">
      <alignment vertical="top"/>
    </xf>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87" fillId="0" borderId="0">
      <alignment vertical="top"/>
    </xf>
    <xf numFmtId="0" fontId="28" fillId="17" borderId="0" applyNumberFormat="0" applyBorder="0" applyAlignment="0" applyProtection="0">
      <alignment vertical="center"/>
    </xf>
    <xf numFmtId="0" fontId="87" fillId="0" borderId="0">
      <alignment vertical="top"/>
    </xf>
    <xf numFmtId="0" fontId="28" fillId="17" borderId="0" applyNumberFormat="0" applyBorder="0" applyAlignment="0" applyProtection="0">
      <alignment vertical="center"/>
    </xf>
    <xf numFmtId="0" fontId="86" fillId="0" borderId="0">
      <protection locked="0"/>
    </xf>
    <xf numFmtId="0" fontId="87" fillId="0" borderId="0">
      <alignment vertical="top"/>
    </xf>
    <xf numFmtId="0" fontId="28" fillId="17" borderId="0" applyNumberFormat="0" applyBorder="0" applyAlignment="0" applyProtection="0">
      <alignment vertical="center"/>
    </xf>
    <xf numFmtId="0" fontId="86" fillId="0" borderId="0"/>
    <xf numFmtId="0" fontId="86" fillId="0" borderId="0">
      <protection locked="0"/>
    </xf>
    <xf numFmtId="0" fontId="86" fillId="0" borderId="0"/>
    <xf numFmtId="0" fontId="87" fillId="0" borderId="0">
      <alignment vertical="top"/>
    </xf>
    <xf numFmtId="0" fontId="28" fillId="17" borderId="0" applyNumberFormat="0" applyBorder="0" applyAlignment="0" applyProtection="0">
      <alignment vertical="center"/>
    </xf>
    <xf numFmtId="186" fontId="102" fillId="27" borderId="0"/>
    <xf numFmtId="186" fontId="102" fillId="27" borderId="0"/>
    <xf numFmtId="0" fontId="86" fillId="0" borderId="0">
      <protection locked="0"/>
    </xf>
    <xf numFmtId="0" fontId="11" fillId="0" borderId="0"/>
    <xf numFmtId="0" fontId="87" fillId="0" borderId="0">
      <alignment vertical="top"/>
    </xf>
    <xf numFmtId="0" fontId="86" fillId="0" borderId="0"/>
    <xf numFmtId="0" fontId="86" fillId="0" borderId="0"/>
    <xf numFmtId="0" fontId="119" fillId="26" borderId="0" applyNumberFormat="0" applyBorder="0" applyAlignment="0" applyProtection="0">
      <alignment vertical="center"/>
    </xf>
    <xf numFmtId="0" fontId="104" fillId="19" borderId="0" applyNumberFormat="0" applyBorder="0" applyAlignment="0" applyProtection="0"/>
    <xf numFmtId="0" fontId="86" fillId="0" borderId="0"/>
    <xf numFmtId="0" fontId="119" fillId="26" borderId="0" applyNumberFormat="0" applyBorder="0" applyAlignment="0" applyProtection="0">
      <alignment vertical="center"/>
    </xf>
    <xf numFmtId="0" fontId="104" fillId="19" borderId="0" applyNumberFormat="0" applyBorder="0" applyAlignment="0" applyProtection="0"/>
    <xf numFmtId="0" fontId="86" fillId="0" borderId="0"/>
    <xf numFmtId="0" fontId="86" fillId="0" borderId="0"/>
    <xf numFmtId="0" fontId="81" fillId="25" borderId="0" applyNumberFormat="0" applyBorder="0" applyAlignment="0" applyProtection="0">
      <alignment vertical="center"/>
    </xf>
    <xf numFmtId="0" fontId="86" fillId="0" borderId="0"/>
    <xf numFmtId="0" fontId="73" fillId="0" borderId="0" applyNumberFormat="0" applyFill="0" applyBorder="0" applyAlignment="0" applyProtection="0">
      <alignment vertical="center"/>
    </xf>
    <xf numFmtId="0" fontId="86" fillId="0" borderId="0"/>
    <xf numFmtId="0" fontId="73" fillId="0" borderId="0" applyNumberFormat="0" applyFill="0" applyBorder="0" applyAlignment="0" applyProtection="0">
      <alignment vertical="center"/>
    </xf>
    <xf numFmtId="0" fontId="86" fillId="0" borderId="0"/>
    <xf numFmtId="0" fontId="11" fillId="0" borderId="0"/>
    <xf numFmtId="0" fontId="73" fillId="0" borderId="0" applyNumberFormat="0" applyFill="0" applyBorder="0" applyAlignment="0" applyProtection="0">
      <alignment vertical="center"/>
    </xf>
    <xf numFmtId="0" fontId="86" fillId="0" borderId="0"/>
    <xf numFmtId="0" fontId="28" fillId="23" borderId="0" applyNumberFormat="0" applyBorder="0" applyAlignment="0" applyProtection="0">
      <alignment vertical="center"/>
    </xf>
    <xf numFmtId="0" fontId="84" fillId="0" borderId="0"/>
    <xf numFmtId="0" fontId="28" fillId="15" borderId="0" applyNumberFormat="0" applyBorder="0" applyAlignment="0" applyProtection="0">
      <alignment vertical="center"/>
    </xf>
    <xf numFmtId="0" fontId="11" fillId="0" borderId="0"/>
    <xf numFmtId="0" fontId="11" fillId="0" borderId="0"/>
    <xf numFmtId="207" fontId="13" fillId="0" borderId="0"/>
    <xf numFmtId="0" fontId="86" fillId="0" borderId="0">
      <protection locked="0"/>
    </xf>
    <xf numFmtId="0" fontId="11" fillId="0" borderId="0"/>
    <xf numFmtId="0" fontId="138" fillId="10" borderId="0" applyNumberFormat="0" applyBorder="0" applyAlignment="0" applyProtection="0"/>
    <xf numFmtId="0" fontId="28" fillId="24" borderId="0" applyNumberFormat="0" applyBorder="0" applyAlignment="0" applyProtection="0">
      <alignment vertical="center"/>
    </xf>
    <xf numFmtId="0" fontId="86" fillId="0" borderId="0">
      <protection locked="0"/>
    </xf>
    <xf numFmtId="0" fontId="11" fillId="0" borderId="0"/>
    <xf numFmtId="0" fontId="28" fillId="23" borderId="0" applyNumberFormat="0" applyBorder="0" applyAlignment="0" applyProtection="0">
      <alignment vertical="center"/>
    </xf>
    <xf numFmtId="0" fontId="11" fillId="0" borderId="0"/>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12" fillId="19" borderId="0" applyNumberFormat="0" applyFont="0" applyBorder="0" applyAlignment="0" applyProtection="0">
      <alignment horizontal="right"/>
    </xf>
    <xf numFmtId="0" fontId="28" fillId="14" borderId="0" applyNumberFormat="0" applyBorder="0" applyAlignment="0" applyProtection="0">
      <alignment vertical="center"/>
    </xf>
    <xf numFmtId="0" fontId="28" fillId="18" borderId="0" applyNumberFormat="0" applyBorder="0" applyAlignment="0" applyProtection="0">
      <alignment vertical="center"/>
    </xf>
    <xf numFmtId="0" fontId="92" fillId="0" borderId="0"/>
    <xf numFmtId="0" fontId="81" fillId="34" borderId="0" applyNumberFormat="0" applyBorder="0" applyAlignment="0" applyProtection="0">
      <alignment vertical="center"/>
    </xf>
    <xf numFmtId="0" fontId="12" fillId="19" borderId="0" applyNumberFormat="0" applyFont="0" applyBorder="0" applyAlignment="0" applyProtection="0">
      <alignment horizontal="right"/>
    </xf>
    <xf numFmtId="0" fontId="28" fillId="18" borderId="0" applyNumberFormat="0" applyBorder="0" applyAlignment="0" applyProtection="0">
      <alignment vertical="center"/>
    </xf>
    <xf numFmtId="0" fontId="92" fillId="0" borderId="0"/>
    <xf numFmtId="0" fontId="81" fillId="34" borderId="0" applyNumberFormat="0" applyBorder="0" applyAlignment="0" applyProtection="0">
      <alignment vertical="center"/>
    </xf>
    <xf numFmtId="0" fontId="12" fillId="19" borderId="0" applyNumberFormat="0" applyFont="0" applyBorder="0" applyAlignment="0" applyProtection="0">
      <alignment horizontal="right"/>
    </xf>
    <xf numFmtId="0" fontId="28" fillId="18" borderId="0" applyNumberFormat="0" applyBorder="0" applyAlignment="0" applyProtection="0">
      <alignment vertical="center"/>
    </xf>
    <xf numFmtId="0" fontId="92" fillId="0" borderId="0"/>
    <xf numFmtId="0" fontId="12" fillId="19" borderId="0" applyNumberFormat="0" applyFont="0" applyBorder="0" applyAlignment="0" applyProtection="0">
      <alignment horizontal="right"/>
    </xf>
    <xf numFmtId="0" fontId="28" fillId="18" borderId="0" applyNumberFormat="0" applyBorder="0" applyAlignment="0" applyProtection="0">
      <alignment vertical="center"/>
    </xf>
    <xf numFmtId="0" fontId="92" fillId="0" borderId="0"/>
    <xf numFmtId="0" fontId="12" fillId="19" borderId="0" applyNumberFormat="0" applyFont="0" applyBorder="0" applyAlignment="0" applyProtection="0">
      <alignment horizontal="right"/>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92" fillId="0" borderId="0"/>
    <xf numFmtId="0" fontId="11" fillId="0" borderId="0"/>
    <xf numFmtId="0" fontId="11" fillId="0" borderId="0"/>
    <xf numFmtId="0" fontId="86" fillId="0" borderId="0">
      <protection locked="0"/>
    </xf>
    <xf numFmtId="0" fontId="86" fillId="0" borderId="0">
      <protection locked="0"/>
    </xf>
    <xf numFmtId="0" fontId="28" fillId="22" borderId="0" applyNumberFormat="0" applyBorder="0" applyAlignment="0" applyProtection="0">
      <alignment vertical="center"/>
    </xf>
    <xf numFmtId="0" fontId="86" fillId="0" borderId="0">
      <protection locked="0"/>
    </xf>
    <xf numFmtId="0" fontId="86" fillId="0" borderId="0">
      <protection locked="0"/>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86" fillId="0" borderId="0">
      <protection locked="0"/>
    </xf>
    <xf numFmtId="0" fontId="86" fillId="0" borderId="0">
      <protection locked="0"/>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23" borderId="0" applyNumberFormat="0" applyBorder="0" applyAlignment="0" applyProtection="0">
      <alignment vertical="center"/>
    </xf>
    <xf numFmtId="0" fontId="86" fillId="0" borderId="0">
      <protection locked="0"/>
    </xf>
    <xf numFmtId="0" fontId="81" fillId="18" borderId="0" applyNumberFormat="0" applyBorder="0" applyAlignment="0" applyProtection="0">
      <alignment vertical="center"/>
    </xf>
    <xf numFmtId="0" fontId="86" fillId="0" borderId="0"/>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6" fillId="0" borderId="0">
      <protection locked="0"/>
    </xf>
    <xf numFmtId="0" fontId="81" fillId="13" borderId="0" applyNumberFormat="0" applyBorder="0" applyAlignment="0" applyProtection="0">
      <alignment vertical="center"/>
    </xf>
    <xf numFmtId="0" fontId="86" fillId="0" borderId="0">
      <protection locked="0"/>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6" fillId="0" borderId="0">
      <protection locked="0"/>
    </xf>
    <xf numFmtId="0" fontId="81" fillId="13" borderId="0" applyNumberFormat="0" applyBorder="0" applyAlignment="0" applyProtection="0">
      <alignment vertical="center"/>
    </xf>
    <xf numFmtId="0" fontId="86" fillId="0" borderId="0">
      <protection locked="0"/>
    </xf>
    <xf numFmtId="0" fontId="11" fillId="0" borderId="0"/>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6" fillId="0" borderId="0">
      <protection locked="0"/>
    </xf>
    <xf numFmtId="201" fontId="86" fillId="0" borderId="0"/>
    <xf numFmtId="0" fontId="86" fillId="0" borderId="0">
      <protection locked="0"/>
    </xf>
    <xf numFmtId="38" fontId="12" fillId="0" borderId="0" applyFont="0" applyFill="0" applyBorder="0" applyAlignment="0" applyProtection="0"/>
    <xf numFmtId="0" fontId="11" fillId="0" borderId="0"/>
    <xf numFmtId="0" fontId="81" fillId="31"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6" fillId="0" borderId="0">
      <protection locked="0"/>
    </xf>
    <xf numFmtId="201" fontId="86" fillId="0" borderId="0"/>
    <xf numFmtId="0" fontId="28" fillId="19" borderId="0" applyNumberFormat="0" applyBorder="0" applyAlignment="0" applyProtection="0">
      <alignment vertical="center"/>
    </xf>
    <xf numFmtId="0" fontId="86" fillId="0" borderId="0">
      <protection locked="0"/>
    </xf>
    <xf numFmtId="0" fontId="95" fillId="0" borderId="42" applyNumberFormat="0" applyFill="0" applyAlignment="0" applyProtection="0">
      <alignment vertical="center"/>
    </xf>
    <xf numFmtId="0" fontId="118" fillId="10" borderId="44" applyNumberFormat="0" applyAlignment="0" applyProtection="0">
      <alignment vertical="center"/>
    </xf>
    <xf numFmtId="0" fontId="11" fillId="0" borderId="0"/>
    <xf numFmtId="0" fontId="11" fillId="0" borderId="0"/>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4"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6" fillId="0" borderId="0">
      <protection locked="0"/>
    </xf>
    <xf numFmtId="0" fontId="86" fillId="0" borderId="0">
      <protection locked="0"/>
    </xf>
    <xf numFmtId="0" fontId="86" fillId="0" borderId="0">
      <protection locked="0"/>
    </xf>
    <xf numFmtId="0" fontId="86" fillId="0" borderId="0">
      <protection locked="0"/>
    </xf>
    <xf numFmtId="0" fontId="129" fillId="23" borderId="0" applyNumberFormat="0" applyBorder="0" applyAlignment="0" applyProtection="0">
      <alignment vertical="center"/>
    </xf>
    <xf numFmtId="0" fontId="86" fillId="0" borderId="0">
      <protection locked="0"/>
    </xf>
    <xf numFmtId="0" fontId="86" fillId="0" borderId="0">
      <protection locked="0"/>
    </xf>
    <xf numFmtId="178" fontId="13" fillId="0" borderId="0" applyFill="0" applyBorder="0" applyProtection="0">
      <alignment horizontal="right"/>
    </xf>
    <xf numFmtId="0" fontId="129" fillId="23" borderId="0" applyNumberFormat="0" applyBorder="0" applyAlignment="0" applyProtection="0">
      <alignment vertical="center"/>
    </xf>
    <xf numFmtId="0" fontId="86" fillId="0" borderId="0">
      <protection locked="0"/>
    </xf>
    <xf numFmtId="178" fontId="13" fillId="0" borderId="0" applyFill="0" applyBorder="0" applyProtection="0">
      <alignment horizontal="right"/>
    </xf>
    <xf numFmtId="0" fontId="129" fillId="23" borderId="0" applyNumberFormat="0" applyBorder="0" applyAlignment="0" applyProtection="0">
      <alignment vertical="center"/>
    </xf>
    <xf numFmtId="0" fontId="86" fillId="0" borderId="0">
      <protection locked="0"/>
    </xf>
    <xf numFmtId="0" fontId="129" fillId="23" borderId="0" applyNumberFormat="0" applyBorder="0" applyAlignment="0" applyProtection="0">
      <alignment vertical="center"/>
    </xf>
    <xf numFmtId="0" fontId="86" fillId="0" borderId="0">
      <protection locked="0"/>
    </xf>
    <xf numFmtId="0" fontId="86" fillId="0" borderId="0"/>
    <xf numFmtId="0" fontId="28" fillId="17" borderId="0" applyNumberFormat="0" applyBorder="0" applyAlignment="0" applyProtection="0">
      <alignment vertical="center"/>
    </xf>
    <xf numFmtId="0" fontId="86" fillId="0" borderId="0">
      <protection locked="0"/>
    </xf>
    <xf numFmtId="0" fontId="86" fillId="0" borderId="0"/>
    <xf numFmtId="0" fontId="86" fillId="0" borderId="0">
      <protection locked="0"/>
    </xf>
    <xf numFmtId="0" fontId="28" fillId="17" borderId="0" applyNumberFormat="0" applyBorder="0" applyAlignment="0" applyProtection="0">
      <alignment vertical="center"/>
    </xf>
    <xf numFmtId="0" fontId="86" fillId="0" borderId="0">
      <protection locked="0"/>
    </xf>
    <xf numFmtId="0" fontId="86" fillId="0" borderId="0">
      <protection locked="0"/>
    </xf>
    <xf numFmtId="0" fontId="81" fillId="25" borderId="0" applyNumberFormat="0" applyBorder="0" applyAlignment="0" applyProtection="0">
      <alignment vertical="center"/>
    </xf>
    <xf numFmtId="0" fontId="103" fillId="24" borderId="44" applyNumberFormat="0" applyAlignment="0" applyProtection="0">
      <alignment vertical="center"/>
    </xf>
    <xf numFmtId="0" fontId="86" fillId="0" borderId="0"/>
    <xf numFmtId="0" fontId="86" fillId="0" borderId="0">
      <protection locked="0"/>
    </xf>
    <xf numFmtId="0" fontId="28" fillId="33" borderId="0" applyNumberFormat="0" applyBorder="0" applyAlignment="0" applyProtection="0">
      <alignment vertical="center"/>
    </xf>
    <xf numFmtId="0" fontId="86" fillId="0" borderId="0">
      <protection locked="0"/>
    </xf>
    <xf numFmtId="0" fontId="81" fillId="20"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86" fillId="0" borderId="0">
      <protection locked="0"/>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86" fillId="0" borderId="0">
      <protection locked="0"/>
    </xf>
    <xf numFmtId="0" fontId="86" fillId="0" borderId="0">
      <protection locked="0"/>
    </xf>
    <xf numFmtId="0" fontId="86" fillId="0" borderId="0">
      <protection locked="0"/>
    </xf>
    <xf numFmtId="0" fontId="86" fillId="0" borderId="0">
      <protection locked="0"/>
    </xf>
    <xf numFmtId="0" fontId="28" fillId="19" borderId="0" applyNumberFormat="0" applyBorder="0" applyAlignment="0" applyProtection="0">
      <alignment vertical="center"/>
    </xf>
    <xf numFmtId="0" fontId="81" fillId="34" borderId="0" applyNumberFormat="0" applyBorder="0" applyAlignment="0" applyProtection="0">
      <alignment vertical="center"/>
    </xf>
    <xf numFmtId="0" fontId="86" fillId="0" borderId="0">
      <protection locked="0"/>
    </xf>
    <xf numFmtId="0" fontId="28" fillId="14" borderId="0" applyNumberFormat="0" applyBorder="0" applyAlignment="0" applyProtection="0">
      <alignment vertical="center"/>
    </xf>
    <xf numFmtId="0" fontId="86" fillId="0" borderId="0">
      <protection locked="0"/>
    </xf>
    <xf numFmtId="0" fontId="86" fillId="0" borderId="0">
      <protection locked="0"/>
    </xf>
    <xf numFmtId="0" fontId="86" fillId="0" borderId="0">
      <protection locked="0"/>
    </xf>
    <xf numFmtId="0" fontId="86" fillId="0" borderId="0">
      <protection locked="0"/>
    </xf>
    <xf numFmtId="0" fontId="81" fillId="34" borderId="0" applyNumberFormat="0" applyBorder="0" applyAlignment="0" applyProtection="0">
      <alignment vertical="center"/>
    </xf>
    <xf numFmtId="0" fontId="28" fillId="19" borderId="0" applyNumberFormat="0" applyBorder="0" applyAlignment="0" applyProtection="0">
      <alignment vertical="center"/>
    </xf>
    <xf numFmtId="0" fontId="86" fillId="0" borderId="0" applyNumberFormat="0" applyFill="0" applyBorder="0" applyAlignment="0" applyProtection="0"/>
    <xf numFmtId="0" fontId="86" fillId="0" borderId="0">
      <protection locked="0"/>
    </xf>
    <xf numFmtId="0" fontId="86" fillId="0" borderId="0">
      <protection locked="0"/>
    </xf>
    <xf numFmtId="0" fontId="86" fillId="0" borderId="0">
      <protection locked="0"/>
    </xf>
    <xf numFmtId="0" fontId="73" fillId="0" borderId="0" applyNumberFormat="0" applyFill="0" applyBorder="0" applyAlignment="0" applyProtection="0">
      <alignment vertical="center"/>
    </xf>
    <xf numFmtId="0" fontId="86" fillId="0" borderId="0"/>
    <xf numFmtId="0" fontId="28" fillId="15" borderId="0" applyNumberFormat="0" applyBorder="0" applyAlignment="0" applyProtection="0">
      <alignment vertical="center"/>
    </xf>
    <xf numFmtId="0" fontId="129" fillId="23" borderId="0" applyNumberFormat="0" applyBorder="0" applyAlignment="0" applyProtection="0">
      <alignment vertical="center"/>
    </xf>
    <xf numFmtId="0" fontId="12" fillId="0" borderId="0" applyFont="0" applyFill="0">
      <alignment horizontal="fill"/>
    </xf>
    <xf numFmtId="0" fontId="86" fillId="0" borderId="0"/>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1" borderId="0" applyNumberFormat="0" applyBorder="0" applyAlignment="0" applyProtection="0">
      <alignment vertical="center"/>
    </xf>
    <xf numFmtId="0" fontId="86" fillId="0" borderId="0">
      <protection locked="0"/>
    </xf>
    <xf numFmtId="0" fontId="73" fillId="0" borderId="39" applyNumberFormat="0" applyFill="0" applyAlignment="0" applyProtection="0">
      <alignment vertical="center"/>
    </xf>
    <xf numFmtId="0" fontId="86" fillId="0" borderId="0">
      <protection locked="0"/>
    </xf>
    <xf numFmtId="0" fontId="73" fillId="0" borderId="39" applyNumberFormat="0" applyFill="0" applyAlignment="0" applyProtection="0">
      <alignment vertical="center"/>
    </xf>
    <xf numFmtId="0" fontId="86" fillId="0" borderId="0">
      <protection locked="0"/>
    </xf>
    <xf numFmtId="0" fontId="129" fillId="23" borderId="0" applyNumberFormat="0" applyBorder="0" applyAlignment="0" applyProtection="0">
      <alignment vertical="center"/>
    </xf>
    <xf numFmtId="0" fontId="73" fillId="0" borderId="39" applyNumberFormat="0" applyFill="0" applyAlignment="0" applyProtection="0">
      <alignment vertical="center"/>
    </xf>
    <xf numFmtId="0" fontId="86" fillId="0" borderId="0">
      <protection locked="0"/>
    </xf>
    <xf numFmtId="0" fontId="73" fillId="0" borderId="39" applyNumberFormat="0" applyFill="0" applyAlignment="0" applyProtection="0">
      <alignment vertical="center"/>
    </xf>
    <xf numFmtId="0" fontId="86" fillId="0" borderId="0">
      <protection locked="0"/>
    </xf>
    <xf numFmtId="0" fontId="86" fillId="0" borderId="0"/>
    <xf numFmtId="0" fontId="86" fillId="0" borderId="0">
      <protection locked="0"/>
    </xf>
    <xf numFmtId="0" fontId="86" fillId="0" borderId="0"/>
    <xf numFmtId="14" fontId="101" fillId="0" borderId="0">
      <alignment horizontal="center" wrapText="1"/>
      <protection locked="0"/>
    </xf>
    <xf numFmtId="0" fontId="81" fillId="34" borderId="0" applyNumberFormat="0" applyBorder="0" applyAlignment="0" applyProtection="0">
      <alignment vertical="center"/>
    </xf>
    <xf numFmtId="192" fontId="79" fillId="0" borderId="0" applyFill="0" applyBorder="0" applyProtection="0">
      <alignment horizontal="center"/>
    </xf>
    <xf numFmtId="3" fontId="12" fillId="0" borderId="0" applyFont="0" applyFill="0" applyBorder="0" applyAlignment="0" applyProtection="0"/>
    <xf numFmtId="0" fontId="12" fillId="0" borderId="0" applyFont="0" applyFill="0">
      <alignment horizontal="fill"/>
    </xf>
    <xf numFmtId="0" fontId="86" fillId="0" borderId="0"/>
    <xf numFmtId="0" fontId="73" fillId="0" borderId="0" applyNumberFormat="0" applyFill="0" applyBorder="0" applyAlignment="0" applyProtection="0">
      <alignment vertical="center"/>
    </xf>
    <xf numFmtId="0" fontId="86" fillId="0" borderId="0"/>
    <xf numFmtId="0" fontId="12" fillId="0" borderId="0" applyFont="0" applyFill="0">
      <alignment horizontal="fill"/>
    </xf>
    <xf numFmtId="0" fontId="86" fillId="0" borderId="0"/>
    <xf numFmtId="0" fontId="86" fillId="0" borderId="0"/>
    <xf numFmtId="0" fontId="12" fillId="0" borderId="0" applyFont="0" applyFill="0">
      <alignment horizontal="fill"/>
    </xf>
    <xf numFmtId="0" fontId="86" fillId="0" borderId="0"/>
    <xf numFmtId="0" fontId="86" fillId="0" borderId="0"/>
    <xf numFmtId="0" fontId="129" fillId="23" borderId="0" applyNumberFormat="0" applyBorder="0" applyAlignment="0" applyProtection="0">
      <alignment vertical="center"/>
    </xf>
    <xf numFmtId="0" fontId="12" fillId="0" borderId="0" applyFont="0" applyFill="0">
      <alignment horizontal="fill"/>
    </xf>
    <xf numFmtId="0" fontId="28" fillId="14" borderId="0" applyNumberFormat="0" applyBorder="0" applyAlignment="0" applyProtection="0">
      <alignment vertical="center"/>
    </xf>
    <xf numFmtId="0" fontId="86" fillId="0" borderId="0"/>
    <xf numFmtId="0" fontId="73" fillId="0" borderId="0" applyNumberFormat="0" applyFill="0" applyBorder="0" applyAlignment="0" applyProtection="0">
      <alignmen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99" fillId="0" borderId="0" applyNumberFormat="0" applyFill="0">
      <alignment horizontal="left" vertical="center"/>
    </xf>
    <xf numFmtId="0" fontId="86" fillId="0" borderId="0"/>
    <xf numFmtId="0" fontId="106" fillId="0" borderId="0" applyNumberFormat="0" applyFill="0" applyBorder="0" applyAlignment="0" applyProtection="0">
      <alignment vertical="center"/>
    </xf>
    <xf numFmtId="0" fontId="84" fillId="0" borderId="0"/>
    <xf numFmtId="0" fontId="86" fillId="0" borderId="0"/>
    <xf numFmtId="0" fontId="106" fillId="0" borderId="0" applyNumberFormat="0" applyFill="0" applyBorder="0" applyAlignment="0" applyProtection="0">
      <alignment vertical="center"/>
    </xf>
    <xf numFmtId="0" fontId="84" fillId="0" borderId="0"/>
    <xf numFmtId="0" fontId="129" fillId="23" borderId="0" applyNumberFormat="0" applyBorder="0" applyAlignment="0" applyProtection="0">
      <alignment vertical="center"/>
    </xf>
    <xf numFmtId="0" fontId="86" fillId="0" borderId="0"/>
    <xf numFmtId="0" fontId="129" fillId="23" borderId="0" applyNumberFormat="0" applyBorder="0" applyAlignment="0" applyProtection="0">
      <alignment vertical="center"/>
    </xf>
    <xf numFmtId="0" fontId="86" fillId="0" borderId="0"/>
    <xf numFmtId="0" fontId="86" fillId="0" borderId="0"/>
    <xf numFmtId="0" fontId="81" fillId="22" borderId="0" applyNumberFormat="0" applyBorder="0" applyAlignment="0" applyProtection="0">
      <alignment vertical="center"/>
    </xf>
    <xf numFmtId="0" fontId="86" fillId="0" borderId="0"/>
    <xf numFmtId="0" fontId="81" fillId="38" borderId="0" applyNumberFormat="0" applyBorder="0" applyAlignment="0" applyProtection="0">
      <alignment vertical="center"/>
    </xf>
    <xf numFmtId="14" fontId="101" fillId="0" borderId="0">
      <alignment horizontal="center" wrapText="1"/>
      <protection locked="0"/>
    </xf>
    <xf numFmtId="192" fontId="79" fillId="0" borderId="0" applyFill="0" applyBorder="0" applyProtection="0">
      <alignment horizontal="center"/>
    </xf>
    <xf numFmtId="0" fontId="81" fillId="22" borderId="0" applyNumberFormat="0" applyBorder="0" applyAlignment="0" applyProtection="0">
      <alignment vertical="center"/>
    </xf>
    <xf numFmtId="0" fontId="86" fillId="0" borderId="0"/>
    <xf numFmtId="0" fontId="81" fillId="38" borderId="0" applyNumberFormat="0" applyBorder="0" applyAlignment="0" applyProtection="0">
      <alignment vertical="center"/>
    </xf>
    <xf numFmtId="14" fontId="101" fillId="0" borderId="0">
      <alignment horizontal="center" wrapText="1"/>
      <protection locked="0"/>
    </xf>
    <xf numFmtId="192" fontId="79" fillId="0" borderId="0" applyFill="0" applyBorder="0" applyProtection="0">
      <alignment horizontal="center"/>
    </xf>
    <xf numFmtId="0" fontId="81" fillId="22" borderId="0" applyNumberFormat="0" applyBorder="0" applyAlignment="0" applyProtection="0">
      <alignment vertical="center"/>
    </xf>
    <xf numFmtId="0" fontId="28" fillId="33" borderId="0" applyNumberFormat="0" applyBorder="0" applyAlignment="0" applyProtection="0">
      <alignment vertical="center"/>
    </xf>
    <xf numFmtId="0" fontId="86" fillId="0" borderId="0"/>
    <xf numFmtId="0" fontId="28" fillId="33" borderId="0" applyNumberFormat="0" applyBorder="0" applyAlignment="0" applyProtection="0">
      <alignment vertical="center"/>
    </xf>
    <xf numFmtId="0" fontId="86" fillId="0" borderId="0"/>
    <xf numFmtId="0" fontId="86" fillId="0" borderId="0"/>
    <xf numFmtId="0" fontId="86" fillId="0" borderId="0"/>
    <xf numFmtId="0" fontId="28" fillId="15" borderId="0" applyNumberFormat="0" applyBorder="0" applyAlignment="0" applyProtection="0">
      <alignment vertical="center"/>
    </xf>
    <xf numFmtId="0" fontId="86" fillId="0" borderId="0"/>
    <xf numFmtId="0" fontId="86" fillId="0" borderId="0"/>
    <xf numFmtId="0" fontId="86" fillId="0" borderId="0"/>
    <xf numFmtId="0" fontId="86" fillId="0" borderId="0"/>
    <xf numFmtId="0" fontId="86" fillId="0" borderId="0"/>
    <xf numFmtId="0" fontId="86" fillId="0" borderId="0"/>
    <xf numFmtId="0" fontId="28" fillId="14" borderId="0" applyNumberFormat="0" applyBorder="0" applyAlignment="0" applyProtection="0">
      <alignment vertical="center"/>
    </xf>
    <xf numFmtId="0" fontId="86" fillId="0" borderId="0"/>
    <xf numFmtId="0" fontId="28" fillId="14" borderId="0" applyNumberFormat="0" applyBorder="0" applyAlignment="0" applyProtection="0">
      <alignment vertical="center"/>
    </xf>
    <xf numFmtId="0" fontId="86" fillId="0" borderId="0"/>
    <xf numFmtId="0" fontId="28" fillId="14" borderId="0" applyNumberFormat="0" applyBorder="0" applyAlignment="0" applyProtection="0">
      <alignment vertical="center"/>
    </xf>
    <xf numFmtId="0" fontId="86" fillId="0" borderId="0"/>
    <xf numFmtId="0" fontId="73" fillId="0" borderId="39" applyNumberFormat="0" applyFill="0" applyAlignment="0" applyProtection="0">
      <alignment vertical="center"/>
    </xf>
    <xf numFmtId="0" fontId="86" fillId="0" borderId="0"/>
    <xf numFmtId="0" fontId="86" fillId="0" borderId="0"/>
    <xf numFmtId="0" fontId="86" fillId="0" borderId="0"/>
    <xf numFmtId="0" fontId="86" fillId="0" borderId="0"/>
    <xf numFmtId="0" fontId="86" fillId="0" borderId="0"/>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86" fillId="0" borderId="0"/>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86" fillId="0" borderId="0"/>
    <xf numFmtId="0" fontId="73" fillId="0" borderId="39" applyNumberFormat="0" applyFill="0" applyAlignment="0" applyProtection="0">
      <alignment vertical="center"/>
    </xf>
    <xf numFmtId="0" fontId="86" fillId="0" borderId="0"/>
    <xf numFmtId="0" fontId="86" fillId="0" borderId="0"/>
    <xf numFmtId="0" fontId="118" fillId="10" borderId="44" applyNumberFormat="0" applyAlignment="0" applyProtection="0">
      <alignment vertical="center"/>
    </xf>
    <xf numFmtId="0" fontId="95" fillId="0" borderId="42" applyNumberFormat="0" applyFill="0" applyAlignment="0" applyProtection="0">
      <alignment vertical="center"/>
    </xf>
    <xf numFmtId="0" fontId="86" fillId="0" borderId="0"/>
    <xf numFmtId="0" fontId="86" fillId="0" borderId="0">
      <protection locked="0"/>
    </xf>
    <xf numFmtId="0" fontId="81" fillId="25" borderId="0" applyNumberFormat="0" applyBorder="0" applyAlignment="0" applyProtection="0">
      <alignment vertical="center"/>
    </xf>
    <xf numFmtId="0" fontId="86" fillId="0" borderId="0"/>
    <xf numFmtId="0" fontId="28" fillId="17" borderId="0" applyNumberFormat="0" applyBorder="0" applyAlignment="0" applyProtection="0">
      <alignment vertical="center"/>
    </xf>
    <xf numFmtId="0" fontId="86" fillId="0" borderId="0">
      <protection locked="0"/>
    </xf>
    <xf numFmtId="0" fontId="81" fillId="25" borderId="0" applyNumberFormat="0" applyBorder="0" applyAlignment="0" applyProtection="0">
      <alignment vertical="center"/>
    </xf>
    <xf numFmtId="0" fontId="86" fillId="0" borderId="0"/>
    <xf numFmtId="0" fontId="86" fillId="0" borderId="0">
      <protection locked="0"/>
    </xf>
    <xf numFmtId="0" fontId="81" fillId="28" borderId="0" applyNumberFormat="0" applyBorder="0" applyAlignment="0" applyProtection="0">
      <alignment vertical="center"/>
    </xf>
    <xf numFmtId="0" fontId="86" fillId="0" borderId="0">
      <protection locked="0"/>
    </xf>
    <xf numFmtId="0" fontId="86" fillId="0" borderId="0">
      <protection locked="0"/>
    </xf>
    <xf numFmtId="0" fontId="86" fillId="0" borderId="0">
      <protection locked="0"/>
    </xf>
    <xf numFmtId="0" fontId="28" fillId="33" borderId="0" applyNumberFormat="0" applyBorder="0" applyAlignment="0" applyProtection="0">
      <alignment vertical="center"/>
    </xf>
    <xf numFmtId="0" fontId="106" fillId="0" borderId="0" applyNumberFormat="0" applyFill="0" applyBorder="0" applyAlignment="0" applyProtection="0">
      <alignment vertical="center"/>
    </xf>
    <xf numFmtId="0" fontId="84" fillId="0" borderId="0"/>
    <xf numFmtId="200" fontId="12" fillId="0" borderId="0" applyFont="0" applyFill="0" applyProtection="0"/>
    <xf numFmtId="0" fontId="12" fillId="16" borderId="40" applyNumberFormat="0" applyFont="0" applyAlignment="0" applyProtection="0">
      <alignment vertical="center"/>
    </xf>
    <xf numFmtId="0" fontId="86" fillId="0" borderId="0">
      <protection locked="0"/>
    </xf>
    <xf numFmtId="0" fontId="140" fillId="37" borderId="13">
      <protection locked="0"/>
    </xf>
    <xf numFmtId="0" fontId="86" fillId="0" borderId="0">
      <protection locked="0"/>
    </xf>
    <xf numFmtId="0" fontId="86" fillId="0" borderId="0">
      <protection locked="0"/>
    </xf>
    <xf numFmtId="0" fontId="129" fillId="23" borderId="0" applyNumberFormat="0" applyBorder="0" applyAlignment="0" applyProtection="0">
      <alignment vertical="center"/>
    </xf>
    <xf numFmtId="0" fontId="28" fillId="23" borderId="0" applyNumberFormat="0" applyBorder="0" applyAlignment="0" applyProtection="0">
      <alignment vertical="center"/>
    </xf>
    <xf numFmtId="0" fontId="86" fillId="0" borderId="0">
      <protection locked="0"/>
    </xf>
    <xf numFmtId="0" fontId="129" fillId="23" borderId="0" applyNumberFormat="0" applyBorder="0" applyAlignment="0" applyProtection="0">
      <alignment vertical="center"/>
    </xf>
    <xf numFmtId="0" fontId="28" fillId="23" borderId="0" applyNumberFormat="0" applyBorder="0" applyAlignment="0" applyProtection="0">
      <alignment vertical="center"/>
    </xf>
    <xf numFmtId="0" fontId="86" fillId="0" borderId="0">
      <protection locked="0"/>
    </xf>
    <xf numFmtId="0" fontId="81" fillId="34" borderId="0" applyNumberFormat="0" applyBorder="0" applyAlignment="0" applyProtection="0">
      <alignment vertical="center"/>
    </xf>
    <xf numFmtId="0" fontId="28" fillId="23" borderId="0" applyNumberFormat="0" applyBorder="0" applyAlignment="0" applyProtection="0">
      <alignment vertical="center"/>
    </xf>
    <xf numFmtId="0" fontId="86" fillId="0" borderId="0">
      <protection locked="0"/>
    </xf>
    <xf numFmtId="0" fontId="86" fillId="0" borderId="0"/>
    <xf numFmtId="0" fontId="91" fillId="10" borderId="7"/>
    <xf numFmtId="0" fontId="81" fillId="34" borderId="0" applyNumberFormat="0" applyBorder="0" applyAlignment="0" applyProtection="0">
      <alignment vertical="center"/>
    </xf>
    <xf numFmtId="0" fontId="28" fillId="23" borderId="0" applyNumberFormat="0" applyBorder="0" applyAlignment="0" applyProtection="0">
      <alignment vertical="center"/>
    </xf>
    <xf numFmtId="0" fontId="86" fillId="0" borderId="0">
      <protection locked="0"/>
    </xf>
    <xf numFmtId="0" fontId="28" fillId="23" borderId="0" applyNumberFormat="0" applyBorder="0" applyAlignment="0" applyProtection="0">
      <alignment vertical="center"/>
    </xf>
    <xf numFmtId="0" fontId="86" fillId="0" borderId="0">
      <protection locked="0"/>
    </xf>
    <xf numFmtId="0" fontId="12" fillId="0" borderId="0">
      <alignment vertical="center"/>
    </xf>
    <xf numFmtId="0" fontId="11" fillId="0" borderId="0"/>
    <xf numFmtId="0" fontId="143" fillId="35" borderId="49" applyNumberFormat="0" applyAlignment="0" applyProtection="0">
      <alignment vertical="center"/>
    </xf>
    <xf numFmtId="0" fontId="81" fillId="34" borderId="0" applyNumberFormat="0" applyBorder="0" applyAlignment="0" applyProtection="0">
      <alignment vertical="center"/>
    </xf>
    <xf numFmtId="0" fontId="11" fillId="0" borderId="0"/>
    <xf numFmtId="0" fontId="11" fillId="0" borderId="0"/>
    <xf numFmtId="0" fontId="11" fillId="0" borderId="0"/>
    <xf numFmtId="0" fontId="28" fillId="24" borderId="0" applyNumberFormat="0" applyBorder="0" applyAlignment="0" applyProtection="0">
      <alignment vertical="center"/>
    </xf>
    <xf numFmtId="0" fontId="11" fillId="0" borderId="0"/>
    <xf numFmtId="0" fontId="28" fillId="24" borderId="0" applyNumberFormat="0" applyBorder="0" applyAlignment="0" applyProtection="0">
      <alignment vertical="center"/>
    </xf>
    <xf numFmtId="0" fontId="11" fillId="0" borderId="0"/>
    <xf numFmtId="0" fontId="129" fillId="23" borderId="0" applyNumberFormat="0" applyBorder="0" applyAlignment="0" applyProtection="0">
      <alignment vertical="center"/>
    </xf>
    <xf numFmtId="178" fontId="13" fillId="0" borderId="0" applyFill="0" applyBorder="0" applyProtection="0">
      <alignment horizontal="right"/>
    </xf>
    <xf numFmtId="0" fontId="28" fillId="18" borderId="0" applyNumberFormat="0" applyBorder="0" applyAlignment="0" applyProtection="0">
      <alignment vertical="center"/>
    </xf>
    <xf numFmtId="0" fontId="11" fillId="0" borderId="0"/>
    <xf numFmtId="0" fontId="11" fillId="0" borderId="0"/>
    <xf numFmtId="0" fontId="11" fillId="0" borderId="0"/>
    <xf numFmtId="0" fontId="86" fillId="0" borderId="0" applyNumberFormat="0" applyFill="0" applyBorder="0" applyAlignment="0" applyProtection="0"/>
    <xf numFmtId="0" fontId="28" fillId="15" borderId="0" applyNumberFormat="0" applyBorder="0" applyAlignment="0" applyProtection="0">
      <alignment vertical="center"/>
    </xf>
    <xf numFmtId="0" fontId="86" fillId="0" borderId="0" applyNumberFormat="0" applyFill="0" applyBorder="0" applyAlignment="0" applyProtection="0"/>
    <xf numFmtId="0" fontId="81" fillId="34" borderId="0" applyNumberFormat="0" applyBorder="0" applyAlignment="0" applyProtection="0">
      <alignment vertical="center"/>
    </xf>
    <xf numFmtId="0" fontId="86" fillId="0" borderId="0" applyNumberFormat="0" applyFill="0" applyBorder="0" applyAlignment="0" applyProtection="0"/>
    <xf numFmtId="0" fontId="81" fillId="34" borderId="0" applyNumberFormat="0" applyBorder="0" applyAlignment="0" applyProtection="0">
      <alignment vertical="center"/>
    </xf>
    <xf numFmtId="0" fontId="28" fillId="19" borderId="0" applyNumberFormat="0" applyBorder="0" applyAlignment="0" applyProtection="0">
      <alignment vertical="center"/>
    </xf>
    <xf numFmtId="0" fontId="86" fillId="0" borderId="0" applyNumberFormat="0" applyFill="0" applyBorder="0" applyAlignment="0" applyProtection="0"/>
    <xf numFmtId="38" fontId="105" fillId="0" borderId="0"/>
    <xf numFmtId="0" fontId="81" fillId="34" borderId="0" applyNumberFormat="0" applyBorder="0" applyAlignment="0" applyProtection="0">
      <alignment vertical="center"/>
    </xf>
    <xf numFmtId="0" fontId="86" fillId="0" borderId="0" applyNumberFormat="0" applyFill="0" applyBorder="0" applyAlignment="0" applyProtection="0"/>
    <xf numFmtId="201" fontId="86" fillId="0" borderId="0"/>
    <xf numFmtId="0" fontId="28" fillId="19" borderId="0" applyNumberFormat="0" applyBorder="0" applyAlignment="0" applyProtection="0">
      <alignment vertical="center"/>
    </xf>
    <xf numFmtId="0" fontId="86" fillId="0" borderId="0">
      <protection locked="0"/>
    </xf>
    <xf numFmtId="0" fontId="118" fillId="10" borderId="44" applyNumberFormat="0" applyAlignment="0" applyProtection="0">
      <alignment vertical="center"/>
    </xf>
    <xf numFmtId="0" fontId="11" fillId="0" borderId="0"/>
    <xf numFmtId="0" fontId="11" fillId="0" borderId="0"/>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11" fillId="0" borderId="0"/>
    <xf numFmtId="216" fontId="86" fillId="0" borderId="0" applyFont="0" applyFill="0" applyBorder="0" applyAlignment="0" applyProtection="0"/>
    <xf numFmtId="0" fontId="28" fillId="17" borderId="0" applyNumberFormat="0" applyBorder="0" applyAlignment="0" applyProtection="0">
      <alignment vertical="center"/>
    </xf>
    <xf numFmtId="0" fontId="11" fillId="0" borderId="0"/>
    <xf numFmtId="0" fontId="118" fillId="10" borderId="44" applyNumberFormat="0" applyAlignment="0" applyProtection="0">
      <alignment vertical="center"/>
    </xf>
    <xf numFmtId="0" fontId="11" fillId="0" borderId="0"/>
    <xf numFmtId="0" fontId="115" fillId="30" borderId="0" applyNumberFormat="0" applyBorder="0" applyAlignment="0" applyProtection="0">
      <alignment vertical="center"/>
    </xf>
    <xf numFmtId="0" fontId="11" fillId="0" borderId="0"/>
    <xf numFmtId="0" fontId="115" fillId="30" borderId="0" applyNumberFormat="0" applyBorder="0" applyAlignment="0" applyProtection="0">
      <alignment vertical="center"/>
    </xf>
    <xf numFmtId="0" fontId="11" fillId="0" borderId="0"/>
    <xf numFmtId="0" fontId="129" fillId="23" borderId="0" applyNumberFormat="0" applyBorder="0" applyAlignment="0" applyProtection="0">
      <alignment vertical="center"/>
    </xf>
    <xf numFmtId="191" fontId="12" fillId="0" borderId="0" applyFont="0" applyFill="0" applyBorder="0" applyAlignment="0" applyProtection="0"/>
    <xf numFmtId="0" fontId="86" fillId="0" borderId="0" applyNumberFormat="0" applyFill="0" applyBorder="0" applyAlignment="0" applyProtection="0"/>
    <xf numFmtId="0" fontId="28" fillId="33" borderId="0" applyNumberFormat="0" applyBorder="0" applyAlignment="0" applyProtection="0">
      <alignment vertical="center"/>
    </xf>
    <xf numFmtId="0" fontId="86" fillId="0" borderId="0" applyNumberFormat="0" applyFill="0" applyBorder="0" applyAlignment="0" applyProtection="0"/>
    <xf numFmtId="0" fontId="110" fillId="32" borderId="0" applyNumberFormat="0"/>
    <xf numFmtId="0" fontId="86" fillId="0" borderId="0" applyNumberFormat="0" applyFill="0" applyBorder="0" applyAlignment="0" applyProtection="0"/>
    <xf numFmtId="0" fontId="110" fillId="32" borderId="0" applyNumberFormat="0"/>
    <xf numFmtId="0" fontId="86" fillId="0" borderId="0" applyNumberFormat="0" applyFill="0" applyBorder="0" applyAlignment="0" applyProtection="0"/>
    <xf numFmtId="0" fontId="110" fillId="32" borderId="0" applyNumberFormat="0"/>
    <xf numFmtId="0" fontId="86" fillId="0" borderId="0" applyNumberFormat="0" applyFill="0" applyBorder="0" applyAlignment="0" applyProtection="0"/>
    <xf numFmtId="0" fontId="110" fillId="32" borderId="0" applyNumberFormat="0"/>
    <xf numFmtId="0" fontId="86" fillId="0" borderId="0" applyNumberFormat="0" applyFill="0" applyBorder="0" applyAlignment="0" applyProtection="0"/>
    <xf numFmtId="0" fontId="96" fillId="0" borderId="43" applyNumberFormat="0" applyFill="0" applyAlignment="0" applyProtection="0">
      <alignment vertical="center"/>
    </xf>
    <xf numFmtId="0" fontId="84" fillId="0" borderId="0"/>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84" fillId="0" borderId="0"/>
    <xf numFmtId="0" fontId="115" fillId="30"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84" fillId="0" borderId="0"/>
    <xf numFmtId="0" fontId="96" fillId="0" borderId="43" applyNumberFormat="0" applyFill="0" applyAlignment="0" applyProtection="0">
      <alignment vertical="center"/>
    </xf>
    <xf numFmtId="0" fontId="84" fillId="0" borderId="0"/>
    <xf numFmtId="0" fontId="86" fillId="0" borderId="0"/>
    <xf numFmtId="0" fontId="86" fillId="0" borderId="0"/>
    <xf numFmtId="0" fontId="138" fillId="24" borderId="0" applyNumberFormat="0" applyBorder="0" applyAlignment="0" applyProtection="0"/>
    <xf numFmtId="0" fontId="86" fillId="0" borderId="0"/>
    <xf numFmtId="0" fontId="138" fillId="24" borderId="0" applyNumberFormat="0" applyBorder="0" applyAlignment="0" applyProtection="0"/>
    <xf numFmtId="0" fontId="86" fillId="0" borderId="0"/>
    <xf numFmtId="0" fontId="86" fillId="0" borderId="0" applyNumberFormat="0" applyFill="0" applyBorder="0" applyAlignment="0" applyProtection="0"/>
    <xf numFmtId="0" fontId="11" fillId="0" borderId="0"/>
    <xf numFmtId="0" fontId="11" fillId="0" borderId="0"/>
    <xf numFmtId="0" fontId="11" fillId="0" borderId="0"/>
    <xf numFmtId="0" fontId="28" fillId="23" borderId="0" applyNumberFormat="0" applyBorder="0" applyAlignment="0" applyProtection="0">
      <alignment vertical="center"/>
    </xf>
    <xf numFmtId="0" fontId="11" fillId="0" borderId="0"/>
    <xf numFmtId="0" fontId="28" fillId="23" borderId="0" applyNumberFormat="0" applyBorder="0" applyAlignment="0" applyProtection="0">
      <alignment vertical="center"/>
    </xf>
    <xf numFmtId="0" fontId="11" fillId="0" borderId="0"/>
    <xf numFmtId="0" fontId="11" fillId="0" borderId="0"/>
    <xf numFmtId="0" fontId="95" fillId="0" borderId="42" applyNumberFormat="0" applyFill="0" applyAlignment="0" applyProtection="0">
      <alignment vertical="center"/>
    </xf>
    <xf numFmtId="0" fontId="106" fillId="0" borderId="0" applyNumberFormat="0" applyFill="0" applyBorder="0" applyAlignment="0" applyProtection="0">
      <alignment vertical="center"/>
    </xf>
    <xf numFmtId="0" fontId="84" fillId="0" borderId="0"/>
    <xf numFmtId="0" fontId="28" fillId="22" borderId="0" applyNumberFormat="0" applyBorder="0" applyAlignment="0" applyProtection="0">
      <alignment vertical="center"/>
    </xf>
    <xf numFmtId="203" fontId="13" fillId="0" borderId="0" applyFill="0" applyBorder="0" applyProtection="0">
      <alignment horizontal="right"/>
    </xf>
    <xf numFmtId="203" fontId="13" fillId="0" borderId="0" applyFill="0" applyBorder="0" applyProtection="0">
      <alignment horizontal="right"/>
    </xf>
    <xf numFmtId="203" fontId="13" fillId="0" borderId="0" applyFill="0" applyBorder="0" applyProtection="0">
      <alignment horizontal="right"/>
    </xf>
    <xf numFmtId="203" fontId="13" fillId="0" borderId="0" applyFill="0" applyBorder="0" applyProtection="0">
      <alignment horizontal="right"/>
    </xf>
    <xf numFmtId="177" fontId="79" fillId="0" borderId="0" applyFill="0" applyBorder="0" applyProtection="0">
      <alignment horizontal="center"/>
    </xf>
    <xf numFmtId="0" fontId="145" fillId="0" borderId="0" applyNumberFormat="0" applyAlignment="0">
      <alignment horizontal="left"/>
    </xf>
    <xf numFmtId="177" fontId="79" fillId="0" borderId="0" applyFill="0" applyBorder="0" applyProtection="0">
      <alignment horizontal="center"/>
    </xf>
    <xf numFmtId="0" fontId="28" fillId="33" borderId="0" applyNumberFormat="0" applyBorder="0" applyAlignment="0" applyProtection="0">
      <alignment vertical="center"/>
    </xf>
    <xf numFmtId="177" fontId="79" fillId="0" borderId="0" applyFill="0" applyBorder="0" applyProtection="0">
      <alignment horizontal="center"/>
    </xf>
    <xf numFmtId="0" fontId="28" fillId="33" borderId="0" applyNumberFormat="0" applyBorder="0" applyAlignment="0" applyProtection="0">
      <alignment vertical="center"/>
    </xf>
    <xf numFmtId="177" fontId="79" fillId="0" borderId="0" applyFill="0" applyBorder="0" applyProtection="0">
      <alignment horizontal="center"/>
    </xf>
    <xf numFmtId="177" fontId="79" fillId="0" borderId="0" applyFill="0" applyBorder="0" applyProtection="0">
      <alignment horizontal="center"/>
    </xf>
    <xf numFmtId="14" fontId="101" fillId="0" borderId="0">
      <alignment horizontal="center" wrapText="1"/>
      <protection locked="0"/>
    </xf>
    <xf numFmtId="0" fontId="81" fillId="34" borderId="0" applyNumberFormat="0" applyBorder="0" applyAlignment="0" applyProtection="0">
      <alignment vertical="center"/>
    </xf>
    <xf numFmtId="192" fontId="79" fillId="0" borderId="0" applyFill="0" applyBorder="0" applyProtection="0">
      <alignment horizontal="center"/>
    </xf>
    <xf numFmtId="14" fontId="101" fillId="0" borderId="0">
      <alignment horizontal="center" wrapText="1"/>
      <protection locked="0"/>
    </xf>
    <xf numFmtId="0" fontId="81" fillId="28" borderId="0" applyNumberFormat="0" applyBorder="0" applyAlignment="0" applyProtection="0">
      <alignment vertical="center"/>
    </xf>
    <xf numFmtId="0" fontId="81" fillId="34" borderId="0" applyNumberFormat="0" applyBorder="0" applyAlignment="0" applyProtection="0">
      <alignment vertical="center"/>
    </xf>
    <xf numFmtId="192" fontId="79" fillId="0" borderId="0" applyFill="0" applyBorder="0" applyProtection="0">
      <alignment horizontal="center"/>
    </xf>
    <xf numFmtId="14" fontId="101" fillId="0" borderId="0">
      <alignment horizontal="center" wrapText="1"/>
      <protection locked="0"/>
    </xf>
    <xf numFmtId="0" fontId="81" fillId="28" borderId="0" applyNumberFormat="0" applyBorder="0" applyAlignment="0" applyProtection="0">
      <alignment vertical="center"/>
    </xf>
    <xf numFmtId="192" fontId="79" fillId="0" borderId="0" applyFill="0" applyBorder="0" applyProtection="0">
      <alignment horizontal="center"/>
    </xf>
    <xf numFmtId="206" fontId="141" fillId="0" borderId="0" applyFill="0" applyBorder="0" applyProtection="0">
      <alignment horizontal="right"/>
    </xf>
    <xf numFmtId="206" fontId="141" fillId="0" borderId="0" applyFill="0" applyBorder="0" applyProtection="0">
      <alignment horizontal="right"/>
    </xf>
    <xf numFmtId="206" fontId="141" fillId="0" borderId="0" applyFill="0" applyBorder="0" applyProtection="0">
      <alignment horizontal="right"/>
    </xf>
    <xf numFmtId="206" fontId="141" fillId="0" borderId="0" applyFill="0" applyBorder="0" applyProtection="0">
      <alignment horizontal="right"/>
    </xf>
    <xf numFmtId="0" fontId="28" fillId="18" borderId="0" applyNumberFormat="0" applyBorder="0" applyAlignment="0" applyProtection="0">
      <alignment vertical="center"/>
    </xf>
    <xf numFmtId="0" fontId="28" fillId="24" borderId="0" applyNumberFormat="0" applyBorder="0" applyAlignment="0" applyProtection="0">
      <alignment vertical="center"/>
    </xf>
    <xf numFmtId="206" fontId="141" fillId="0" borderId="0" applyFill="0" applyBorder="0" applyProtection="0">
      <alignment horizontal="right"/>
    </xf>
    <xf numFmtId="0" fontId="28" fillId="18" borderId="0" applyNumberFormat="0" applyBorder="0" applyAlignment="0" applyProtection="0">
      <alignment vertical="center"/>
    </xf>
    <xf numFmtId="0" fontId="28" fillId="24" borderId="0" applyNumberFormat="0" applyBorder="0" applyAlignment="0" applyProtection="0">
      <alignment vertical="center"/>
    </xf>
    <xf numFmtId="206" fontId="141" fillId="0" borderId="0" applyFill="0" applyBorder="0" applyProtection="0">
      <alignment horizontal="right"/>
    </xf>
    <xf numFmtId="0" fontId="12" fillId="0" borderId="0"/>
    <xf numFmtId="213" fontId="13" fillId="0" borderId="0" applyFill="0" applyBorder="0" applyProtection="0">
      <alignment horizontal="right"/>
    </xf>
    <xf numFmtId="0" fontId="28" fillId="17" borderId="0" applyNumberFormat="0" applyBorder="0" applyAlignment="0" applyProtection="0">
      <alignment vertical="center"/>
    </xf>
    <xf numFmtId="213" fontId="13" fillId="0" borderId="0" applyFill="0" applyBorder="0" applyProtection="0">
      <alignment horizontal="right"/>
    </xf>
    <xf numFmtId="213" fontId="13" fillId="0" borderId="0" applyFill="0" applyBorder="0" applyProtection="0">
      <alignment horizontal="right"/>
    </xf>
    <xf numFmtId="213" fontId="13" fillId="0" borderId="0" applyFill="0" applyBorder="0" applyProtection="0">
      <alignment horizontal="right"/>
    </xf>
    <xf numFmtId="213" fontId="13" fillId="0" borderId="0" applyFill="0" applyBorder="0" applyProtection="0">
      <alignment horizontal="right"/>
    </xf>
    <xf numFmtId="213" fontId="13" fillId="0" borderId="0" applyFill="0" applyBorder="0" applyProtection="0">
      <alignment horizontal="right"/>
    </xf>
    <xf numFmtId="0" fontId="91" fillId="10" borderId="0" applyNumberFormat="0" applyBorder="0" applyAlignment="0" applyProtection="0"/>
    <xf numFmtId="0" fontId="115" fillId="30" borderId="0" applyNumberFormat="0" applyBorder="0" applyAlignment="0" applyProtection="0">
      <alignment vertical="center"/>
    </xf>
    <xf numFmtId="215" fontId="13" fillId="0" borderId="0" applyFill="0" applyBorder="0" applyProtection="0">
      <alignment horizontal="right"/>
    </xf>
    <xf numFmtId="0" fontId="115" fillId="30" borderId="0" applyNumberFormat="0" applyBorder="0" applyAlignment="0" applyProtection="0">
      <alignment vertical="center"/>
    </xf>
    <xf numFmtId="215" fontId="13" fillId="0" borderId="0" applyFill="0" applyBorder="0" applyProtection="0">
      <alignment horizontal="right"/>
    </xf>
    <xf numFmtId="0" fontId="115" fillId="30" borderId="0" applyNumberFormat="0" applyBorder="0" applyAlignment="0" applyProtection="0">
      <alignment vertical="center"/>
    </xf>
    <xf numFmtId="215" fontId="13" fillId="0" borderId="0" applyFill="0" applyBorder="0" applyProtection="0">
      <alignment horizontal="right"/>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215" fontId="13" fillId="0" borderId="0" applyFill="0" applyBorder="0" applyProtection="0">
      <alignment horizontal="right"/>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215" fontId="13" fillId="0" borderId="0" applyFill="0" applyBorder="0" applyProtection="0">
      <alignment horizontal="right"/>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215" fontId="13" fillId="0" borderId="0" applyFill="0" applyBorder="0" applyProtection="0">
      <alignment horizontal="right"/>
    </xf>
    <xf numFmtId="0" fontId="28" fillId="17" borderId="0" applyNumberFormat="0" applyBorder="0" applyAlignment="0" applyProtection="0">
      <alignment vertical="center"/>
    </xf>
    <xf numFmtId="214" fontId="13" fillId="0" borderId="0" applyFill="0" applyBorder="0" applyProtection="0">
      <alignment horizontal="right"/>
    </xf>
    <xf numFmtId="0" fontId="118" fillId="10" borderId="44" applyNumberFormat="0" applyAlignment="0" applyProtection="0">
      <alignment vertical="center"/>
    </xf>
    <xf numFmtId="214" fontId="13" fillId="0" borderId="0" applyFill="0" applyBorder="0" applyProtection="0">
      <alignment horizontal="right"/>
    </xf>
    <xf numFmtId="0" fontId="81" fillId="25" borderId="0" applyNumberFormat="0" applyBorder="0" applyAlignment="0" applyProtection="0">
      <alignment vertical="center"/>
    </xf>
    <xf numFmtId="0" fontId="118" fillId="10" borderId="44" applyNumberFormat="0" applyAlignment="0" applyProtection="0">
      <alignment vertical="center"/>
    </xf>
    <xf numFmtId="214" fontId="13" fillId="0" borderId="0" applyFill="0" applyBorder="0" applyProtection="0">
      <alignment horizontal="right"/>
    </xf>
    <xf numFmtId="0" fontId="81" fillId="25" borderId="0" applyNumberFormat="0" applyBorder="0" applyAlignment="0" applyProtection="0">
      <alignment vertical="center"/>
    </xf>
    <xf numFmtId="0" fontId="118" fillId="10" borderId="44" applyNumberFormat="0" applyAlignment="0" applyProtection="0">
      <alignment vertical="center"/>
    </xf>
    <xf numFmtId="214" fontId="13" fillId="0" borderId="0" applyFill="0" applyBorder="0" applyProtection="0">
      <alignment horizontal="right"/>
    </xf>
    <xf numFmtId="0" fontId="118" fillId="10" borderId="44" applyNumberFormat="0" applyAlignment="0" applyProtection="0">
      <alignment vertical="center"/>
    </xf>
    <xf numFmtId="214" fontId="13" fillId="0" borderId="0" applyFill="0" applyBorder="0" applyProtection="0">
      <alignment horizontal="right"/>
    </xf>
    <xf numFmtId="0" fontId="118" fillId="10" borderId="44" applyNumberFormat="0" applyAlignment="0" applyProtection="0">
      <alignment vertical="center"/>
    </xf>
    <xf numFmtId="214" fontId="13" fillId="0" borderId="0" applyFill="0" applyBorder="0" applyProtection="0">
      <alignment horizontal="right"/>
    </xf>
    <xf numFmtId="181" fontId="13" fillId="0" borderId="0" applyFill="0" applyBorder="0" applyProtection="0">
      <alignment horizontal="right"/>
    </xf>
    <xf numFmtId="0" fontId="28" fillId="33" borderId="0" applyNumberFormat="0" applyBorder="0" applyAlignment="0" applyProtection="0">
      <alignment vertical="center"/>
    </xf>
    <xf numFmtId="181" fontId="13" fillId="0" borderId="0" applyFill="0" applyBorder="0" applyProtection="0">
      <alignment horizontal="right"/>
    </xf>
    <xf numFmtId="0" fontId="28" fillId="14" borderId="0" applyNumberFormat="0" applyBorder="0" applyAlignment="0" applyProtection="0">
      <alignment vertical="center"/>
    </xf>
    <xf numFmtId="181" fontId="13" fillId="0" borderId="0" applyFill="0" applyBorder="0" applyProtection="0">
      <alignment horizontal="right"/>
    </xf>
    <xf numFmtId="0" fontId="28" fillId="14" borderId="0" applyNumberFormat="0" applyBorder="0" applyAlignment="0" applyProtection="0">
      <alignment vertical="center"/>
    </xf>
    <xf numFmtId="181" fontId="13" fillId="0" borderId="0" applyFill="0" applyBorder="0" applyProtection="0">
      <alignment horizontal="right"/>
    </xf>
    <xf numFmtId="0" fontId="28" fillId="14" borderId="0" applyNumberFormat="0" applyBorder="0" applyAlignment="0" applyProtection="0">
      <alignment vertical="center"/>
    </xf>
    <xf numFmtId="181" fontId="13" fillId="0" borderId="0" applyFill="0" applyBorder="0" applyProtection="0">
      <alignment horizontal="right"/>
    </xf>
    <xf numFmtId="0" fontId="28" fillId="14" borderId="0" applyNumberFormat="0" applyBorder="0" applyAlignment="0" applyProtection="0">
      <alignment vertical="center"/>
    </xf>
    <xf numFmtId="0" fontId="139" fillId="0" borderId="51" applyNumberFormat="0" applyFill="0" applyAlignment="0" applyProtection="0">
      <alignment vertical="center"/>
    </xf>
    <xf numFmtId="181" fontId="13" fillId="0" borderId="0" applyFill="0" applyBorder="0" applyProtection="0">
      <alignment horizontal="right"/>
    </xf>
    <xf numFmtId="0" fontId="11" fillId="0" borderId="0"/>
    <xf numFmtId="0" fontId="129" fillId="23" borderId="0" applyNumberFormat="0" applyBorder="0" applyAlignment="0" applyProtection="0">
      <alignment vertical="center"/>
    </xf>
    <xf numFmtId="0" fontId="81" fillId="22" borderId="0" applyNumberFormat="0" applyBorder="0" applyAlignment="0" applyProtection="0">
      <alignment vertical="center"/>
    </xf>
    <xf numFmtId="0" fontId="118" fillId="10" borderId="44" applyNumberFormat="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81" fillId="34" borderId="0" applyNumberFormat="0" applyBorder="0" applyAlignment="0" applyProtection="0">
      <alignment vertical="center"/>
    </xf>
    <xf numFmtId="0" fontId="12" fillId="0" borderId="0"/>
    <xf numFmtId="0" fontId="12" fillId="0" borderId="0"/>
    <xf numFmtId="0" fontId="81" fillId="34"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4" fillId="19" borderId="0" applyNumberFormat="0" applyBorder="0" applyAlignment="0" applyProtection="0"/>
    <xf numFmtId="0" fontId="81" fillId="20" borderId="0" applyNumberFormat="0" applyBorder="0" applyAlignment="0" applyProtection="0">
      <alignment vertical="center"/>
    </xf>
    <xf numFmtId="0" fontId="28" fillId="19" borderId="0" applyNumberFormat="0" applyBorder="0" applyAlignment="0" applyProtection="0">
      <alignment vertical="center"/>
    </xf>
    <xf numFmtId="0" fontId="104" fillId="19" borderId="0" applyNumberFormat="0" applyBorder="0" applyAlignment="0" applyProtection="0"/>
    <xf numFmtId="0" fontId="81" fillId="20"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104" fillId="19" borderId="0" applyNumberFormat="0" applyBorder="0" applyAlignment="0" applyProtection="0"/>
    <xf numFmtId="0" fontId="81" fillId="20"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20" borderId="0" applyNumberFormat="0" applyBorder="0" applyAlignment="0" applyProtection="0">
      <alignment vertical="center"/>
    </xf>
    <xf numFmtId="0" fontId="28" fillId="23" borderId="0" applyNumberFormat="0" applyBorder="0" applyAlignment="0" applyProtection="0">
      <alignment vertical="center"/>
    </xf>
    <xf numFmtId="0" fontId="81" fillId="20"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1" fillId="20"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1" fillId="20" borderId="0" applyNumberFormat="0" applyBorder="0" applyAlignment="0" applyProtection="0">
      <alignment vertical="center"/>
    </xf>
    <xf numFmtId="0" fontId="28" fillId="26" borderId="0" applyNumberFormat="0" applyBorder="0" applyAlignment="0" applyProtection="0">
      <alignment vertical="center"/>
    </xf>
    <xf numFmtId="0" fontId="81" fillId="20"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81" fillId="20"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81" fillId="20" borderId="0" applyNumberFormat="0" applyBorder="0" applyAlignment="0" applyProtection="0">
      <alignment vertical="center"/>
    </xf>
    <xf numFmtId="0" fontId="28" fillId="17" borderId="0" applyNumberFormat="0" applyBorder="0" applyAlignment="0" applyProtection="0">
      <alignment vertical="center"/>
    </xf>
    <xf numFmtId="0" fontId="81" fillId="20"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01" fillId="0" borderId="0">
      <alignment horizontal="center" wrapText="1"/>
      <protection locked="0"/>
    </xf>
    <xf numFmtId="0" fontId="81" fillId="20"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01" fillId="0" borderId="0">
      <alignment horizontal="center" wrapText="1"/>
      <protection locked="0"/>
    </xf>
    <xf numFmtId="0" fontId="81" fillId="20" borderId="0" applyNumberFormat="0" applyBorder="0" applyAlignment="0" applyProtection="0">
      <alignment vertical="center"/>
    </xf>
    <xf numFmtId="0" fontId="28" fillId="33" borderId="0" applyNumberFormat="0" applyBorder="0" applyAlignment="0" applyProtection="0">
      <alignment vertical="center"/>
    </xf>
    <xf numFmtId="0" fontId="81" fillId="20"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81" fillId="20"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4"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25"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1" fillId="25"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1" fillId="25" borderId="0" applyNumberFormat="0" applyBorder="0" applyAlignment="0" applyProtection="0">
      <alignment vertical="center"/>
    </xf>
    <xf numFmtId="0" fontId="28" fillId="19" borderId="0" applyNumberFormat="0" applyBorder="0" applyAlignment="0" applyProtection="0">
      <alignment vertical="center"/>
    </xf>
    <xf numFmtId="0" fontId="81" fillId="25" borderId="0" applyNumberFormat="0" applyBorder="0" applyAlignment="0" applyProtection="0">
      <alignment vertical="center"/>
    </xf>
    <xf numFmtId="0" fontId="28" fillId="19"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23"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73" fillId="0" borderId="0" applyNumberFormat="0" applyFill="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73" fillId="0" borderId="0" applyNumberFormat="0" applyFill="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112" fillId="10" borderId="45" applyNumberFormat="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7"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7" borderId="0" applyNumberFormat="0" applyBorder="0" applyAlignment="0" applyProtection="0">
      <alignment vertical="center"/>
    </xf>
    <xf numFmtId="0" fontId="28" fillId="19"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23"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9"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186" fontId="102" fillId="27" borderId="0"/>
    <xf numFmtId="0" fontId="28" fillId="19" borderId="0" applyNumberFormat="0" applyBorder="0" applyAlignment="0" applyProtection="0">
      <alignment vertical="center"/>
    </xf>
    <xf numFmtId="186" fontId="102" fillId="27" borderId="0"/>
    <xf numFmtId="0" fontId="28" fillId="19" borderId="0" applyNumberFormat="0" applyBorder="0" applyAlignment="0" applyProtection="0">
      <alignment vertical="center"/>
    </xf>
    <xf numFmtId="201" fontId="86" fillId="0" borderId="0"/>
    <xf numFmtId="0" fontId="28" fillId="19" borderId="0" applyNumberFormat="0" applyBorder="0" applyAlignment="0" applyProtection="0">
      <alignment vertical="center"/>
    </xf>
    <xf numFmtId="201" fontId="86" fillId="0" borderId="0"/>
    <xf numFmtId="0" fontId="28" fillId="19" borderId="0" applyNumberFormat="0" applyBorder="0" applyAlignment="0" applyProtection="0">
      <alignment vertical="center"/>
    </xf>
    <xf numFmtId="201" fontId="86" fillId="0" borderId="0"/>
    <xf numFmtId="0" fontId="28" fillId="19" borderId="0" applyNumberFormat="0" applyBorder="0" applyAlignment="0" applyProtection="0">
      <alignment vertical="center"/>
    </xf>
    <xf numFmtId="201" fontId="86" fillId="0" borderId="0"/>
    <xf numFmtId="0" fontId="28" fillId="19" borderId="0" applyNumberFormat="0" applyBorder="0" applyAlignment="0" applyProtection="0">
      <alignment vertical="center"/>
    </xf>
    <xf numFmtId="201" fontId="86" fillId="0" borderId="0"/>
    <xf numFmtId="0" fontId="28" fillId="19" borderId="0" applyNumberFormat="0" applyBorder="0" applyAlignment="0" applyProtection="0">
      <alignment vertical="center"/>
    </xf>
    <xf numFmtId="201" fontId="86" fillId="0" borderId="0"/>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12" fillId="0" borderId="0" applyFont="0" applyFill="0">
      <alignment horizontal="fill"/>
    </xf>
    <xf numFmtId="201" fontId="86" fillId="0" borderId="0"/>
    <xf numFmtId="0" fontId="28" fillId="19" borderId="0" applyNumberFormat="0" applyBorder="0" applyAlignment="0" applyProtection="0">
      <alignment vertical="center"/>
    </xf>
    <xf numFmtId="0" fontId="12" fillId="0" borderId="0" applyFont="0" applyFill="0">
      <alignment horizontal="fill"/>
    </xf>
    <xf numFmtId="201" fontId="86" fillId="0" borderId="0"/>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129" fillId="23" borderId="0" applyNumberFormat="0" applyBorder="0" applyAlignment="0" applyProtection="0">
      <alignment vertical="center"/>
    </xf>
    <xf numFmtId="0" fontId="28" fillId="19"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28" fillId="19" borderId="0" applyNumberFormat="0" applyBorder="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28" fillId="19" borderId="0" applyNumberFormat="0" applyBorder="0" applyAlignment="0" applyProtection="0">
      <alignment vertical="center"/>
    </xf>
    <xf numFmtId="0" fontId="28" fillId="22"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28" fillId="19" borderId="0" applyNumberFormat="0" applyBorder="0" applyAlignment="0" applyProtection="0">
      <alignment vertical="center"/>
    </xf>
    <xf numFmtId="0" fontId="81" fillId="31"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28" borderId="0" applyNumberFormat="0" applyBorder="0" applyAlignment="0" applyProtection="0">
      <alignment vertical="center"/>
    </xf>
    <xf numFmtId="0" fontId="28" fillId="19" borderId="0" applyNumberFormat="0" applyBorder="0" applyAlignment="0" applyProtection="0">
      <alignment vertical="center"/>
    </xf>
    <xf numFmtId="0" fontId="81" fillId="28"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186" fontId="102" fillId="27" borderId="0"/>
    <xf numFmtId="0" fontId="28" fillId="19" borderId="0" applyNumberFormat="0" applyBorder="0" applyAlignment="0" applyProtection="0">
      <alignment vertical="center"/>
    </xf>
    <xf numFmtId="186" fontId="102" fillId="27" borderId="0"/>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129" fillId="23" borderId="0" applyNumberFormat="0" applyBorder="0" applyAlignment="0" applyProtection="0">
      <alignment vertical="center"/>
    </xf>
    <xf numFmtId="0" fontId="28" fillId="19" borderId="0" applyNumberFormat="0" applyBorder="0" applyAlignment="0" applyProtection="0">
      <alignment vertical="center"/>
    </xf>
    <xf numFmtId="0" fontId="81" fillId="34" borderId="0" applyNumberFormat="0" applyBorder="0" applyAlignment="0" applyProtection="0">
      <alignment vertical="center"/>
    </xf>
    <xf numFmtId="0" fontId="28" fillId="19" borderId="0" applyNumberFormat="0" applyBorder="0" applyAlignment="0" applyProtection="0">
      <alignment vertical="center"/>
    </xf>
    <xf numFmtId="0" fontId="81" fillId="34" borderId="0" applyNumberFormat="0" applyBorder="0" applyAlignment="0" applyProtection="0">
      <alignment vertical="center"/>
    </xf>
    <xf numFmtId="0" fontId="28" fillId="19" borderId="0" applyNumberFormat="0" applyBorder="0" applyAlignment="0" applyProtection="0">
      <alignment vertical="center"/>
    </xf>
    <xf numFmtId="0" fontId="28" fillId="19"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94" fillId="0" borderId="0" applyFill="0" applyBorder="0">
      <alignment horizontal="right"/>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94" fillId="0" borderId="0" applyFill="0" applyBorder="0">
      <alignment horizontal="right"/>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81" fillId="18" borderId="0" applyNumberFormat="0" applyBorder="0" applyAlignment="0" applyProtection="0">
      <alignment vertical="center"/>
    </xf>
    <xf numFmtId="0" fontId="94" fillId="0" borderId="0" applyFill="0" applyBorder="0">
      <alignment horizontal="right"/>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1" fillId="18" borderId="0" applyNumberFormat="0" applyBorder="0" applyAlignment="0" applyProtection="0">
      <alignment vertical="center"/>
    </xf>
    <xf numFmtId="0" fontId="94" fillId="0" borderId="0" applyFill="0" applyBorder="0">
      <alignment horizontal="right"/>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94" fillId="0" borderId="0" applyFill="0" applyBorder="0">
      <alignment horizontal="right"/>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2" fillId="0" borderId="0"/>
    <xf numFmtId="0" fontId="28" fillId="23" borderId="0" applyNumberFormat="0" applyBorder="0" applyAlignment="0" applyProtection="0">
      <alignment vertical="center"/>
    </xf>
    <xf numFmtId="0" fontId="12" fillId="0" borderId="0"/>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23" fillId="0" borderId="48" applyNumberFormat="0" applyFill="0" applyAlignment="0" applyProtection="0">
      <alignment vertical="center"/>
    </xf>
    <xf numFmtId="0" fontId="28" fillId="23" borderId="0" applyNumberFormat="0" applyBorder="0" applyAlignment="0" applyProtection="0">
      <alignment vertical="center"/>
    </xf>
    <xf numFmtId="0" fontId="123" fillId="0" borderId="48" applyNumberFormat="0" applyFill="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123" fillId="0" borderId="48" applyNumberFormat="0" applyFill="0" applyAlignment="0" applyProtection="0">
      <alignment vertical="center"/>
    </xf>
    <xf numFmtId="0" fontId="28" fillId="23" borderId="0" applyNumberFormat="0" applyBorder="0" applyAlignment="0" applyProtection="0">
      <alignment vertical="center"/>
    </xf>
    <xf numFmtId="0" fontId="123" fillId="0" borderId="48" applyNumberFormat="0" applyFill="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73" fillId="0" borderId="0" applyNumberFormat="0" applyFill="0" applyBorder="0" applyAlignment="0" applyProtection="0">
      <alignment vertical="center"/>
    </xf>
    <xf numFmtId="0" fontId="104" fillId="19" borderId="0" applyNumberFormat="0" applyBorder="0" applyAlignment="0" applyProtection="0"/>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73" fillId="0" borderId="0" applyNumberFormat="0" applyFill="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201" fontId="86" fillId="0" borderId="0"/>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26"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49" fillId="0" borderId="0" applyNumberFormat="0" applyFont="0" applyFill="0" applyBorder="0" applyAlignment="0" applyProtection="0">
      <alignment horizontal="left"/>
    </xf>
    <xf numFmtId="0" fontId="28" fillId="26" borderId="0" applyNumberFormat="0" applyBorder="0" applyAlignment="0" applyProtection="0">
      <alignment vertical="center"/>
    </xf>
    <xf numFmtId="0" fontId="12" fillId="0" borderId="0"/>
    <xf numFmtId="0" fontId="12" fillId="0" borderId="0"/>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2" fillId="0" borderId="0"/>
    <xf numFmtId="190" fontId="12" fillId="0" borderId="0"/>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2" fillId="0" borderId="0"/>
    <xf numFmtId="0" fontId="28" fillId="23" borderId="0" applyNumberFormat="0" applyBorder="0" applyAlignment="0" applyProtection="0">
      <alignment vertical="center"/>
    </xf>
    <xf numFmtId="0" fontId="28" fillId="15"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9" fontId="12" fillId="0" borderId="0" applyFont="0" applyFill="0" applyBorder="0" applyAlignment="0" applyProtection="0"/>
    <xf numFmtId="0" fontId="28" fillId="15" borderId="0" applyNumberFormat="0" applyBorder="0" applyAlignment="0" applyProtection="0">
      <alignment vertical="center"/>
    </xf>
    <xf numFmtId="0" fontId="12" fillId="0" borderId="0"/>
    <xf numFmtId="0" fontId="28" fillId="23" borderId="0" applyNumberFormat="0" applyBorder="0" applyAlignment="0" applyProtection="0">
      <alignment vertical="center"/>
    </xf>
    <xf numFmtId="0" fontId="93" fillId="0" borderId="0"/>
    <xf numFmtId="0" fontId="28" fillId="15" borderId="0" applyNumberFormat="0" applyBorder="0" applyAlignment="0" applyProtection="0">
      <alignment vertical="center"/>
    </xf>
    <xf numFmtId="0" fontId="28" fillId="23" borderId="0" applyNumberFormat="0" applyBorder="0" applyAlignment="0" applyProtection="0">
      <alignment vertical="center"/>
    </xf>
    <xf numFmtId="0" fontId="28" fillId="15" borderId="0" applyNumberFormat="0" applyBorder="0" applyAlignment="0" applyProtection="0">
      <alignment vertical="center"/>
    </xf>
    <xf numFmtId="0" fontId="28" fillId="23" borderId="0" applyNumberFormat="0" applyBorder="0" applyAlignment="0" applyProtection="0">
      <alignment vertical="center"/>
    </xf>
    <xf numFmtId="0" fontId="28" fillId="15" borderId="0" applyNumberFormat="0" applyBorder="0" applyAlignment="0" applyProtection="0">
      <alignment vertical="center"/>
    </xf>
    <xf numFmtId="0" fontId="28" fillId="23" borderId="0" applyNumberFormat="0" applyBorder="0" applyAlignment="0" applyProtection="0">
      <alignment vertical="center"/>
    </xf>
    <xf numFmtId="0" fontId="28" fillId="15"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9" fillId="0" borderId="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9" fillId="0" borderId="0">
      <alignment vertical="center"/>
    </xf>
    <xf numFmtId="0" fontId="89" fillId="0" borderId="0">
      <alignment vertical="center"/>
    </xf>
    <xf numFmtId="0" fontId="28" fillId="23"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38" fillId="15" borderId="0" applyNumberFormat="0" applyBorder="0" applyAlignment="0" applyProtection="0"/>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89" fillId="0" borderId="0">
      <alignment vertical="center"/>
    </xf>
    <xf numFmtId="0" fontId="89" fillId="0" borderId="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38" fontId="91" fillId="10" borderId="0" applyNumberFormat="0" applyBorder="0" applyAlignment="0" applyProtection="0"/>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12" fillId="0" borderId="0"/>
    <xf numFmtId="0" fontId="12" fillId="0" borderId="0"/>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15" borderId="0" applyNumberFormat="0" applyBorder="0" applyAlignment="0" applyProtection="0">
      <alignment vertical="center"/>
    </xf>
    <xf numFmtId="0" fontId="28" fillId="18"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28" fillId="23"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22"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22"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17" fillId="0" borderId="0" applyNumberFormat="0" applyFill="0" applyBorder="0" applyAlignment="0" applyProtection="0">
      <alignment vertical="center"/>
    </xf>
    <xf numFmtId="0" fontId="103" fillId="24" borderId="44" applyNumberFormat="0" applyAlignment="0" applyProtection="0">
      <alignment vertical="center"/>
    </xf>
    <xf numFmtId="0" fontId="28" fillId="26" borderId="0" applyNumberFormat="0" applyBorder="0" applyAlignment="0" applyProtection="0">
      <alignment vertical="center"/>
    </xf>
    <xf numFmtId="0" fontId="117" fillId="0" borderId="0" applyNumberFormat="0" applyFill="0" applyBorder="0" applyAlignment="0" applyProtection="0">
      <alignment vertical="center"/>
    </xf>
    <xf numFmtId="0" fontId="12" fillId="0" borderId="0">
      <alignment vertical="center"/>
    </xf>
    <xf numFmtId="0" fontId="103" fillId="24" borderId="44" applyNumberFormat="0" applyAlignment="0" applyProtection="0">
      <alignment vertical="center"/>
    </xf>
    <xf numFmtId="0" fontId="28" fillId="26" borderId="0" applyNumberFormat="0" applyBorder="0" applyAlignment="0" applyProtection="0">
      <alignment vertical="center"/>
    </xf>
    <xf numFmtId="0" fontId="103" fillId="24" borderId="44" applyNumberFormat="0" applyAlignment="0" applyProtection="0">
      <alignment vertical="center"/>
    </xf>
    <xf numFmtId="0" fontId="28" fillId="26" borderId="0" applyNumberFormat="0" applyBorder="0" applyAlignment="0" applyProtection="0">
      <alignment vertical="center"/>
    </xf>
    <xf numFmtId="0" fontId="103" fillId="24" borderId="44" applyNumberFormat="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73" fillId="0" borderId="0" applyNumberFormat="0" applyFill="0" applyBorder="0" applyAlignment="0" applyProtection="0">
      <alignment vertical="center"/>
    </xf>
    <xf numFmtId="0" fontId="12" fillId="0" borderId="0" applyNumberFormat="0" applyFill="0" applyBorder="0" applyAlignment="0" applyProtection="0">
      <alignment horizontal="left"/>
    </xf>
    <xf numFmtId="0" fontId="28" fillId="15" borderId="0" applyNumberFormat="0" applyBorder="0" applyAlignment="0" applyProtection="0">
      <alignment vertical="center"/>
    </xf>
    <xf numFmtId="0" fontId="28" fillId="26" borderId="0" applyNumberFormat="0" applyBorder="0" applyAlignment="0" applyProtection="0">
      <alignment vertical="center"/>
    </xf>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73" fillId="0" borderId="0" applyNumberFormat="0" applyFill="0" applyBorder="0" applyAlignment="0" applyProtection="0">
      <alignment vertical="center"/>
    </xf>
    <xf numFmtId="0" fontId="12" fillId="0" borderId="0" applyNumberFormat="0" applyFill="0" applyBorder="0" applyAlignment="0" applyProtection="0">
      <alignment horizontal="left"/>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28" fillId="26" borderId="0" applyNumberFormat="0" applyBorder="0" applyAlignment="0" applyProtection="0">
      <alignment vertical="center"/>
    </xf>
    <xf numFmtId="0" fontId="117" fillId="0" borderId="0" applyNumberFormat="0" applyFill="0" applyBorder="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28" fillId="26" borderId="0" applyNumberFormat="0" applyBorder="0" applyAlignment="0" applyProtection="0">
      <alignment vertical="center"/>
    </xf>
    <xf numFmtId="0" fontId="12" fillId="0" borderId="0" applyNumberFormat="0" applyFill="0" applyBorder="0" applyAlignment="0" applyProtection="0">
      <alignment horizontal="left"/>
    </xf>
    <xf numFmtId="0" fontId="28" fillId="26" borderId="0" applyNumberFormat="0" applyBorder="0" applyAlignment="0" applyProtection="0">
      <alignment vertical="center"/>
    </xf>
    <xf numFmtId="0" fontId="12" fillId="0" borderId="0" applyNumberFormat="0" applyFill="0" applyBorder="0" applyAlignment="0" applyProtection="0">
      <alignment horizontal="left"/>
    </xf>
    <xf numFmtId="0" fontId="28" fillId="26" borderId="0" applyNumberFormat="0" applyBorder="0" applyAlignment="0" applyProtection="0">
      <alignment vertical="center"/>
    </xf>
    <xf numFmtId="0" fontId="12" fillId="0" borderId="0" applyNumberFormat="0" applyFill="0" applyBorder="0" applyAlignment="0" applyProtection="0">
      <alignment horizontal="left"/>
    </xf>
    <xf numFmtId="0" fontId="28" fillId="26"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81" fillId="18"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81" fillId="18"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17" fillId="0" borderId="0" applyNumberFormat="0" applyFill="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33" fillId="0" borderId="50" applyNumberFormat="0" applyFill="0" applyProtection="0">
      <alignment horizontal="center"/>
    </xf>
    <xf numFmtId="0" fontId="28" fillId="26" borderId="0" applyNumberFormat="0" applyBorder="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1"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29" fillId="23"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29" fillId="23"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17"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28" fillId="26" borderId="0" applyNumberFormat="0" applyBorder="0" applyAlignment="0" applyProtection="0">
      <alignment vertical="center"/>
    </xf>
    <xf numFmtId="0" fontId="129" fillId="23" borderId="0" applyNumberFormat="0" applyBorder="0" applyAlignment="0" applyProtection="0">
      <alignment vertical="center"/>
    </xf>
    <xf numFmtId="0" fontId="28" fillId="26" borderId="0" applyNumberFormat="0" applyBorder="0" applyAlignment="0" applyProtection="0">
      <alignment vertical="center"/>
    </xf>
    <xf numFmtId="0" fontId="81" fillId="34" borderId="0" applyNumberFormat="0" applyBorder="0" applyAlignment="0" applyProtection="0">
      <alignment vertical="center"/>
    </xf>
    <xf numFmtId="0" fontId="28" fillId="26" borderId="0" applyNumberFormat="0" applyBorder="0" applyAlignment="0" applyProtection="0">
      <alignment vertical="center"/>
    </xf>
    <xf numFmtId="0" fontId="81" fillId="34" borderId="0" applyNumberFormat="0" applyBorder="0" applyAlignment="0" applyProtection="0">
      <alignment vertical="center"/>
    </xf>
    <xf numFmtId="0" fontId="28" fillId="26" borderId="0" applyNumberFormat="0" applyBorder="0" applyAlignment="0" applyProtection="0">
      <alignment vertical="center"/>
    </xf>
    <xf numFmtId="0" fontId="81" fillId="18" borderId="0" applyNumberFormat="0" applyBorder="0" applyAlignment="0" applyProtection="0">
      <alignment vertical="center"/>
    </xf>
    <xf numFmtId="0" fontId="28" fillId="26"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01" fillId="0" borderId="0">
      <alignment horizontal="center" wrapText="1"/>
      <protection locked="0"/>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81" fillId="2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0" applyNumberFormat="0" applyFill="0" applyBorder="0" applyAlignment="0" applyProtection="0">
      <alignment vertical="center"/>
    </xf>
    <xf numFmtId="0" fontId="81" fillId="2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186" fontId="90" fillId="21" borderId="0"/>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2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25" borderId="0" applyNumberFormat="0" applyBorder="0" applyAlignment="0" applyProtection="0">
      <alignment vertical="center"/>
    </xf>
    <xf numFmtId="0" fontId="28" fillId="17" borderId="0" applyNumberFormat="0" applyBorder="0" applyAlignment="0" applyProtection="0">
      <alignment vertical="center"/>
    </xf>
    <xf numFmtId="0" fontId="95" fillId="0" borderId="42" applyNumberFormat="0" applyFill="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186" fontId="90" fillId="21" borderId="0"/>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186" fontId="90" fillId="21" borderId="0"/>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129" fillId="23"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81" fillId="2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28" fillId="17" borderId="0" applyNumberFormat="0" applyBorder="0" applyAlignment="0" applyProtection="0">
      <alignment vertical="center"/>
    </xf>
    <xf numFmtId="0" fontId="81" fillId="25"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28" fillId="17" borderId="0" applyNumberFormat="0" applyBorder="0" applyAlignment="0" applyProtection="0">
      <alignment vertical="center"/>
    </xf>
    <xf numFmtId="186" fontId="90" fillId="21" borderId="0"/>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01" fillId="0" borderId="0">
      <alignment horizontal="center" wrapText="1"/>
      <protection locked="0"/>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24"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81" fillId="25" borderId="0" applyNumberFormat="0" applyBorder="0" applyAlignment="0" applyProtection="0">
      <alignment vertical="center"/>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0" fontId="81" fillId="25" borderId="0" applyNumberFormat="0" applyBorder="0" applyAlignment="0" applyProtection="0">
      <alignment vertical="center"/>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15" fontId="149" fillId="0" borderId="0"/>
    <xf numFmtId="0" fontId="28" fillId="17"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0" fontId="115" fillId="30" borderId="0" applyNumberFormat="0" applyBorder="0" applyAlignment="0" applyProtection="0">
      <alignment vertical="center"/>
    </xf>
    <xf numFmtId="0" fontId="28" fillId="17" borderId="0" applyNumberFormat="0" applyBorder="0" applyAlignment="0" applyProtection="0">
      <alignment vertical="center"/>
    </xf>
    <xf numFmtId="15" fontId="149" fillId="0" borderId="0"/>
    <xf numFmtId="0" fontId="28" fillId="17" borderId="0" applyNumberFormat="0" applyBorder="0" applyAlignment="0" applyProtection="0">
      <alignment vertical="center"/>
    </xf>
    <xf numFmtId="0" fontId="81" fillId="38" borderId="0" applyNumberFormat="0" applyBorder="0" applyAlignment="0" applyProtection="0">
      <alignment vertical="center"/>
    </xf>
    <xf numFmtId="15" fontId="149" fillId="0" borderId="0"/>
    <xf numFmtId="0" fontId="28" fillId="17" borderId="0" applyNumberFormat="0" applyBorder="0" applyAlignment="0" applyProtection="0">
      <alignment vertical="center"/>
    </xf>
    <xf numFmtId="0" fontId="81" fillId="38" borderId="0" applyNumberFormat="0" applyBorder="0" applyAlignment="0" applyProtection="0">
      <alignment vertical="center"/>
    </xf>
    <xf numFmtId="0" fontId="28" fillId="17" borderId="0" applyNumberFormat="0" applyBorder="0" applyAlignment="0" applyProtection="0">
      <alignment vertical="center"/>
    </xf>
    <xf numFmtId="0" fontId="81" fillId="34" borderId="0" applyNumberFormat="0" applyBorder="0" applyAlignment="0" applyProtection="0">
      <alignment vertical="center"/>
    </xf>
    <xf numFmtId="0" fontId="28" fillId="17" borderId="0" applyNumberFormat="0" applyBorder="0" applyAlignment="0" applyProtection="0">
      <alignment vertical="center"/>
    </xf>
    <xf numFmtId="0" fontId="81" fillId="34"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4" borderId="0" applyNumberFormat="0" applyBorder="0" applyAlignment="0" applyProtection="0">
      <alignment vertical="center"/>
    </xf>
    <xf numFmtId="0" fontId="139" fillId="0" borderId="51" applyNumberFormat="0" applyFill="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73" fillId="0" borderId="39" applyNumberFormat="0" applyFill="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99" fillId="0" borderId="0" applyNumberFormat="0" applyFill="0">
      <alignment horizontal="left" vertical="center"/>
    </xf>
    <xf numFmtId="0" fontId="28" fillId="33" borderId="0" applyNumberFormat="0" applyBorder="0" applyAlignment="0" applyProtection="0">
      <alignment vertical="center"/>
    </xf>
    <xf numFmtId="0" fontId="96" fillId="0" borderId="43" applyNumberFormat="0" applyFill="0" applyAlignment="0" applyProtection="0">
      <alignment vertical="center"/>
    </xf>
    <xf numFmtId="0" fontId="99" fillId="0" borderId="0" applyNumberFormat="0" applyFill="0">
      <alignment horizontal="left" vertical="center"/>
    </xf>
    <xf numFmtId="0" fontId="28" fillId="33" borderId="0" applyNumberFormat="0" applyBorder="0" applyAlignment="0" applyProtection="0">
      <alignment vertical="center"/>
    </xf>
    <xf numFmtId="0" fontId="96" fillId="0" borderId="43" applyNumberFormat="0" applyFill="0" applyAlignment="0" applyProtection="0">
      <alignment vertical="center"/>
    </xf>
    <xf numFmtId="0" fontId="99" fillId="0" borderId="0" applyNumberFormat="0" applyFill="0">
      <alignment horizontal="left" vertical="center"/>
    </xf>
    <xf numFmtId="0" fontId="28" fillId="33" borderId="0" applyNumberFormat="0" applyBorder="0" applyAlignment="0" applyProtection="0">
      <alignment vertical="center"/>
    </xf>
    <xf numFmtId="0" fontId="99" fillId="0" borderId="0" applyNumberFormat="0" applyFill="0">
      <alignment horizontal="lef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22" borderId="0" applyNumberFormat="0" applyBorder="0" applyAlignment="0" applyProtection="0">
      <alignment vertical="center"/>
    </xf>
    <xf numFmtId="0" fontId="28" fillId="33" borderId="0" applyNumberFormat="0" applyBorder="0" applyAlignment="0" applyProtection="0">
      <alignment vertical="center"/>
    </xf>
    <xf numFmtId="0" fontId="28" fillId="22"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18" borderId="0" applyNumberFormat="0" applyBorder="0" applyAlignment="0" applyProtection="0">
      <alignment vertical="center"/>
    </xf>
    <xf numFmtId="0" fontId="28" fillId="33" borderId="0" applyNumberFormat="0" applyBorder="0" applyAlignment="0" applyProtection="0">
      <alignment vertical="center"/>
    </xf>
    <xf numFmtId="0" fontId="138" fillId="32" borderId="0" applyNumberFormat="0" applyBorder="0" applyAlignment="0" applyProtection="0"/>
    <xf numFmtId="0" fontId="28" fillId="18"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33" borderId="0" applyNumberFormat="0" applyBorder="0" applyAlignment="0" applyProtection="0">
      <alignment vertical="center"/>
    </xf>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208" fontId="12" fillId="0" borderId="0" applyFont="0" applyFill="0" applyBorder="0" applyAlignment="0" applyProtection="0"/>
    <xf numFmtId="0" fontId="28" fillId="17" borderId="0" applyNumberFormat="0" applyBorder="0" applyAlignment="0" applyProtection="0">
      <alignment vertical="center"/>
    </xf>
    <xf numFmtId="0" fontId="28" fillId="33" borderId="0" applyNumberFormat="0" applyBorder="0" applyAlignment="0" applyProtection="0">
      <alignment vertical="center"/>
    </xf>
    <xf numFmtId="0" fontId="117" fillId="0" borderId="0" applyNumberFormat="0" applyFill="0" applyBorder="0" applyAlignment="0" applyProtection="0">
      <alignment vertical="center"/>
    </xf>
    <xf numFmtId="0" fontId="28" fillId="15" borderId="0" applyNumberFormat="0" applyBorder="0" applyAlignment="0" applyProtection="0">
      <alignment vertical="center"/>
    </xf>
    <xf numFmtId="0" fontId="28" fillId="33"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119" fillId="26" borderId="0" applyNumberFormat="0" applyBorder="0" applyAlignment="0" applyProtection="0">
      <alignment vertical="center"/>
    </xf>
    <xf numFmtId="0" fontId="28" fillId="33" borderId="0" applyNumberFormat="0" applyBorder="0" applyAlignment="0" applyProtection="0">
      <alignment vertical="center"/>
    </xf>
    <xf numFmtId="0" fontId="28" fillId="15" borderId="0" applyNumberFormat="0" applyBorder="0" applyAlignment="0" applyProtection="0">
      <alignment vertical="center"/>
    </xf>
    <xf numFmtId="0" fontId="119" fillId="26" borderId="0" applyNumberFormat="0" applyBorder="0" applyAlignment="0" applyProtection="0">
      <alignment vertical="center"/>
    </xf>
    <xf numFmtId="0" fontId="28" fillId="33" borderId="0" applyNumberFormat="0" applyBorder="0" applyAlignment="0" applyProtection="0">
      <alignment vertical="center"/>
    </xf>
    <xf numFmtId="0" fontId="117" fillId="0" borderId="0" applyNumberFormat="0" applyFill="0" applyBorder="0" applyAlignment="0" applyProtection="0">
      <alignment vertical="center"/>
    </xf>
    <xf numFmtId="0" fontId="28" fillId="33" borderId="0" applyNumberFormat="0" applyBorder="0" applyAlignment="0" applyProtection="0">
      <alignment vertical="center"/>
    </xf>
    <xf numFmtId="0" fontId="117" fillId="0" borderId="0" applyNumberFormat="0" applyFill="0" applyBorder="0" applyAlignment="0" applyProtection="0">
      <alignment vertic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12" fillId="19" borderId="0" applyNumberFormat="0" applyFont="0" applyBorder="0" applyAlignment="0" applyProtection="0">
      <alignment horizontal="right"/>
    </xf>
    <xf numFmtId="0" fontId="28" fillId="14" borderId="0" applyNumberFormat="0" applyBorder="0" applyAlignment="0" applyProtection="0">
      <alignment vertical="center"/>
    </xf>
    <xf numFmtId="0" fontId="119" fillId="26" borderId="0" applyNumberFormat="0" applyBorder="0" applyAlignment="0" applyProtection="0">
      <alignment vertical="center"/>
    </xf>
    <xf numFmtId="0" fontId="28" fillId="33" borderId="0" applyNumberFormat="0" applyBorder="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12" fillId="19" borderId="0" applyNumberFormat="0" applyFont="0" applyBorder="0" applyAlignment="0" applyProtection="0">
      <alignment horizontal="right"/>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117" fillId="0" borderId="0" applyNumberFormat="0" applyFill="0" applyBorder="0" applyAlignment="0" applyProtection="0">
      <alignment vertical="center"/>
    </xf>
    <xf numFmtId="0" fontId="28" fillId="33" borderId="0" applyNumberFormat="0" applyBorder="0" applyAlignment="0" applyProtection="0">
      <alignment vertical="center"/>
    </xf>
    <xf numFmtId="0" fontId="117" fillId="0" borderId="0" applyNumberFormat="0" applyFill="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73" fillId="0" borderId="39" applyNumberFormat="0" applyFill="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73" fillId="0" borderId="39" applyNumberFormat="0" applyFill="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73" fillId="0" borderId="39" applyNumberFormat="0" applyFill="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73" fillId="0" borderId="39" applyNumberFormat="0" applyFill="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12" fillId="0" borderId="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150" fillId="0" borderId="0"/>
    <xf numFmtId="0" fontId="28" fillId="33" borderId="0" applyNumberFormat="0" applyBorder="0" applyAlignment="0" applyProtection="0">
      <alignment vertical="center"/>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28" fillId="33" borderId="0" applyNumberFormat="0" applyBorder="0" applyAlignment="0" applyProtection="0">
      <alignment vertical="center"/>
    </xf>
    <xf numFmtId="0" fontId="81" fillId="31"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140" fillId="37" borderId="13">
      <protection locked="0"/>
    </xf>
    <xf numFmtId="0" fontId="81" fillId="22" borderId="0" applyNumberFormat="0" applyBorder="0" applyAlignment="0" applyProtection="0">
      <alignment vertical="center"/>
    </xf>
    <xf numFmtId="0" fontId="28" fillId="33" borderId="0" applyNumberFormat="0" applyBorder="0" applyAlignment="0" applyProtection="0">
      <alignment vertical="center"/>
    </xf>
    <xf numFmtId="0" fontId="140" fillId="37" borderId="13">
      <protection locked="0"/>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28" fillId="33" borderId="0" applyNumberFormat="0" applyBorder="0" applyAlignment="0" applyProtection="0">
      <alignment vertical="center"/>
    </xf>
    <xf numFmtId="0" fontId="81" fillId="28"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14" borderId="0" applyNumberFormat="0" applyBorder="0" applyAlignment="0" applyProtection="0">
      <alignment vertical="center"/>
    </xf>
    <xf numFmtId="0" fontId="28" fillId="33" borderId="0" applyNumberFormat="0" applyBorder="0" applyAlignment="0" applyProtection="0">
      <alignment vertical="center"/>
    </xf>
    <xf numFmtId="0" fontId="12" fillId="0" borderId="0"/>
    <xf numFmtId="0" fontId="81" fillId="28" borderId="0" applyNumberFormat="0" applyBorder="0" applyAlignment="0" applyProtection="0">
      <alignment vertical="center"/>
    </xf>
    <xf numFmtId="0" fontId="28" fillId="33" borderId="0" applyNumberFormat="0" applyBorder="0" applyAlignment="0" applyProtection="0">
      <alignment vertical="center"/>
    </xf>
    <xf numFmtId="0" fontId="81" fillId="28" borderId="0" applyNumberFormat="0" applyBorder="0" applyAlignment="0" applyProtection="0">
      <alignment vertical="center"/>
    </xf>
    <xf numFmtId="0" fontId="28" fillId="33" borderId="0" applyNumberFormat="0" applyBorder="0" applyAlignment="0" applyProtection="0">
      <alignment vertical="center"/>
    </xf>
    <xf numFmtId="0" fontId="28" fillId="15" borderId="0" applyNumberFormat="0" applyBorder="0" applyAlignment="0" applyProtection="0">
      <alignment vertical="center"/>
    </xf>
    <xf numFmtId="0" fontId="129" fillId="23" borderId="0" applyNumberFormat="0" applyBorder="0" applyAlignment="0" applyProtection="0">
      <alignment vertical="center"/>
    </xf>
    <xf numFmtId="0" fontId="28" fillId="33" borderId="0" applyNumberFormat="0" applyBorder="0" applyAlignment="0" applyProtection="0">
      <alignment vertical="center"/>
    </xf>
    <xf numFmtId="0" fontId="28" fillId="15" borderId="0" applyNumberFormat="0" applyBorder="0" applyAlignment="0" applyProtection="0">
      <alignment vertical="center"/>
    </xf>
    <xf numFmtId="0" fontId="129" fillId="2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81" fillId="34" borderId="0" applyNumberFormat="0" applyBorder="0" applyAlignment="0" applyProtection="0">
      <alignment vertical="center"/>
    </xf>
    <xf numFmtId="0" fontId="28" fillId="33" borderId="0" applyNumberFormat="0" applyBorder="0" applyAlignment="0" applyProtection="0">
      <alignment vertical="center"/>
    </xf>
    <xf numFmtId="0" fontId="81" fillId="3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29" fillId="23"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29" fillId="23"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36" fillId="0" borderId="0" applyNumberFormat="0" applyFill="0" applyBorder="0" applyAlignment="0" applyProtection="0">
      <alignment vertical="center"/>
    </xf>
    <xf numFmtId="0" fontId="104" fillId="16" borderId="0" applyNumberFormat="0" applyBorder="0" applyAlignment="0" applyProtection="0"/>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38" fillId="40" borderId="0" applyNumberFormat="0" applyBorder="0" applyAlignment="0" applyProtection="0"/>
    <xf numFmtId="0" fontId="28" fillId="24" borderId="0" applyNumberFormat="0" applyBorder="0" applyAlignment="0" applyProtection="0">
      <alignment vertical="center"/>
    </xf>
    <xf numFmtId="0" fontId="28" fillId="15"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51" fillId="0" borderId="0" applyNumberFormat="0" applyAlignment="0"/>
    <xf numFmtId="0" fontId="28" fillId="24" borderId="0" applyNumberFormat="0" applyBorder="0" applyAlignment="0" applyProtection="0">
      <alignment vertical="center"/>
    </xf>
    <xf numFmtId="0" fontId="28" fillId="15" borderId="0" applyNumberFormat="0" applyBorder="0" applyAlignment="0" applyProtection="0">
      <alignment vertical="center"/>
    </xf>
    <xf numFmtId="0" fontId="28" fillId="24" borderId="0" applyNumberFormat="0" applyBorder="0" applyAlignment="0" applyProtection="0">
      <alignment vertical="center"/>
    </xf>
    <xf numFmtId="193" fontId="93" fillId="0" borderId="0">
      <alignment horizontal="right"/>
    </xf>
    <xf numFmtId="0" fontId="81" fillId="18"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3" fillId="0" borderId="0"/>
    <xf numFmtId="0" fontId="104" fillId="26" borderId="0" applyNumberFormat="0" applyBorder="0" applyAlignment="0" applyProtection="0"/>
    <xf numFmtId="0" fontId="28" fillId="24" borderId="0" applyNumberFormat="0" applyBorder="0" applyAlignment="0" applyProtection="0">
      <alignment vertical="center"/>
    </xf>
    <xf numFmtId="0" fontId="104" fillId="26" borderId="0" applyNumberFormat="0" applyBorder="0" applyAlignment="0" applyProtection="0"/>
    <xf numFmtId="0" fontId="81" fillId="18" borderId="0" applyNumberFormat="0" applyBorder="0" applyAlignment="0" applyProtection="0">
      <alignment vertical="center"/>
    </xf>
    <xf numFmtId="0" fontId="28" fillId="24" borderId="0" applyNumberFormat="0" applyBorder="0" applyAlignment="0" applyProtection="0">
      <alignment vertical="center"/>
    </xf>
    <xf numFmtId="0" fontId="104" fillId="26" borderId="0" applyNumberFormat="0" applyBorder="0" applyAlignment="0" applyProtection="0"/>
    <xf numFmtId="0" fontId="28" fillId="24" borderId="0" applyNumberFormat="0" applyBorder="0" applyAlignment="0" applyProtection="0">
      <alignment vertical="center"/>
    </xf>
    <xf numFmtId="0" fontId="81" fillId="20" borderId="0" applyNumberFormat="0" applyBorder="0" applyAlignment="0" applyProtection="0">
      <alignment vertical="center"/>
    </xf>
    <xf numFmtId="0" fontId="12" fillId="0" borderId="0">
      <alignment vertical="center"/>
    </xf>
    <xf numFmtId="0" fontId="13" fillId="0" borderId="0"/>
    <xf numFmtId="0" fontId="28" fillId="24" borderId="0" applyNumberFormat="0" applyBorder="0" applyAlignment="0" applyProtection="0">
      <alignment vertical="center"/>
    </xf>
    <xf numFmtId="0" fontId="81" fillId="20" borderId="0" applyNumberFormat="0" applyBorder="0" applyAlignment="0" applyProtection="0">
      <alignment vertical="center"/>
    </xf>
    <xf numFmtId="0" fontId="12" fillId="0" borderId="0">
      <alignment vertical="center"/>
    </xf>
    <xf numFmtId="0" fontId="13" fillId="0" borderId="0"/>
    <xf numFmtId="0" fontId="28" fillId="24" borderId="0" applyNumberFormat="0" applyBorder="0" applyAlignment="0" applyProtection="0">
      <alignment vertical="center"/>
    </xf>
    <xf numFmtId="0" fontId="13" fillId="0" borderId="0"/>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12" fillId="0" borderId="0">
      <alignment vertical="center"/>
    </xf>
    <xf numFmtId="0" fontId="112" fillId="10" borderId="45" applyNumberFormat="0" applyAlignment="0" applyProtection="0">
      <alignment vertical="center"/>
    </xf>
    <xf numFmtId="0" fontId="28" fillId="24" borderId="0" applyNumberFormat="0" applyBorder="0" applyAlignment="0" applyProtection="0">
      <alignment vertical="center"/>
    </xf>
    <xf numFmtId="0" fontId="112" fillId="10" borderId="45" applyNumberFormat="0" applyAlignment="0" applyProtection="0">
      <alignment vertical="center"/>
    </xf>
    <xf numFmtId="0" fontId="28" fillId="24" borderId="0" applyNumberFormat="0" applyBorder="0" applyAlignment="0" applyProtection="0">
      <alignment vertical="center"/>
    </xf>
    <xf numFmtId="0" fontId="108" fillId="23"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37" fontId="152" fillId="0" borderId="0"/>
    <xf numFmtId="0" fontId="99" fillId="0" borderId="0" applyNumberFormat="0" applyFill="0">
      <alignment horizontal="left" vertical="center"/>
    </xf>
    <xf numFmtId="0" fontId="28" fillId="24" borderId="0" applyNumberFormat="0" applyBorder="0" applyAlignment="0" applyProtection="0">
      <alignment vertical="center"/>
    </xf>
    <xf numFmtId="37" fontId="152" fillId="0" borderId="0"/>
    <xf numFmtId="0" fontId="28" fillId="24" borderId="0" applyNumberFormat="0" applyBorder="0" applyAlignment="0" applyProtection="0">
      <alignment vertical="center"/>
    </xf>
    <xf numFmtId="37" fontId="152" fillId="0" borderId="0"/>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81" fillId="18"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81" fillId="18"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81" fillId="25" borderId="0" applyNumberFormat="0" applyBorder="0" applyAlignment="0" applyProtection="0">
      <alignment vertical="center"/>
    </xf>
    <xf numFmtId="0" fontId="28" fillId="24" borderId="0" applyNumberFormat="0" applyBorder="0" applyAlignment="0" applyProtection="0">
      <alignment vertical="center"/>
    </xf>
    <xf numFmtId="0" fontId="83" fillId="0" borderId="0"/>
    <xf numFmtId="0" fontId="28" fillId="24" borderId="0" applyNumberFormat="0" applyBorder="0" applyAlignment="0" applyProtection="0">
      <alignment vertical="center"/>
    </xf>
    <xf numFmtId="0" fontId="81" fillId="25" borderId="0" applyNumberFormat="0" applyBorder="0" applyAlignment="0" applyProtection="0">
      <alignment vertical="center"/>
    </xf>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201" fontId="86" fillId="0" borderId="0"/>
    <xf numFmtId="0" fontId="28" fillId="24" borderId="0" applyNumberFormat="0" applyBorder="0" applyAlignment="0" applyProtection="0">
      <alignment vertical="center"/>
    </xf>
    <xf numFmtId="0" fontId="115" fillId="30" borderId="0" applyNumberFormat="0" applyBorder="0" applyAlignment="0" applyProtection="0">
      <alignment vertical="center"/>
    </xf>
    <xf numFmtId="201" fontId="86" fillId="0" borderId="0"/>
    <xf numFmtId="0" fontId="28" fillId="24" borderId="0" applyNumberFormat="0" applyBorder="0" applyAlignment="0" applyProtection="0">
      <alignment vertical="center"/>
    </xf>
    <xf numFmtId="0" fontId="81" fillId="18"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38" fillId="10" borderId="0" applyNumberFormat="0" applyBorder="0" applyAlignment="0" applyProtection="0"/>
    <xf numFmtId="0" fontId="28" fillId="24" borderId="0" applyNumberFormat="0" applyBorder="0" applyAlignment="0" applyProtection="0">
      <alignment vertical="center"/>
    </xf>
    <xf numFmtId="0" fontId="138" fillId="10" borderId="0" applyNumberFormat="0" applyBorder="0" applyAlignment="0" applyProtection="0"/>
    <xf numFmtId="0" fontId="81" fillId="18" borderId="0" applyNumberFormat="0" applyBorder="0" applyAlignment="0" applyProtection="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10" fontId="12" fillId="0" borderId="0" applyFont="0" applyFill="0" applyBorder="0" applyAlignment="0" applyProtection="0"/>
    <xf numFmtId="0" fontId="28" fillId="24" borderId="0" applyNumberFormat="0" applyBorder="0" applyAlignment="0" applyProtection="0">
      <alignment vertical="center"/>
    </xf>
    <xf numFmtId="10" fontId="12" fillId="0" borderId="0" applyFont="0" applyFill="0" applyBorder="0" applyAlignment="0" applyProtection="0"/>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12" fillId="0" borderId="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24" borderId="0" applyNumberFormat="0" applyBorder="0" applyAlignment="0" applyProtection="0">
      <alignment vertical="center"/>
    </xf>
    <xf numFmtId="0" fontId="28" fillId="18" borderId="0" applyNumberFormat="0" applyBorder="0" applyAlignment="0" applyProtection="0">
      <alignment vertical="center"/>
    </xf>
    <xf numFmtId="0" fontId="28" fillId="24" borderId="0" applyNumberFormat="0" applyBorder="0" applyAlignment="0" applyProtection="0">
      <alignment vertical="center"/>
    </xf>
    <xf numFmtId="0" fontId="28" fillId="18" borderId="0" applyNumberFormat="0" applyBorder="0" applyAlignment="0" applyProtection="0">
      <alignment vertical="center"/>
    </xf>
    <xf numFmtId="0" fontId="28" fillId="24" borderId="0" applyNumberFormat="0" applyBorder="0" applyAlignment="0" applyProtection="0">
      <alignment vertical="center"/>
    </xf>
    <xf numFmtId="0" fontId="28" fillId="15" borderId="0" applyNumberFormat="0" applyBorder="0" applyAlignment="0" applyProtection="0">
      <alignment vertical="center"/>
    </xf>
    <xf numFmtId="0" fontId="89" fillId="0" borderId="0">
      <alignment vertical="center"/>
    </xf>
    <xf numFmtId="0" fontId="89" fillId="0" borderId="0">
      <alignment vertical="center"/>
    </xf>
    <xf numFmtId="0" fontId="28" fillId="15" borderId="0" applyNumberFormat="0" applyBorder="0" applyAlignment="0" applyProtection="0">
      <alignment vertical="center"/>
    </xf>
    <xf numFmtId="0" fontId="28" fillId="18" borderId="0" applyNumberFormat="0" applyBorder="0" applyAlignment="0" applyProtection="0">
      <alignment vertical="center"/>
    </xf>
    <xf numFmtId="0" fontId="103" fillId="24" borderId="44" applyNumberFormat="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18" borderId="0" applyNumberFormat="0" applyBorder="0" applyAlignment="0" applyProtection="0">
      <alignment vertical="center"/>
    </xf>
    <xf numFmtId="0" fontId="28" fillId="22" borderId="0" applyNumberFormat="0" applyBorder="0" applyAlignment="0" applyProtection="0">
      <alignment vertical="center"/>
    </xf>
    <xf numFmtId="0" fontId="28" fillId="18" borderId="0" applyNumberFormat="0" applyBorder="0" applyAlignment="0" applyProtection="0">
      <alignment vertical="center"/>
    </xf>
    <xf numFmtId="0" fontId="103" fillId="24" borderId="44" applyNumberFormat="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39" fontId="12" fillId="0" borderId="0"/>
    <xf numFmtId="0" fontId="28" fillId="17" borderId="0" applyNumberFormat="0" applyBorder="0" applyAlignment="0" applyProtection="0">
      <alignment vertical="center"/>
    </xf>
    <xf numFmtId="185" fontId="86" fillId="0" borderId="0"/>
    <xf numFmtId="0" fontId="28" fillId="17" borderId="0" applyNumberFormat="0" applyBorder="0" applyAlignment="0" applyProtection="0">
      <alignment vertical="center"/>
    </xf>
    <xf numFmtId="185" fontId="86" fillId="0" borderId="0"/>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4" borderId="0" applyNumberFormat="0" applyBorder="0" applyAlignment="0" applyProtection="0">
      <alignment vertical="center"/>
    </xf>
    <xf numFmtId="0" fontId="137" fillId="0" borderId="0">
      <alignment horizontal="left"/>
    </xf>
    <xf numFmtId="0" fontId="28" fillId="14" borderId="0" applyNumberFormat="0" applyBorder="0" applyAlignment="0" applyProtection="0">
      <alignment vertical="center"/>
    </xf>
    <xf numFmtId="0" fontId="137" fillId="0" borderId="0">
      <alignment horizontal="left"/>
    </xf>
    <xf numFmtId="0" fontId="28" fillId="14"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5" fillId="0" borderId="42" applyNumberFormat="0" applyFill="0" applyAlignment="0" applyProtection="0">
      <alignment vertical="center"/>
    </xf>
    <xf numFmtId="0" fontId="28" fillId="15" borderId="0" applyNumberFormat="0" applyBorder="0" applyAlignment="0" applyProtection="0">
      <alignment vertical="center"/>
    </xf>
    <xf numFmtId="0" fontId="95" fillId="0" borderId="42" applyNumberFormat="0" applyFill="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5" fillId="0" borderId="42" applyNumberFormat="0" applyFill="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6" fillId="0" borderId="43" applyNumberFormat="0" applyFill="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96" fillId="0" borderId="43" applyNumberFormat="0" applyFill="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96" fillId="0" borderId="43" applyNumberFormat="0" applyFill="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5" fillId="0" borderId="42" applyNumberFormat="0" applyFill="0" applyAlignment="0" applyProtection="0">
      <alignment vertical="center"/>
    </xf>
    <xf numFmtId="0" fontId="115" fillId="30" borderId="0" applyNumberFormat="0" applyBorder="0" applyAlignment="0" applyProtection="0">
      <alignment vertical="center"/>
    </xf>
    <xf numFmtId="0" fontId="118" fillId="10" borderId="44" applyNumberFormat="0" applyAlignment="0" applyProtection="0">
      <alignment vertical="center"/>
    </xf>
    <xf numFmtId="0" fontId="28" fillId="15" borderId="0" applyNumberFormat="0" applyBorder="0" applyAlignment="0" applyProtection="0">
      <alignment vertical="center"/>
    </xf>
    <xf numFmtId="0" fontId="96" fillId="0" borderId="43" applyNumberFormat="0" applyFill="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224" fontId="12" fillId="0" borderId="0" applyFont="0" applyFill="0" applyBorder="0" applyAlignment="0" applyProtection="0"/>
    <xf numFmtId="0" fontId="28" fillId="15" borderId="0" applyNumberFormat="0" applyBorder="0" applyAlignment="0" applyProtection="0">
      <alignment vertical="center"/>
    </xf>
    <xf numFmtId="0" fontId="93" fillId="0" borderId="0"/>
    <xf numFmtId="0" fontId="28" fillId="15" borderId="0" applyNumberFormat="0" applyBorder="0" applyAlignment="0" applyProtection="0">
      <alignment vertical="center"/>
    </xf>
    <xf numFmtId="0" fontId="93" fillId="0" borderId="0"/>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28" fillId="15" borderId="0" applyNumberFormat="0" applyBorder="0" applyAlignment="0" applyProtection="0">
      <alignment vertical="center"/>
    </xf>
    <xf numFmtId="0" fontId="12" fillId="0" borderId="0" applyNumberFormat="0" applyFont="0" applyFill="0" applyBorder="0" applyAlignment="0" applyProtection="0">
      <alignment horizontal="left"/>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186" fontId="102" fillId="27" borderId="0"/>
    <xf numFmtId="186" fontId="102" fillId="27" borderId="0"/>
    <xf numFmtId="0" fontId="28" fillId="15" borderId="0" applyNumberFormat="0" applyBorder="0" applyAlignment="0" applyProtection="0">
      <alignment vertical="center"/>
    </xf>
    <xf numFmtId="186" fontId="102" fillId="27" borderId="0"/>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9" fillId="23" borderId="0" applyNumberFormat="0" applyBorder="0" applyAlignment="0" applyProtection="0">
      <alignment vertical="center"/>
    </xf>
    <xf numFmtId="0" fontId="28" fillId="15" borderId="0" applyNumberFormat="0" applyBorder="0" applyAlignment="0" applyProtection="0">
      <alignment vertical="center"/>
    </xf>
    <xf numFmtId="0" fontId="129" fillId="23"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2" fillId="0" borderId="0">
      <alignment vertical="center"/>
    </xf>
    <xf numFmtId="0" fontId="28" fillId="15" borderId="0" applyNumberFormat="0" applyBorder="0" applyAlignment="0" applyProtection="0">
      <alignment vertical="center"/>
    </xf>
    <xf numFmtId="0" fontId="12" fillId="0" borderId="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12" fillId="0" borderId="0" applyNumberFormat="0" applyFill="0" applyBorder="0" applyAlignment="0" applyProtection="0">
      <alignment horizontal="left"/>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12" fillId="0" borderId="0" applyNumberFormat="0" applyFill="0" applyBorder="0" applyAlignment="0" applyProtection="0">
      <alignment horizontal="left"/>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12" fillId="0" borderId="0" applyNumberFormat="0" applyFill="0" applyBorder="0" applyAlignment="0" applyProtection="0">
      <alignment horizontal="left"/>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218" fontId="13" fillId="0" borderId="0"/>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91" fillId="16" borderId="7" applyNumberFormat="0" applyBorder="0" applyAlignment="0" applyProtection="0"/>
    <xf numFmtId="205" fontId="153" fillId="0" borderId="0"/>
    <xf numFmtId="0" fontId="95" fillId="0" borderId="42" applyNumberFormat="0" applyFill="0" applyAlignment="0" applyProtection="0">
      <alignment vertical="center"/>
    </xf>
    <xf numFmtId="0" fontId="28" fillId="22" borderId="0" applyNumberFormat="0" applyBorder="0" applyAlignment="0" applyProtection="0">
      <alignment vertical="center"/>
    </xf>
    <xf numFmtId="0" fontId="91" fillId="16" borderId="7" applyNumberFormat="0" applyBorder="0" applyAlignment="0" applyProtection="0"/>
    <xf numFmtId="205" fontId="153" fillId="0" borderId="0"/>
    <xf numFmtId="0" fontId="81" fillId="18" borderId="0" applyNumberFormat="0" applyBorder="0" applyAlignment="0" applyProtection="0">
      <alignment vertical="center"/>
    </xf>
    <xf numFmtId="218" fontId="13" fillId="0" borderId="0"/>
    <xf numFmtId="0" fontId="28" fillId="22" borderId="0" applyNumberFormat="0" applyBorder="0" applyAlignment="0" applyProtection="0">
      <alignment vertical="center"/>
    </xf>
    <xf numFmtId="0" fontId="108" fillId="23" borderId="0" applyNumberFormat="0" applyBorder="0" applyAlignment="0" applyProtection="0">
      <alignment vertical="center"/>
    </xf>
    <xf numFmtId="0" fontId="12" fillId="0" borderId="0" applyNumberFormat="0" applyFill="0" applyBorder="0" applyAlignment="0" applyProtection="0">
      <alignment horizontal="left"/>
    </xf>
    <xf numFmtId="0" fontId="28" fillId="22" borderId="0" applyNumberFormat="0" applyBorder="0" applyAlignment="0" applyProtection="0">
      <alignment vertical="center"/>
    </xf>
    <xf numFmtId="0" fontId="95" fillId="0" borderId="42" applyNumberFormat="0" applyFill="0" applyAlignment="0" applyProtection="0">
      <alignment vertical="center"/>
    </xf>
    <xf numFmtId="0" fontId="12" fillId="0" borderId="0" applyNumberFormat="0" applyFill="0" applyBorder="0" applyAlignment="0" applyProtection="0">
      <alignment horizontal="left"/>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218" fontId="13" fillId="0" borderId="0"/>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95" fillId="0" borderId="42" applyNumberFormat="0" applyFill="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193" fontId="93" fillId="0" borderId="0">
      <alignment horizontal="right"/>
    </xf>
    <xf numFmtId="0" fontId="28" fillId="22" borderId="0" applyNumberFormat="0" applyBorder="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95" fillId="0" borderId="42" applyNumberFormat="0" applyFill="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13" fillId="0" borderId="0"/>
    <xf numFmtId="0" fontId="28" fillId="22" borderId="0" applyNumberFormat="0" applyBorder="0" applyAlignment="0" applyProtection="0">
      <alignment vertical="center"/>
    </xf>
    <xf numFmtId="0" fontId="95" fillId="0" borderId="42" applyNumberFormat="0" applyFill="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138" fillId="15" borderId="0" applyNumberFormat="0" applyBorder="0" applyAlignment="0" applyProtection="0"/>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95" fillId="0" borderId="42" applyNumberFormat="0" applyFill="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117" fillId="0" borderId="0" applyNumberFormat="0" applyFill="0" applyBorder="0" applyAlignment="0" applyProtection="0">
      <alignment vertical="center"/>
    </xf>
    <xf numFmtId="0" fontId="28" fillId="22" borderId="0" applyNumberFormat="0" applyBorder="0" applyAlignment="0" applyProtection="0">
      <alignment vertical="center"/>
    </xf>
    <xf numFmtId="0" fontId="117" fillId="0" borderId="0" applyNumberFormat="0" applyFill="0" applyBorder="0" applyAlignment="0" applyProtection="0">
      <alignment vertical="center"/>
    </xf>
    <xf numFmtId="0" fontId="28" fillId="22" borderId="0" applyNumberFormat="0" applyBorder="0" applyAlignment="0" applyProtection="0">
      <alignment vertical="center"/>
    </xf>
    <xf numFmtId="201" fontId="86" fillId="0" borderId="0"/>
    <xf numFmtId="0" fontId="28" fillId="22" borderId="0" applyNumberFormat="0" applyBorder="0" applyAlignment="0" applyProtection="0">
      <alignment vertical="center"/>
    </xf>
    <xf numFmtId="201" fontId="86" fillId="0" borderId="0"/>
    <xf numFmtId="0" fontId="28" fillId="22" borderId="0" applyNumberFormat="0" applyBorder="0" applyAlignment="0" applyProtection="0">
      <alignment vertical="center"/>
    </xf>
    <xf numFmtId="201" fontId="86" fillId="0" borderId="0"/>
    <xf numFmtId="0" fontId="28" fillId="22" borderId="0" applyNumberFormat="0" applyBorder="0" applyAlignment="0" applyProtection="0">
      <alignment vertical="center"/>
    </xf>
    <xf numFmtId="201" fontId="86" fillId="0" borderId="0"/>
    <xf numFmtId="0" fontId="28" fillId="22" borderId="0" applyNumberFormat="0" applyBorder="0" applyAlignment="0" applyProtection="0">
      <alignment vertical="center"/>
    </xf>
    <xf numFmtId="201" fontId="86" fillId="0" borderId="0"/>
    <xf numFmtId="0" fontId="28" fillId="22" borderId="0" applyNumberFormat="0" applyBorder="0" applyAlignment="0" applyProtection="0">
      <alignment vertical="center"/>
    </xf>
    <xf numFmtId="201" fontId="86" fillId="0" borderId="0"/>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183" fontId="86" fillId="0" borderId="0" applyFont="0" applyFill="0" applyBorder="0" applyAlignment="0" applyProtection="0"/>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81" fillId="18"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22"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28" fillId="22"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73" fillId="0" borderId="39" applyNumberFormat="0" applyFill="0" applyAlignment="0" applyProtection="0">
      <alignment vertical="center"/>
    </xf>
    <xf numFmtId="0" fontId="107" fillId="0" borderId="0" applyNumberFormat="0" applyAlignment="0">
      <alignment horizontal="left"/>
    </xf>
    <xf numFmtId="0" fontId="28" fillId="18" borderId="0" applyNumberFormat="0" applyBorder="0" applyAlignment="0" applyProtection="0">
      <alignment vertical="center"/>
    </xf>
    <xf numFmtId="0" fontId="73" fillId="0" borderId="39" applyNumberFormat="0" applyFill="0" applyAlignment="0" applyProtection="0">
      <alignment vertical="center"/>
    </xf>
    <xf numFmtId="0" fontId="28" fillId="18" borderId="0" applyNumberFormat="0" applyBorder="0" applyAlignment="0" applyProtection="0">
      <alignment vertical="center"/>
    </xf>
    <xf numFmtId="0" fontId="73" fillId="0" borderId="39" applyNumberFormat="0" applyFill="0" applyAlignment="0" applyProtection="0">
      <alignment vertical="center"/>
    </xf>
    <xf numFmtId="0" fontId="28" fillId="18" borderId="0" applyNumberFormat="0" applyBorder="0" applyAlignment="0" applyProtection="0">
      <alignment vertical="center"/>
    </xf>
    <xf numFmtId="0" fontId="73" fillId="0" borderId="39" applyNumberFormat="0" applyFill="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12" fillId="16" borderId="40" applyNumberFormat="0" applyFont="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123" fillId="0" borderId="48" applyNumberFormat="0" applyFill="0" applyAlignment="0" applyProtection="0">
      <alignment vertical="center"/>
    </xf>
    <xf numFmtId="0" fontId="84" fillId="0" borderId="0">
      <protection locked="0"/>
    </xf>
    <xf numFmtId="0" fontId="28" fillId="18" borderId="0" applyNumberFormat="0" applyBorder="0" applyAlignment="0" applyProtection="0">
      <alignment vertical="center"/>
    </xf>
    <xf numFmtId="0" fontId="96" fillId="0" borderId="43" applyNumberFormat="0" applyFill="0" applyAlignment="0" applyProtection="0">
      <alignment vertical="center"/>
    </xf>
    <xf numFmtId="0" fontId="123" fillId="0" borderId="48" applyNumberFormat="0" applyFill="0" applyAlignment="0" applyProtection="0">
      <alignment vertical="center"/>
    </xf>
    <xf numFmtId="0" fontId="84" fillId="0" borderId="0">
      <protection locked="0"/>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12" fillId="0" borderId="0"/>
    <xf numFmtId="0" fontId="12" fillId="0" borderId="0"/>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12" fillId="0" borderId="0"/>
    <xf numFmtId="0" fontId="28" fillId="18" borderId="0" applyNumberFormat="0" applyBorder="0" applyAlignment="0" applyProtection="0">
      <alignment vertical="center"/>
    </xf>
    <xf numFmtId="0" fontId="12" fillId="0" borderId="0"/>
    <xf numFmtId="0" fontId="12" fillId="16" borderId="40" applyNumberFormat="0" applyFont="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12" fillId="0" borderId="0"/>
    <xf numFmtId="0" fontId="12" fillId="0" borderId="0"/>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12" fillId="0" borderId="0"/>
    <xf numFmtId="0" fontId="12" fillId="0" borderId="0"/>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12" fillId="0" borderId="0"/>
    <xf numFmtId="0" fontId="12" fillId="0" borderId="0"/>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96" fillId="0" borderId="43" applyNumberFormat="0" applyFill="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89" fillId="0" borderId="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134" fillId="0" borderId="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89" fillId="0" borderId="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81" fillId="34"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99" fillId="0" borderId="0" applyNumberFormat="0" applyFill="0">
      <alignment horizontal="left" vertical="center"/>
    </xf>
    <xf numFmtId="0" fontId="28" fillId="18" borderId="0" applyNumberFormat="0" applyBorder="0" applyAlignment="0" applyProtection="0">
      <alignment vertical="center"/>
    </xf>
    <xf numFmtId="0" fontId="99" fillId="0" borderId="0" applyNumberFormat="0" applyFill="0">
      <alignment horizontal="lef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0" fontId="28" fillId="18" borderId="0" applyNumberFormat="0" applyBorder="0" applyAlignment="0" applyProtection="0">
      <alignment vertical="center"/>
    </xf>
    <xf numFmtId="194" fontId="13" fillId="0" borderId="0"/>
    <xf numFmtId="0" fontId="28" fillId="17" borderId="0" applyNumberFormat="0" applyBorder="0" applyAlignment="0" applyProtection="0">
      <alignment vertical="center"/>
    </xf>
    <xf numFmtId="0" fontId="117" fillId="0" borderId="0" applyNumberFormat="0" applyFill="0" applyBorder="0" applyAlignment="0" applyProtection="0">
      <alignment vertical="center"/>
    </xf>
    <xf numFmtId="0" fontId="28" fillId="17" borderId="0" applyNumberFormat="0" applyBorder="0" applyAlignment="0" applyProtection="0">
      <alignment vertical="center"/>
    </xf>
    <xf numFmtId="0" fontId="117" fillId="0" borderId="0" applyNumberFormat="0" applyFill="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194" fontId="13" fillId="0" borderId="0"/>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81" fillId="31"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73" fillId="0" borderId="39" applyNumberFormat="0" applyFill="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29" fillId="23" borderId="0" applyNumberFormat="0" applyBorder="0" applyAlignment="0" applyProtection="0">
      <alignment vertical="center"/>
    </xf>
    <xf numFmtId="0" fontId="140" fillId="37" borderId="13">
      <protection locked="0"/>
    </xf>
    <xf numFmtId="0" fontId="28" fillId="17" borderId="0" applyNumberFormat="0" applyBorder="0" applyAlignment="0" applyProtection="0">
      <alignment vertical="center"/>
    </xf>
    <xf numFmtId="0" fontId="73" fillId="0" borderId="39" applyNumberFormat="0" applyFill="0" applyAlignment="0" applyProtection="0">
      <alignment vertical="center"/>
    </xf>
    <xf numFmtId="0" fontId="140" fillId="37" borderId="13">
      <protection locked="0"/>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190" fontId="12" fillId="0" borderId="0" applyFont="0" applyFill="0" applyBorder="0" applyAlignment="0" applyProtection="0"/>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43" fillId="35" borderId="49" applyNumberFormat="0" applyAlignment="0" applyProtection="0">
      <alignment vertical="center"/>
    </xf>
    <xf numFmtId="0" fontId="28" fillId="17" borderId="0" applyNumberFormat="0" applyBorder="0" applyAlignment="0" applyProtection="0">
      <alignment vertical="center"/>
    </xf>
    <xf numFmtId="0" fontId="143" fillId="35" borderId="49" applyNumberFormat="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12" fillId="0" borderId="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1" fillId="29" borderId="7"/>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190" fontId="12" fillId="0" borderId="0" applyFont="0" applyFill="0" applyBorder="0" applyAlignment="0" applyProtection="0"/>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1" fillId="29" borderId="7"/>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91" fillId="10" borderId="0" applyNumberFormat="0" applyBorder="0" applyAlignment="0" applyProtection="0"/>
    <xf numFmtId="0" fontId="81" fillId="34" borderId="0" applyNumberFormat="0" applyBorder="0" applyAlignment="0" applyProtection="0">
      <alignment vertical="center"/>
    </xf>
    <xf numFmtId="0" fontId="106" fillId="0" borderId="0" applyNumberFormat="0" applyFill="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73" fillId="0" borderId="0" applyNumberFormat="0" applyFill="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1" fillId="29" borderId="7"/>
    <xf numFmtId="0" fontId="119" fillId="26"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119" fillId="26"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186" fontId="90" fillId="21" borderId="0"/>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186" fontId="90" fillId="21" borderId="0"/>
    <xf numFmtId="186" fontId="90" fillId="21" borderId="0"/>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186" fontId="90" fillId="21" borderId="0"/>
    <xf numFmtId="186" fontId="90" fillId="21" borderId="0"/>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91" fillId="29" borderId="7"/>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8" borderId="0" applyNumberFormat="0" applyBorder="0" applyAlignment="0" applyProtection="0">
      <alignment vertical="center"/>
    </xf>
    <xf numFmtId="0" fontId="28" fillId="15" borderId="0" applyNumberFormat="0" applyBorder="0" applyAlignment="0" applyProtection="0">
      <alignment vertical="center"/>
    </xf>
    <xf numFmtId="0" fontId="81" fillId="34" borderId="0" applyNumberFormat="0" applyBorder="0" applyAlignment="0" applyProtection="0">
      <alignment vertical="center"/>
    </xf>
    <xf numFmtId="0" fontId="28" fillId="15" borderId="0" applyNumberFormat="0" applyBorder="0" applyAlignment="0" applyProtection="0">
      <alignment vertical="center"/>
    </xf>
    <xf numFmtId="0" fontId="81" fillId="31"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81" fillId="22" borderId="0" applyNumberFormat="0" applyBorder="0" applyAlignment="0" applyProtection="0">
      <alignment vertical="center"/>
    </xf>
    <xf numFmtId="0" fontId="28" fillId="15"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28" fillId="14" borderId="0" applyNumberFormat="0" applyBorder="0" applyAlignment="0" applyProtection="0">
      <alignment vertical="center"/>
    </xf>
    <xf numFmtId="0" fontId="146" fillId="0" borderId="0">
      <alignment horizontal="center"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96" fillId="0" borderId="43" applyNumberFormat="0" applyFill="0" applyAlignment="0" applyProtection="0">
      <alignment vertical="center"/>
    </xf>
    <xf numFmtId="0" fontId="28" fillId="14" borderId="0" applyNumberFormat="0" applyBorder="0" applyAlignment="0" applyProtection="0">
      <alignment vertical="center"/>
    </xf>
    <xf numFmtId="0" fontId="96" fillId="0" borderId="43" applyNumberFormat="0" applyFill="0" applyAlignment="0" applyProtection="0">
      <alignment vertical="center"/>
    </xf>
    <xf numFmtId="0" fontId="28" fillId="14" borderId="0" applyNumberFormat="0" applyBorder="0" applyAlignment="0" applyProtection="0">
      <alignment vertical="center"/>
    </xf>
    <xf numFmtId="0" fontId="145" fillId="0" borderId="0" applyNumberFormat="0" applyAlignment="0">
      <alignment horizontal="left"/>
    </xf>
    <xf numFmtId="0" fontId="28" fillId="14" borderId="0" applyNumberFormat="0" applyBorder="0" applyAlignment="0" applyProtection="0">
      <alignment vertical="center"/>
    </xf>
    <xf numFmtId="0" fontId="145" fillId="0" borderId="0" applyNumberFormat="0" applyAlignment="0">
      <alignment horizontal="left"/>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12" fillId="10" borderId="45" applyNumberFormat="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2" fillId="0" borderId="0">
      <alignment vertical="center"/>
    </xf>
    <xf numFmtId="0" fontId="28" fillId="14" borderId="0" applyNumberFormat="0" applyBorder="0" applyAlignment="0" applyProtection="0">
      <alignment vertical="center"/>
    </xf>
    <xf numFmtId="0" fontId="12" fillId="0" borderId="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217" fontId="13" fillId="0" borderId="0"/>
    <xf numFmtId="0" fontId="28" fillId="14" borderId="0" applyNumberFormat="0" applyBorder="0" applyAlignment="0" applyProtection="0">
      <alignment vertical="center"/>
    </xf>
    <xf numFmtId="217" fontId="13" fillId="0" borderId="0"/>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29" fillId="23" borderId="0" applyNumberFormat="0" applyBorder="0" applyAlignment="0" applyProtection="0">
      <alignment vertical="center"/>
    </xf>
    <xf numFmtId="0" fontId="28" fillId="14" borderId="0" applyNumberFormat="0" applyBorder="0" applyAlignment="0" applyProtection="0">
      <alignment vertical="center"/>
    </xf>
    <xf numFmtId="0" fontId="129" fillId="23"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81" fillId="3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73" fillId="0" borderId="39" applyNumberFormat="0" applyFill="0" applyAlignment="0" applyProtection="0">
      <alignment vertical="center"/>
    </xf>
    <xf numFmtId="0" fontId="28" fillId="14" borderId="0" applyNumberFormat="0" applyBorder="0" applyAlignment="0" applyProtection="0">
      <alignment vertical="center"/>
    </xf>
    <xf numFmtId="0" fontId="73" fillId="0" borderId="39" applyNumberFormat="0" applyFill="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12" fillId="0" borderId="0" applyFont="0" applyFill="0">
      <alignment horizontal="fill"/>
    </xf>
    <xf numFmtId="0" fontId="28" fillId="14"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12" fillId="19" borderId="0" applyNumberFormat="0" applyFont="0" applyBorder="0" applyAlignment="0" applyProtection="0">
      <alignment horizontal="right"/>
    </xf>
    <xf numFmtId="0" fontId="28" fillId="14"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8" borderId="0" applyNumberFormat="0" applyBorder="0" applyAlignment="0" applyProtection="0">
      <alignment vertical="center"/>
    </xf>
    <xf numFmtId="0" fontId="81" fillId="25"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28" borderId="0" applyNumberFormat="0" applyBorder="0" applyAlignment="0" applyProtection="0">
      <alignment vertical="center"/>
    </xf>
    <xf numFmtId="0" fontId="81" fillId="18"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28" borderId="0" applyNumberFormat="0" applyBorder="0" applyAlignment="0" applyProtection="0">
      <alignment vertical="center"/>
    </xf>
    <xf numFmtId="0" fontId="81" fillId="31"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9" fillId="23"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185" fontId="86" fillId="0" borderId="0"/>
    <xf numFmtId="0" fontId="81" fillId="25" borderId="0" applyNumberFormat="0" applyBorder="0" applyAlignment="0" applyProtection="0">
      <alignment vertical="center"/>
    </xf>
    <xf numFmtId="185" fontId="86" fillId="0" borderId="0"/>
    <xf numFmtId="0" fontId="81" fillId="25" borderId="0" applyNumberFormat="0" applyBorder="0" applyAlignment="0" applyProtection="0">
      <alignment vertical="center"/>
    </xf>
    <xf numFmtId="0" fontId="86" fillId="0" borderId="0"/>
    <xf numFmtId="0" fontId="91" fillId="10" borderId="7"/>
    <xf numFmtId="0" fontId="81" fillId="25" borderId="0" applyNumberFormat="0" applyBorder="0" applyAlignment="0" applyProtection="0">
      <alignment vertical="center"/>
    </xf>
    <xf numFmtId="0" fontId="86" fillId="0" borderId="0"/>
    <xf numFmtId="0" fontId="91" fillId="10" borderId="7"/>
    <xf numFmtId="0" fontId="81" fillId="25" borderId="0" applyNumberFormat="0" applyBorder="0" applyAlignment="0" applyProtection="0">
      <alignment vertical="center"/>
    </xf>
    <xf numFmtId="0" fontId="87" fillId="0" borderId="0" applyNumberFormat="0" applyFill="0" applyBorder="0" applyAlignment="0" applyProtection="0">
      <alignment vertical="top"/>
    </xf>
    <xf numFmtId="179" fontId="11" fillId="0" borderId="0" applyFill="0" applyBorder="0" applyAlignment="0"/>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37" fillId="0" borderId="0">
      <alignment horizontal="left"/>
    </xf>
    <xf numFmtId="0" fontId="136" fillId="0" borderId="0" applyNumberFormat="0" applyFill="0" applyBorder="0" applyAlignment="0" applyProtection="0">
      <alignment vertical="center"/>
    </xf>
    <xf numFmtId="0" fontId="104" fillId="16" borderId="0" applyNumberFormat="0" applyBorder="0" applyAlignment="0" applyProtection="0"/>
    <xf numFmtId="0" fontId="81" fillId="25" borderId="0" applyNumberFormat="0" applyBorder="0" applyAlignment="0" applyProtection="0">
      <alignment vertical="center"/>
    </xf>
    <xf numFmtId="179" fontId="11" fillId="0" borderId="0" applyFill="0" applyBorder="0" applyAlignment="0"/>
    <xf numFmtId="0" fontId="81" fillId="25" borderId="0" applyNumberFormat="0" applyBorder="0" applyAlignment="0" applyProtection="0">
      <alignment vertical="center"/>
    </xf>
    <xf numFmtId="40" fontId="144" fillId="0" borderId="0" applyBorder="0">
      <alignment horizontal="right"/>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179" fontId="11" fillId="0" borderId="0" applyFill="0" applyBorder="0" applyAlignment="0"/>
    <xf numFmtId="0" fontId="81" fillId="25" borderId="0" applyNumberFormat="0" applyBorder="0" applyAlignment="0" applyProtection="0">
      <alignment vertical="center"/>
    </xf>
    <xf numFmtId="179" fontId="11" fillId="0" borderId="0" applyFill="0" applyBorder="0" applyAlignment="0"/>
    <xf numFmtId="0" fontId="81" fillId="25" borderId="0" applyNumberFormat="0" applyBorder="0" applyAlignment="0" applyProtection="0">
      <alignment vertical="center"/>
    </xf>
    <xf numFmtId="179" fontId="11" fillId="0" borderId="0" applyFill="0" applyBorder="0" applyAlignment="0"/>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 fillId="0" borderId="0">
      <alignment vertical="center"/>
    </xf>
    <xf numFmtId="0" fontId="81" fillId="25" borderId="0" applyNumberFormat="0" applyBorder="0" applyAlignment="0" applyProtection="0">
      <alignment vertical="center"/>
    </xf>
    <xf numFmtId="0" fontId="12" fillId="0" borderId="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91" fillId="16" borderId="7" applyNumberFormat="0" applyBorder="0" applyAlignment="0" applyProtection="0"/>
    <xf numFmtId="0" fontId="91" fillId="16" borderId="7" applyNumberFormat="0" applyBorder="0" applyAlignment="0" applyProtection="0"/>
    <xf numFmtId="0" fontId="81" fillId="25" borderId="0" applyNumberFormat="0" applyBorder="0" applyAlignment="0" applyProtection="0">
      <alignment vertical="center"/>
    </xf>
    <xf numFmtId="0" fontId="91" fillId="16" borderId="7" applyNumberFormat="0" applyBorder="0" applyAlignment="0" applyProtection="0"/>
    <xf numFmtId="0" fontId="91" fillId="16" borderId="7" applyNumberFormat="0" applyBorder="0" applyAlignment="0" applyProtection="0"/>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 fillId="0" borderId="0">
      <alignment vertical="center"/>
    </xf>
    <xf numFmtId="0" fontId="81" fillId="25" borderId="0" applyNumberFormat="0" applyBorder="0" applyAlignment="0" applyProtection="0">
      <alignment vertical="center"/>
    </xf>
    <xf numFmtId="0" fontId="12" fillId="0" borderId="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40" fontId="144" fillId="0" borderId="0" applyBorder="0">
      <alignment horizontal="right"/>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12" fillId="0" borderId="0">
      <alignment vertical="center"/>
    </xf>
    <xf numFmtId="0" fontId="81" fillId="25" borderId="0" applyNumberFormat="0" applyBorder="0" applyAlignment="0" applyProtection="0">
      <alignment vertical="center"/>
    </xf>
    <xf numFmtId="0" fontId="12" fillId="0" borderId="0">
      <alignment vertical="center"/>
    </xf>
    <xf numFmtId="0" fontId="81" fillId="25" borderId="0" applyNumberFormat="0" applyBorder="0" applyAlignment="0" applyProtection="0">
      <alignment vertical="center"/>
    </xf>
    <xf numFmtId="0" fontId="73" fillId="0" borderId="39" applyNumberFormat="0" applyFill="0" applyAlignment="0" applyProtection="0">
      <alignment vertical="center"/>
    </xf>
    <xf numFmtId="0" fontId="81" fillId="25" borderId="0" applyNumberFormat="0" applyBorder="0" applyAlignment="0" applyProtection="0">
      <alignment vertical="center"/>
    </xf>
    <xf numFmtId="0" fontId="73" fillId="0" borderId="39" applyNumberFormat="0" applyFill="0" applyAlignment="0" applyProtection="0">
      <alignment vertical="center"/>
    </xf>
    <xf numFmtId="0" fontId="81" fillId="25" borderId="0" applyNumberFormat="0" applyBorder="0" applyAlignment="0" applyProtection="0">
      <alignment vertical="center"/>
    </xf>
    <xf numFmtId="0" fontId="81" fillId="25"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95" fillId="0" borderId="42" applyNumberFormat="0" applyFill="0" applyAlignment="0" applyProtection="0">
      <alignment vertical="center"/>
    </xf>
    <xf numFmtId="0" fontId="81" fillId="22" borderId="0" applyNumberFormat="0" applyBorder="0" applyAlignment="0" applyProtection="0">
      <alignment vertical="center"/>
    </xf>
    <xf numFmtId="0" fontId="95" fillId="0" borderId="42" applyNumberFormat="0" applyFill="0" applyAlignment="0" applyProtection="0">
      <alignment vertical="center"/>
    </xf>
    <xf numFmtId="38" fontId="105" fillId="0" borderId="0"/>
    <xf numFmtId="0" fontId="81" fillId="22" borderId="0" applyNumberFormat="0" applyBorder="0" applyAlignment="0" applyProtection="0">
      <alignment vertical="center"/>
    </xf>
    <xf numFmtId="38" fontId="88" fillId="0" borderId="0"/>
    <xf numFmtId="0" fontId="81" fillId="22" borderId="0" applyNumberFormat="0" applyBorder="0" applyAlignment="0" applyProtection="0">
      <alignment vertical="center"/>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81" fillId="22" borderId="0" applyNumberFormat="0" applyBorder="0" applyAlignment="0" applyProtection="0">
      <alignment vertical="center"/>
    </xf>
    <xf numFmtId="0" fontId="129" fillId="23" borderId="0" applyNumberFormat="0" applyBorder="0" applyAlignment="0" applyProtection="0">
      <alignment vertical="center"/>
    </xf>
    <xf numFmtId="0" fontId="81" fillId="22" borderId="0" applyNumberFormat="0" applyBorder="0" applyAlignment="0" applyProtection="0">
      <alignment vertical="center"/>
    </xf>
    <xf numFmtId="0" fontId="12" fillId="0" borderId="0" applyNumberFormat="0" applyFill="0" applyBorder="0" applyAlignment="0" applyProtection="0">
      <alignment horizontal="left"/>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218" fontId="13" fillId="0" borderId="0"/>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1" fillId="22" borderId="0" applyNumberFormat="0" applyBorder="0" applyAlignment="0" applyProtection="0">
      <alignment vertical="center"/>
    </xf>
    <xf numFmtId="0" fontId="81" fillId="18"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94" fillId="19" borderId="0" applyNumberFormat="0" applyFont="0" applyBorder="0" applyAlignment="0" applyProtection="0">
      <alignment horizontal="right"/>
    </xf>
    <xf numFmtId="0" fontId="81" fillId="22" borderId="0" applyNumberFormat="0" applyBorder="0" applyAlignment="0" applyProtection="0">
      <alignment vertical="center"/>
    </xf>
    <xf numFmtId="0" fontId="12" fillId="0" borderId="0"/>
    <xf numFmtId="0" fontId="12" fillId="0" borderId="0"/>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132" fillId="0" borderId="0">
      <alignment vertical="center"/>
    </xf>
    <xf numFmtId="0" fontId="132" fillId="0" borderId="0">
      <alignment vertical="center"/>
    </xf>
    <xf numFmtId="0" fontId="146" fillId="0" borderId="7">
      <alignment horizont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134" fillId="0" borderId="0">
      <alignment vertic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81" fillId="22" borderId="0" applyNumberFormat="0" applyBorder="0" applyAlignment="0" applyProtection="0">
      <alignment vertical="center"/>
    </xf>
    <xf numFmtId="0" fontId="81" fillId="34" borderId="0" applyNumberFormat="0" applyBorder="0" applyAlignment="0" applyProtection="0">
      <alignment vertical="center"/>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1" fillId="22" borderId="0" applyNumberFormat="0" applyBorder="0" applyAlignment="0" applyProtection="0">
      <alignment vertical="center"/>
    </xf>
    <xf numFmtId="0" fontId="81" fillId="31" borderId="0" applyNumberFormat="0" applyBorder="0" applyAlignment="0" applyProtection="0">
      <alignment vertical="center"/>
    </xf>
    <xf numFmtId="0" fontId="81" fillId="22" borderId="0" applyNumberFormat="0" applyBorder="0" applyAlignment="0" applyProtection="0">
      <alignment vertical="center"/>
    </xf>
    <xf numFmtId="0" fontId="140" fillId="37" borderId="13">
      <protection locked="0"/>
    </xf>
    <xf numFmtId="40" fontId="120" fillId="0" borderId="0" applyFont="0" applyFill="0" applyBorder="0" applyAlignment="0" applyProtection="0"/>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209" fontId="12" fillId="0" borderId="0" applyFont="0" applyFill="0" applyBorder="0" applyAlignment="0" applyProtection="0"/>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186" fontId="90" fillId="21" borderId="0"/>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81" fillId="22"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81" fillId="22" borderId="0" applyNumberFormat="0" applyBorder="0" applyAlignment="0" applyProtection="0">
      <alignment vertical="center"/>
    </xf>
    <xf numFmtId="0" fontId="81" fillId="28" borderId="0" applyNumberFormat="0" applyBorder="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218" fontId="13" fillId="0" borderId="0"/>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99" fillId="0" borderId="0" applyNumberFormat="0" applyFill="0">
      <alignment horizontal="left" vertical="center"/>
    </xf>
    <xf numFmtId="0" fontId="81" fillId="18" borderId="0" applyNumberFormat="0" applyBorder="0" applyAlignment="0" applyProtection="0">
      <alignment vertical="center"/>
    </xf>
    <xf numFmtId="0" fontId="99" fillId="0" borderId="0" applyNumberFormat="0" applyFill="0">
      <alignment horizontal="left" vertical="center"/>
    </xf>
    <xf numFmtId="0" fontId="86" fillId="0" borderId="6" applyNumberFormat="0" applyFill="0" applyProtection="0">
      <alignment horizontal="right"/>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129" fillId="23" borderId="0" applyNumberFormat="0" applyBorder="0" applyAlignment="0" applyProtection="0">
      <alignment vertical="center"/>
    </xf>
    <xf numFmtId="0" fontId="81" fillId="18" borderId="0" applyNumberFormat="0" applyBorder="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73" fillId="0" borderId="39" applyNumberFormat="0" applyFill="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73" fillId="0" borderId="39" applyNumberFormat="0" applyFill="0" applyAlignment="0" applyProtection="0">
      <alignment vertical="center"/>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81" fillId="18" borderId="0" applyNumberFormat="0" applyBorder="0" applyAlignment="0" applyProtection="0">
      <alignment vertical="center"/>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132" fillId="0" borderId="0">
      <alignment vertical="center"/>
    </xf>
    <xf numFmtId="0" fontId="132" fillId="0" borderId="0">
      <alignment vertical="center"/>
    </xf>
    <xf numFmtId="0" fontId="81" fillId="34" borderId="0" applyNumberFormat="0" applyBorder="0" applyAlignment="0" applyProtection="0">
      <alignment vertical="center"/>
    </xf>
    <xf numFmtId="190" fontId="12" fillId="0" borderId="0" applyFont="0" applyFill="0" applyBorder="0" applyAlignment="0" applyProtection="0"/>
    <xf numFmtId="190" fontId="12" fillId="0" borderId="0" applyFont="0" applyFill="0" applyBorder="0" applyAlignment="0" applyProtection="0"/>
    <xf numFmtId="0" fontId="81" fillId="34" borderId="0" applyNumberFormat="0" applyBorder="0" applyAlignment="0" applyProtection="0">
      <alignment vertical="center"/>
    </xf>
    <xf numFmtId="190" fontId="12" fillId="0" borderId="0" applyFont="0" applyFill="0" applyBorder="0" applyAlignment="0" applyProtection="0"/>
    <xf numFmtId="190" fontId="12" fillId="0" borderId="0" applyFont="0" applyFill="0" applyBorder="0" applyAlignment="0" applyProtection="0"/>
    <xf numFmtId="0" fontId="81" fillId="34" borderId="0" applyNumberFormat="0" applyBorder="0" applyAlignment="0" applyProtection="0">
      <alignment vertical="center"/>
    </xf>
    <xf numFmtId="0" fontId="132" fillId="0" borderId="0">
      <alignment vertical="center"/>
    </xf>
    <xf numFmtId="0" fontId="12" fillId="0" borderId="0"/>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146" fillId="0" borderId="7">
      <alignment horizontal="center"/>
    </xf>
    <xf numFmtId="0" fontId="81" fillId="34" borderId="0" applyNumberFormat="0" applyBorder="0" applyAlignment="0" applyProtection="0">
      <alignment vertical="center"/>
    </xf>
    <xf numFmtId="0" fontId="146" fillId="0" borderId="7">
      <alignment horizontal="center"/>
    </xf>
    <xf numFmtId="0" fontId="81" fillId="34" borderId="0" applyNumberFormat="0" applyBorder="0" applyAlignment="0" applyProtection="0">
      <alignment vertical="center"/>
    </xf>
    <xf numFmtId="0" fontId="132" fillId="0" borderId="0">
      <alignment vertical="center"/>
    </xf>
    <xf numFmtId="0" fontId="12" fillId="0" borderId="0"/>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134" fillId="0" borderId="0">
      <alignment vertical="center"/>
    </xf>
    <xf numFmtId="0" fontId="81" fillId="34" borderId="0" applyNumberFormat="0" applyBorder="0" applyAlignment="0" applyProtection="0">
      <alignment vertical="center"/>
    </xf>
    <xf numFmtId="0" fontId="134" fillId="0" borderId="0">
      <alignment vertical="center"/>
    </xf>
    <xf numFmtId="0" fontId="134" fillId="0" borderId="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143" fillId="35" borderId="49" applyNumberFormat="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143" fillId="35" borderId="49" applyNumberFormat="0" applyAlignment="0" applyProtection="0">
      <alignment vertical="center"/>
    </xf>
    <xf numFmtId="0" fontId="81" fillId="34" borderId="0" applyNumberFormat="0" applyBorder="0" applyAlignment="0" applyProtection="0">
      <alignment vertical="center"/>
    </xf>
    <xf numFmtId="38" fontId="105" fillId="0" borderId="0"/>
    <xf numFmtId="0" fontId="81" fillId="34" borderId="0" applyNumberFormat="0" applyBorder="0" applyAlignment="0" applyProtection="0">
      <alignment vertical="center"/>
    </xf>
    <xf numFmtId="0" fontId="73" fillId="0" borderId="39" applyNumberFormat="0" applyFill="0" applyAlignment="0" applyProtection="0">
      <alignment vertical="center"/>
    </xf>
    <xf numFmtId="38" fontId="105" fillId="0" borderId="0"/>
    <xf numFmtId="0" fontId="81" fillId="34" borderId="0" applyNumberFormat="0" applyBorder="0" applyAlignment="0" applyProtection="0">
      <alignment vertical="center"/>
    </xf>
    <xf numFmtId="0" fontId="73" fillId="0" borderId="39" applyNumberFormat="0" applyFill="0" applyAlignment="0" applyProtection="0">
      <alignment vertical="center"/>
    </xf>
    <xf numFmtId="38" fontId="105" fillId="0" borderId="0"/>
    <xf numFmtId="0" fontId="81" fillId="34" borderId="0" applyNumberFormat="0" applyBorder="0" applyAlignment="0" applyProtection="0">
      <alignment vertical="center"/>
    </xf>
    <xf numFmtId="38" fontId="105" fillId="0" borderId="0"/>
    <xf numFmtId="0" fontId="104" fillId="10" borderId="0" applyNumberFormat="0" applyBorder="0" applyAlignment="0" applyProtection="0"/>
    <xf numFmtId="0" fontId="81" fillId="34" borderId="0" applyNumberFormat="0" applyBorder="0" applyAlignment="0" applyProtection="0">
      <alignment vertical="center"/>
    </xf>
    <xf numFmtId="0" fontId="81" fillId="31" borderId="0" applyNumberFormat="0" applyBorder="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17" fillId="0" borderId="0" applyNumberFormat="0" applyFill="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1" borderId="0" applyNumberFormat="0" applyBorder="0" applyAlignment="0" applyProtection="0">
      <alignment vertical="center"/>
    </xf>
    <xf numFmtId="0" fontId="81" fillId="34" borderId="0" applyNumberFormat="0" applyBorder="0" applyAlignment="0" applyProtection="0">
      <alignment vertical="center"/>
    </xf>
    <xf numFmtId="0" fontId="81" fillId="31" borderId="0" applyNumberFormat="0" applyBorder="0" applyAlignment="0" applyProtection="0">
      <alignment vertical="center"/>
    </xf>
    <xf numFmtId="0" fontId="129" fillId="23" borderId="0" applyNumberFormat="0" applyBorder="0" applyAlignment="0" applyProtection="0">
      <alignment vertical="center"/>
    </xf>
    <xf numFmtId="0" fontId="81" fillId="31" borderId="0" applyNumberFormat="0" applyBorder="0" applyAlignment="0" applyProtection="0">
      <alignment vertical="center"/>
    </xf>
    <xf numFmtId="0" fontId="91" fillId="10" borderId="0" applyNumberFormat="0" applyBorder="0" applyAlignment="0" applyProtection="0"/>
    <xf numFmtId="0" fontId="91" fillId="10" borderId="0" applyNumberFormat="0" applyBorder="0" applyAlignment="0" applyProtection="0"/>
    <xf numFmtId="0" fontId="81" fillId="31" borderId="0" applyNumberFormat="0" applyBorder="0" applyAlignment="0" applyProtection="0">
      <alignment vertical="center"/>
    </xf>
    <xf numFmtId="0" fontId="91" fillId="10" borderId="0" applyNumberFormat="0" applyBorder="0" applyAlignment="0" applyProtection="0"/>
    <xf numFmtId="0" fontId="91" fillId="10" borderId="0" applyNumberFormat="0" applyBorder="0" applyAlignment="0" applyProtection="0"/>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129" fillId="23" borderId="0" applyNumberFormat="0" applyBorder="0" applyAlignment="0" applyProtection="0">
      <alignment vertical="center"/>
    </xf>
    <xf numFmtId="0" fontId="81" fillId="31" borderId="0" applyNumberFormat="0" applyBorder="0" applyAlignment="0" applyProtection="0">
      <alignment vertical="center"/>
    </xf>
    <xf numFmtId="0" fontId="129" fillId="23" borderId="0" applyNumberFormat="0" applyBorder="0" applyAlignment="0" applyProtection="0">
      <alignment vertical="center"/>
    </xf>
    <xf numFmtId="0" fontId="81" fillId="31" borderId="0" applyNumberFormat="0" applyBorder="0" applyAlignment="0" applyProtection="0">
      <alignment vertical="center"/>
    </xf>
    <xf numFmtId="0" fontId="129" fillId="23"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38" fontId="88" fillId="0" borderId="0"/>
    <xf numFmtId="0" fontId="81" fillId="31" borderId="0" applyNumberFormat="0" applyBorder="0" applyAlignment="0" applyProtection="0">
      <alignment vertical="center"/>
    </xf>
    <xf numFmtId="0" fontId="86" fillId="0" borderId="0">
      <protection locked="0"/>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38" fontId="88" fillId="0" borderId="0"/>
    <xf numFmtId="0" fontId="81" fillId="31" borderId="0" applyNumberFormat="0" applyBorder="0" applyAlignment="0" applyProtection="0">
      <alignment vertical="center"/>
    </xf>
    <xf numFmtId="0" fontId="73" fillId="0" borderId="39" applyNumberFormat="0" applyFill="0" applyAlignment="0" applyProtection="0">
      <alignment vertical="center"/>
    </xf>
    <xf numFmtId="38" fontId="88" fillId="0" borderId="0"/>
    <xf numFmtId="0" fontId="81" fillId="31" borderId="0" applyNumberFormat="0" applyBorder="0" applyAlignment="0" applyProtection="0">
      <alignment vertical="center"/>
    </xf>
    <xf numFmtId="0" fontId="73" fillId="0" borderId="39" applyNumberFormat="0" applyFill="0" applyAlignment="0" applyProtection="0">
      <alignment vertical="center"/>
    </xf>
    <xf numFmtId="38" fontId="88" fillId="0" borderId="0"/>
    <xf numFmtId="0" fontId="81" fillId="31" borderId="0" applyNumberFormat="0" applyBorder="0" applyAlignment="0" applyProtection="0">
      <alignment vertical="center"/>
    </xf>
    <xf numFmtId="38" fontId="88" fillId="0" borderId="0"/>
    <xf numFmtId="0" fontId="81" fillId="31"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112" fillId="10" borderId="45" applyNumberFormat="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81" fillId="28" borderId="0" applyNumberFormat="0" applyBorder="0" applyAlignment="0" applyProtection="0">
      <alignment vertical="center"/>
    </xf>
    <xf numFmtId="0" fontId="129" fillId="23" borderId="0" applyNumberFormat="0" applyBorder="0" applyAlignment="0" applyProtection="0">
      <alignment vertical="center"/>
    </xf>
    <xf numFmtId="0" fontId="142" fillId="0" borderId="52">
      <alignment horizont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10" fontId="12" fillId="0" borderId="0" applyFont="0" applyFill="0" applyBorder="0" applyAlignment="0" applyProtection="0"/>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12" fillId="0" borderId="0"/>
    <xf numFmtId="0" fontId="81" fillId="28" borderId="0" applyNumberFormat="0" applyBorder="0" applyAlignment="0" applyProtection="0">
      <alignment vertical="center"/>
    </xf>
    <xf numFmtId="0" fontId="86" fillId="0" borderId="0"/>
    <xf numFmtId="0" fontId="81" fillId="28" borderId="0" applyNumberFormat="0" applyBorder="0" applyAlignment="0" applyProtection="0">
      <alignment vertical="center"/>
    </xf>
    <xf numFmtId="0" fontId="86" fillId="0" borderId="0"/>
    <xf numFmtId="0" fontId="81" fillId="28" borderId="0" applyNumberFormat="0" applyBorder="0" applyAlignment="0" applyProtection="0">
      <alignment vertical="center"/>
    </xf>
    <xf numFmtId="186" fontId="90" fillId="21" borderId="0"/>
    <xf numFmtId="0" fontId="81" fillId="28" borderId="0" applyNumberFormat="0" applyBorder="0" applyAlignment="0" applyProtection="0">
      <alignment vertical="center"/>
    </xf>
    <xf numFmtId="0" fontId="126" fillId="0" borderId="9">
      <alignment horizontal="left" vertical="center"/>
    </xf>
    <xf numFmtId="0" fontId="81" fillId="28" borderId="0" applyNumberFormat="0" applyBorder="0" applyAlignment="0" applyProtection="0">
      <alignment vertical="center"/>
    </xf>
    <xf numFmtId="0" fontId="73" fillId="0" borderId="0" applyNumberFormat="0" applyFill="0" applyBorder="0" applyAlignment="0" applyProtection="0">
      <alignment vertical="center"/>
    </xf>
    <xf numFmtId="0" fontId="81" fillId="28" borderId="0" applyNumberFormat="0" applyBorder="0" applyAlignment="0" applyProtection="0">
      <alignment vertical="center"/>
    </xf>
    <xf numFmtId="38" fontId="124" fillId="0" borderId="0"/>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3" fillId="0" borderId="52"/>
    <xf numFmtId="0" fontId="11" fillId="0" borderId="0" applyFill="0" applyBorder="0">
      <alignment horizontal="right"/>
    </xf>
    <xf numFmtId="0" fontId="81" fillId="28" borderId="0" applyNumberFormat="0" applyBorder="0" applyAlignment="0" applyProtection="0">
      <alignment vertical="center"/>
    </xf>
    <xf numFmtId="0" fontId="83" fillId="0" borderId="52"/>
    <xf numFmtId="0" fontId="11" fillId="0" borderId="0" applyFill="0" applyBorder="0">
      <alignment horizontal="right"/>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0" fontId="81" fillId="28" borderId="0" applyNumberFormat="0" applyBorder="0" applyAlignment="0" applyProtection="0">
      <alignment vertical="center"/>
    </xf>
    <xf numFmtId="38" fontId="124" fillId="0" borderId="0"/>
    <xf numFmtId="0" fontId="81" fillId="28" borderId="0" applyNumberFormat="0" applyBorder="0" applyAlignment="0" applyProtection="0">
      <alignment vertical="center"/>
    </xf>
    <xf numFmtId="38" fontId="124" fillId="0" borderId="0"/>
    <xf numFmtId="0" fontId="81" fillId="28" borderId="0" applyNumberFormat="0" applyBorder="0" applyAlignment="0" applyProtection="0">
      <alignment vertical="center"/>
    </xf>
    <xf numFmtId="38" fontId="124" fillId="0" borderId="0"/>
    <xf numFmtId="0" fontId="81" fillId="28" borderId="0" applyNumberFormat="0" applyBorder="0" applyAlignment="0" applyProtection="0">
      <alignment vertical="center"/>
    </xf>
    <xf numFmtId="0" fontId="12" fillId="0" borderId="0"/>
    <xf numFmtId="38" fontId="124" fillId="0" borderId="0"/>
    <xf numFmtId="0" fontId="81" fillId="28" borderId="0" applyNumberFormat="0" applyBorder="0" applyAlignment="0" applyProtection="0">
      <alignment vertical="center"/>
    </xf>
    <xf numFmtId="0" fontId="84" fillId="0" borderId="0">
      <protection locked="0"/>
    </xf>
    <xf numFmtId="0" fontId="123" fillId="0" borderId="48" applyNumberFormat="0" applyFill="0" applyAlignment="0" applyProtection="0">
      <alignment vertical="center"/>
    </xf>
    <xf numFmtId="0" fontId="84" fillId="0" borderId="0">
      <protection locked="0"/>
    </xf>
    <xf numFmtId="0" fontId="123" fillId="0" borderId="48" applyNumberFormat="0" applyFill="0" applyAlignment="0" applyProtection="0">
      <alignment vertical="center"/>
    </xf>
    <xf numFmtId="0" fontId="84" fillId="0" borderId="0">
      <protection locked="0"/>
    </xf>
    <xf numFmtId="0" fontId="96" fillId="0" borderId="43" applyNumberFormat="0" applyFill="0" applyAlignment="0" applyProtection="0">
      <alignment vertical="center"/>
    </xf>
    <xf numFmtId="0" fontId="123" fillId="0" borderId="48" applyNumberFormat="0" applyFill="0" applyAlignment="0" applyProtection="0">
      <alignment vertical="center"/>
    </xf>
    <xf numFmtId="0" fontId="84" fillId="0" borderId="0">
      <protection locked="0"/>
    </xf>
    <xf numFmtId="0" fontId="81" fillId="38" borderId="0" applyNumberFormat="0" applyBorder="0" applyAlignment="0" applyProtection="0">
      <alignmen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99" fillId="0" borderId="0" applyNumberFormat="0" applyFill="0">
      <alignment horizontal="left" vertical="center"/>
    </xf>
    <xf numFmtId="0" fontId="119" fillId="26" borderId="0" applyNumberFormat="0" applyBorder="0" applyAlignment="0" applyProtection="0">
      <alignment vertical="center"/>
    </xf>
    <xf numFmtId="0" fontId="104" fillId="19" borderId="0" applyNumberFormat="0" applyBorder="0" applyAlignment="0" applyProtection="0"/>
    <xf numFmtId="0" fontId="138" fillId="15" borderId="0" applyNumberFormat="0" applyBorder="0" applyAlignment="0" applyProtection="0"/>
    <xf numFmtId="0" fontId="138" fillId="15" borderId="0" applyNumberFormat="0" applyBorder="0" applyAlignment="0" applyProtection="0"/>
    <xf numFmtId="0" fontId="138" fillId="15" borderId="0" applyNumberFormat="0" applyBorder="0" applyAlignment="0" applyProtection="0"/>
    <xf numFmtId="0" fontId="129" fillId="23" borderId="0" applyNumberFormat="0" applyBorder="0" applyAlignment="0" applyProtection="0">
      <alignment vertical="center"/>
    </xf>
    <xf numFmtId="0" fontId="81" fillId="20" borderId="0" applyNumberFormat="0" applyBorder="0" applyAlignment="0" applyProtection="0">
      <alignment vertical="center"/>
    </xf>
    <xf numFmtId="0" fontId="104" fillId="16" borderId="0" applyNumberFormat="0" applyBorder="0" applyAlignment="0" applyProtection="0"/>
    <xf numFmtId="190" fontId="12" fillId="0" borderId="0" applyFont="0" applyFill="0" applyBorder="0" applyAlignment="0" applyProtection="0"/>
    <xf numFmtId="0" fontId="104" fillId="16" borderId="0" applyNumberFormat="0" applyBorder="0" applyAlignment="0" applyProtection="0"/>
    <xf numFmtId="190" fontId="12" fillId="0" borderId="0" applyFont="0" applyFill="0" applyBorder="0" applyAlignment="0" applyProtection="0"/>
    <xf numFmtId="0" fontId="104" fillId="16" borderId="0" applyNumberFormat="0" applyBorder="0" applyAlignment="0" applyProtection="0"/>
    <xf numFmtId="0" fontId="104" fillId="10" borderId="0" applyNumberFormat="0" applyBorder="0" applyAlignment="0" applyProtection="0"/>
    <xf numFmtId="0" fontId="104" fillId="10"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129" fillId="23" borderId="0" applyNumberFormat="0" applyBorder="0" applyAlignment="0" applyProtection="0">
      <alignment vertical="center"/>
    </xf>
    <xf numFmtId="0" fontId="81" fillId="36" borderId="0" applyNumberFormat="0" applyBorder="0" applyAlignment="0" applyProtection="0">
      <alignment vertical="center"/>
    </xf>
    <xf numFmtId="0" fontId="104" fillId="16" borderId="0" applyNumberFormat="0" applyBorder="0" applyAlignment="0" applyProtection="0"/>
    <xf numFmtId="0" fontId="104" fillId="16" borderId="0" applyNumberFormat="0" applyBorder="0" applyAlignment="0" applyProtection="0"/>
    <xf numFmtId="0" fontId="104" fillId="16" borderId="0" applyNumberFormat="0" applyBorder="0" applyAlignment="0" applyProtection="0"/>
    <xf numFmtId="0" fontId="95" fillId="0" borderId="42" applyNumberFormat="0" applyFill="0" applyAlignment="0" applyProtection="0">
      <alignment vertical="center"/>
    </xf>
    <xf numFmtId="0" fontId="81" fillId="36" borderId="0" applyNumberFormat="0" applyBorder="0" applyAlignment="0" applyProtection="0">
      <alignment vertical="center"/>
    </xf>
    <xf numFmtId="0" fontId="95" fillId="0" borderId="42" applyNumberFormat="0" applyFill="0" applyAlignment="0" applyProtection="0">
      <alignment vertical="center"/>
    </xf>
    <xf numFmtId="0" fontId="81" fillId="36" borderId="0" applyNumberFormat="0" applyBorder="0" applyAlignment="0" applyProtection="0">
      <alignment vertical="center"/>
    </xf>
    <xf numFmtId="0" fontId="12" fillId="0" borderId="0">
      <alignment vertical="center"/>
    </xf>
    <xf numFmtId="0" fontId="138" fillId="35" borderId="0" applyNumberFormat="0" applyBorder="0" applyAlignment="0" applyProtection="0"/>
    <xf numFmtId="0" fontId="104" fillId="19" borderId="0" applyNumberFormat="0" applyBorder="0" applyAlignment="0" applyProtection="0"/>
    <xf numFmtId="0" fontId="104" fillId="19" borderId="0" applyNumberFormat="0" applyBorder="0" applyAlignment="0" applyProtection="0"/>
    <xf numFmtId="0" fontId="104" fillId="19" borderId="0" applyNumberFormat="0" applyBorder="0" applyAlignment="0" applyProtection="0"/>
    <xf numFmtId="0" fontId="104" fillId="10" borderId="0" applyNumberFormat="0" applyBorder="0" applyAlignment="0" applyProtection="0"/>
    <xf numFmtId="0" fontId="104" fillId="10" borderId="0" applyNumberFormat="0" applyBorder="0" applyAlignment="0" applyProtection="0"/>
    <xf numFmtId="180" fontId="12" fillId="0" borderId="0" applyFont="0" applyFill="0" applyBorder="0" applyAlignment="0" applyProtection="0"/>
    <xf numFmtId="0" fontId="138" fillId="10" borderId="0" applyNumberFormat="0" applyBorder="0" applyAlignment="0" applyProtection="0"/>
    <xf numFmtId="0" fontId="138" fillId="10" borderId="0" applyNumberFormat="0" applyBorder="0" applyAlignment="0" applyProtection="0"/>
    <xf numFmtId="0" fontId="12" fillId="39" borderId="0" applyNumberFormat="0" applyFont="0" applyBorder="0" applyAlignment="0" applyProtection="0"/>
    <xf numFmtId="0" fontId="138" fillId="10" borderId="0" applyNumberFormat="0" applyBorder="0" applyAlignment="0" applyProtection="0"/>
    <xf numFmtId="0" fontId="81" fillId="34" borderId="0" applyNumberFormat="0" applyBorder="0" applyAlignment="0" applyProtection="0">
      <alignment vertical="center"/>
    </xf>
    <xf numFmtId="0" fontId="91" fillId="16" borderId="7" applyNumberFormat="0" applyBorder="0" applyAlignment="0" applyProtection="0"/>
    <xf numFmtId="0" fontId="81" fillId="34" borderId="0" applyNumberFormat="0" applyBorder="0" applyAlignment="0" applyProtection="0">
      <alignment vertical="center"/>
    </xf>
    <xf numFmtId="0" fontId="91" fillId="16" borderId="7" applyNumberFormat="0" applyBorder="0" applyAlignment="0" applyProtection="0"/>
    <xf numFmtId="0" fontId="12" fillId="0" borderId="0" applyFont="0" applyFill="0">
      <alignment horizontal="fill"/>
    </xf>
    <xf numFmtId="0" fontId="138" fillId="32" borderId="0" applyNumberFormat="0" applyBorder="0" applyAlignment="0" applyProtection="0"/>
    <xf numFmtId="0" fontId="104" fillId="33" borderId="0" applyNumberFormat="0" applyBorder="0" applyAlignment="0" applyProtection="0"/>
    <xf numFmtId="0" fontId="104" fillId="33" borderId="0" applyNumberFormat="0" applyBorder="0" applyAlignment="0" applyProtection="0"/>
    <xf numFmtId="0" fontId="104" fillId="33" borderId="0" applyNumberFormat="0" applyBorder="0" applyAlignment="0" applyProtection="0"/>
    <xf numFmtId="10" fontId="12" fillId="0" borderId="0" applyFont="0" applyFill="0" applyBorder="0" applyAlignment="0" applyProtection="0"/>
    <xf numFmtId="10" fontId="12" fillId="0" borderId="0" applyFont="0" applyFill="0" applyBorder="0" applyAlignment="0" applyProtection="0"/>
    <xf numFmtId="0" fontId="104" fillId="19" borderId="0" applyNumberFormat="0" applyBorder="0" applyAlignment="0" applyProtection="0"/>
    <xf numFmtId="0" fontId="104" fillId="19" borderId="0" applyNumberFormat="0" applyBorder="0" applyAlignment="0" applyProtection="0"/>
    <xf numFmtId="0" fontId="138" fillId="15" borderId="0" applyNumberFormat="0" applyBorder="0" applyAlignment="0" applyProtection="0"/>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138" fillId="31" borderId="0" applyNumberFormat="0" applyBorder="0" applyAlignment="0" applyProtection="0"/>
    <xf numFmtId="0" fontId="81" fillId="13" borderId="0" applyNumberFormat="0" applyBorder="0" applyAlignment="0" applyProtection="0">
      <alignment vertical="center"/>
    </xf>
    <xf numFmtId="0" fontId="12" fillId="0" borderId="0">
      <alignment vertical="center"/>
    </xf>
    <xf numFmtId="0" fontId="136" fillId="0" borderId="0" applyNumberFormat="0" applyFill="0" applyBorder="0" applyAlignment="0" applyProtection="0">
      <alignment vertical="center"/>
    </xf>
    <xf numFmtId="0" fontId="104" fillId="16" borderId="0" applyNumberFormat="0" applyBorder="0" applyAlignment="0" applyProtection="0"/>
    <xf numFmtId="0" fontId="136" fillId="0" borderId="0" applyNumberFormat="0" applyFill="0" applyBorder="0" applyAlignment="0" applyProtection="0">
      <alignment vertical="center"/>
    </xf>
    <xf numFmtId="0" fontId="104" fillId="24" borderId="0" applyNumberFormat="0" applyBorder="0" applyAlignment="0" applyProtection="0"/>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0" fontId="136" fillId="0" borderId="0" applyNumberFormat="0" applyFill="0" applyBorder="0" applyAlignment="0" applyProtection="0">
      <alignment vertical="center"/>
    </xf>
    <xf numFmtId="0" fontId="104" fillId="24" borderId="0" applyNumberFormat="0" applyBorder="0" applyAlignment="0" applyProtection="0"/>
    <xf numFmtId="0" fontId="138" fillId="24" borderId="0" applyNumberFormat="0" applyBorder="0" applyAlignment="0" applyProtection="0"/>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138" fillId="28" borderId="0" applyNumberFormat="0" applyBorder="0" applyAlignment="0" applyProtection="0"/>
    <xf numFmtId="0" fontId="117" fillId="0" borderId="0" applyNumberFormat="0" applyFill="0" applyBorder="0" applyAlignment="0" applyProtection="0">
      <alignment vertical="center"/>
    </xf>
    <xf numFmtId="0" fontId="101" fillId="0" borderId="0">
      <alignment horizontal="center" wrapText="1"/>
      <protection locked="0"/>
    </xf>
    <xf numFmtId="0" fontId="129" fillId="23" borderId="0" applyNumberFormat="0" applyBorder="0" applyAlignment="0" applyProtection="0">
      <alignment vertical="center"/>
    </xf>
    <xf numFmtId="0" fontId="12" fillId="0" borderId="0">
      <alignment vertical="center"/>
    </xf>
    <xf numFmtId="0" fontId="12" fillId="0" borderId="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81" fillId="38" borderId="0" applyNumberFormat="0" applyBorder="0" applyAlignment="0" applyProtection="0">
      <alignment vertical="center"/>
    </xf>
    <xf numFmtId="179" fontId="11" fillId="0" borderId="0" applyFill="0" applyBorder="0" applyAlignment="0"/>
    <xf numFmtId="0" fontId="118" fillId="10" borderId="44" applyNumberFormat="0" applyAlignment="0" applyProtection="0">
      <alignment vertical="center"/>
    </xf>
    <xf numFmtId="0" fontId="150" fillId="0" borderId="0"/>
    <xf numFmtId="0" fontId="150" fillId="0" borderId="0"/>
    <xf numFmtId="190" fontId="12" fillId="0" borderId="0" applyFont="0" applyFill="0" applyBorder="0" applyAlignment="0" applyProtection="0"/>
    <xf numFmtId="0" fontId="150" fillId="0" borderId="0"/>
    <xf numFmtId="190" fontId="12" fillId="0" borderId="0" applyFont="0" applyFill="0" applyBorder="0" applyAlignment="0" applyProtection="0"/>
    <xf numFmtId="0" fontId="150" fillId="0" borderId="0"/>
    <xf numFmtId="190" fontId="12" fillId="0" borderId="0" applyFont="0" applyFill="0" applyBorder="0" applyAlignment="0" applyProtection="0"/>
    <xf numFmtId="0" fontId="150" fillId="0" borderId="0"/>
    <xf numFmtId="190" fontId="12" fillId="0" borderId="0" applyFont="0" applyFill="0" applyBorder="0" applyAlignment="0" applyProtection="0"/>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94" fillId="0" borderId="0" applyFill="0" applyBorder="0">
      <alignment horizontal="right"/>
    </xf>
    <xf numFmtId="0" fontId="83" fillId="0" borderId="52"/>
    <xf numFmtId="0" fontId="11" fillId="0" borderId="0" applyFill="0" applyBorder="0">
      <alignment horizontal="right"/>
    </xf>
    <xf numFmtId="0" fontId="151" fillId="0" borderId="0" applyNumberFormat="0" applyAlignment="0"/>
    <xf numFmtId="0" fontId="83" fillId="0" borderId="52"/>
    <xf numFmtId="0" fontId="11" fillId="0" borderId="0" applyFill="0" applyBorder="0">
      <alignment horizontal="right"/>
    </xf>
    <xf numFmtId="0" fontId="83" fillId="0" borderId="52"/>
    <xf numFmtId="0" fontId="11" fillId="0" borderId="0" applyFill="0" applyBorder="0">
      <alignment horizontal="right"/>
    </xf>
    <xf numFmtId="0" fontId="83" fillId="0" borderId="52"/>
    <xf numFmtId="0" fontId="11" fillId="0" borderId="0" applyFill="0" applyBorder="0">
      <alignment horizontal="right"/>
    </xf>
    <xf numFmtId="0" fontId="96" fillId="0" borderId="43" applyNumberFormat="0" applyFill="0" applyAlignment="0" applyProtection="0">
      <alignment vertical="center"/>
    </xf>
    <xf numFmtId="0" fontId="154" fillId="0" borderId="1">
      <alignment horizontal="center"/>
    </xf>
    <xf numFmtId="201" fontId="86" fillId="0" borderId="0"/>
    <xf numFmtId="0" fontId="12" fillId="0" borderId="0">
      <alignment vertical="center"/>
    </xf>
    <xf numFmtId="201" fontId="86" fillId="0" borderId="0"/>
    <xf numFmtId="4" fontId="12" fillId="0" borderId="0" applyFont="0" applyFill="0" applyBorder="0" applyAlignment="0" applyProtection="0"/>
    <xf numFmtId="0" fontId="119" fillId="26" borderId="0" applyNumberFormat="0" applyBorder="0" applyAlignment="0" applyProtection="0">
      <alignment vertical="center"/>
    </xf>
    <xf numFmtId="0" fontId="12" fillId="0" borderId="0">
      <alignment vertical="center"/>
    </xf>
    <xf numFmtId="201" fontId="86" fillId="0" borderId="0"/>
    <xf numFmtId="4" fontId="12" fillId="0" borderId="0" applyFont="0" applyFill="0" applyBorder="0" applyAlignment="0" applyProtection="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201" fontId="86" fillId="0" borderId="0"/>
    <xf numFmtId="0" fontId="128" fillId="23" borderId="0" applyNumberFormat="0" applyBorder="0" applyAlignment="0" applyProtection="0">
      <alignment vertical="center"/>
    </xf>
    <xf numFmtId="201" fontId="86" fillId="0" borderId="0"/>
    <xf numFmtId="201" fontId="86" fillId="0" borderId="0"/>
    <xf numFmtId="201" fontId="86" fillId="0" borderId="0"/>
    <xf numFmtId="201" fontId="86" fillId="0" borderId="0"/>
    <xf numFmtId="0" fontId="12" fillId="0" borderId="0" applyFont="0" applyFill="0">
      <alignment horizontal="fill"/>
    </xf>
    <xf numFmtId="201" fontId="86" fillId="0" borderId="0"/>
    <xf numFmtId="0" fontId="12" fillId="0" borderId="0" applyFont="0" applyFill="0">
      <alignment horizontal="fill"/>
    </xf>
    <xf numFmtId="0" fontId="12" fillId="0" borderId="0" applyFont="0" applyFill="0">
      <alignment horizontal="fill"/>
    </xf>
    <xf numFmtId="201" fontId="86" fillId="0" borderId="0"/>
    <xf numFmtId="0" fontId="12" fillId="0" borderId="0" applyFont="0" applyFill="0">
      <alignment horizontal="fill"/>
    </xf>
    <xf numFmtId="0" fontId="12" fillId="0" borderId="0" applyFont="0" applyFill="0">
      <alignment horizontal="fill"/>
    </xf>
    <xf numFmtId="201" fontId="86" fillId="0" borderId="0"/>
    <xf numFmtId="183" fontId="12" fillId="0" borderId="0" applyFont="0" applyFill="0" applyBorder="0" applyAlignment="0" applyProtection="0"/>
    <xf numFmtId="218" fontId="13" fillId="0" borderId="0"/>
    <xf numFmtId="225" fontId="12" fillId="0" borderId="0" applyFont="0" applyFill="0" applyBorder="0" applyAlignment="0" applyProtection="0"/>
    <xf numFmtId="43" fontId="86" fillId="0" borderId="0" applyFont="0" applyFill="0" applyBorder="0" applyAlignment="0" applyProtection="0"/>
    <xf numFmtId="207" fontId="13" fillId="0" borderId="0"/>
    <xf numFmtId="207" fontId="13" fillId="0" borderId="0"/>
    <xf numFmtId="0" fontId="145" fillId="0" borderId="0" applyNumberFormat="0" applyAlignment="0">
      <alignment horizontal="left"/>
    </xf>
    <xf numFmtId="0" fontId="145" fillId="0" borderId="0" applyNumberFormat="0" applyAlignment="0">
      <alignment horizontal="left"/>
    </xf>
    <xf numFmtId="0" fontId="145" fillId="0" borderId="0" applyNumberFormat="0" applyAlignment="0">
      <alignment horizontal="left"/>
    </xf>
    <xf numFmtId="0" fontId="151" fillId="0" borderId="0" applyNumberFormat="0" applyAlignment="0"/>
    <xf numFmtId="0" fontId="151" fillId="0" borderId="0" applyNumberFormat="0" applyAlignment="0"/>
    <xf numFmtId="0" fontId="151" fillId="0" borderId="0" applyNumberFormat="0" applyAlignment="0"/>
    <xf numFmtId="0" fontId="12" fillId="0" borderId="0">
      <alignment vertical="center"/>
    </xf>
    <xf numFmtId="0" fontId="151" fillId="0" borderId="0" applyNumberFormat="0" applyAlignment="0"/>
    <xf numFmtId="224" fontId="12" fillId="0" borderId="0" applyFont="0" applyFill="0" applyBorder="0" applyAlignment="0" applyProtection="0"/>
    <xf numFmtId="184" fontId="12" fillId="0" borderId="0" applyFont="0" applyFill="0" applyBorder="0" applyAlignment="0" applyProtection="0"/>
    <xf numFmtId="194" fontId="13" fillId="0" borderId="0"/>
    <xf numFmtId="0" fontId="99" fillId="0" borderId="0" applyNumberFormat="0" applyFill="0">
      <alignment horizontal="left" vertical="center"/>
    </xf>
    <xf numFmtId="194" fontId="13" fillId="0" borderId="0"/>
    <xf numFmtId="190" fontId="13" fillId="0" borderId="0" applyFont="0" applyFill="0" applyBorder="0" applyAlignment="0" applyProtection="0"/>
    <xf numFmtId="194" fontId="13" fillId="0" borderId="0"/>
    <xf numFmtId="194" fontId="13" fillId="0" borderId="0"/>
    <xf numFmtId="15" fontId="149" fillId="0" borderId="0"/>
    <xf numFmtId="15" fontId="149" fillId="0" borderId="0"/>
    <xf numFmtId="15" fontId="149" fillId="0" borderId="0"/>
    <xf numFmtId="0" fontId="73" fillId="0" borderId="0" applyNumberFormat="0" applyFill="0" applyBorder="0" applyAlignment="0" applyProtection="0">
      <alignment vertical="center"/>
    </xf>
    <xf numFmtId="217" fontId="13" fillId="0" borderId="0"/>
    <xf numFmtId="217" fontId="13" fillId="0" borderId="0"/>
    <xf numFmtId="217" fontId="13" fillId="0" borderId="0"/>
    <xf numFmtId="217" fontId="13" fillId="0" borderId="0"/>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91" fillId="29" borderId="7"/>
    <xf numFmtId="0" fontId="91" fillId="29" borderId="7"/>
    <xf numFmtId="190"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0" fontId="129" fillId="23" borderId="0" applyNumberFormat="0" applyBorder="0" applyAlignment="0" applyProtection="0">
      <alignment vertical="center"/>
    </xf>
    <xf numFmtId="190" fontId="12" fillId="0" borderId="0" applyFont="0" applyFill="0" applyBorder="0" applyAlignment="0" applyProtection="0"/>
    <xf numFmtId="190" fontId="12" fillId="0" borderId="0" applyFont="0" applyFill="0" applyBorder="0" applyAlignment="0" applyProtection="0"/>
    <xf numFmtId="0" fontId="129" fillId="23" borderId="0" applyNumberFormat="0" applyBorder="0" applyAlignment="0" applyProtection="0">
      <alignment vertical="center"/>
    </xf>
    <xf numFmtId="190"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190" fontId="12" fillId="0" borderId="0" applyFont="0" applyFill="0" applyBorder="0" applyAlignment="0" applyProtection="0"/>
    <xf numFmtId="0" fontId="128" fillId="23" borderId="0" applyNumberFormat="0" applyBorder="0" applyAlignment="0" applyProtection="0">
      <alignment vertical="center"/>
    </xf>
    <xf numFmtId="0" fontId="81" fillId="34" borderId="0" applyNumberFormat="0" applyBorder="0" applyAlignment="0" applyProtection="0">
      <alignment vertical="center"/>
    </xf>
    <xf numFmtId="0" fontId="106" fillId="0" borderId="0" applyNumberFormat="0" applyFill="0" applyBorder="0" applyAlignment="0" applyProtection="0">
      <alignment vertical="center"/>
    </xf>
    <xf numFmtId="0" fontId="81" fillId="34" borderId="0" applyNumberFormat="0" applyBorder="0" applyAlignment="0" applyProtection="0">
      <alignment vertical="center"/>
    </xf>
    <xf numFmtId="0" fontId="106" fillId="0" borderId="0" applyNumberFormat="0" applyFill="0" applyBorder="0" applyAlignment="0" applyProtection="0">
      <alignment vertical="center"/>
    </xf>
    <xf numFmtId="0" fontId="86" fillId="0" borderId="0">
      <protection locked="0"/>
    </xf>
    <xf numFmtId="0" fontId="86" fillId="0" borderId="0">
      <protection locked="0"/>
    </xf>
    <xf numFmtId="0" fontId="86" fillId="0" borderId="0">
      <protection locked="0"/>
    </xf>
    <xf numFmtId="0" fontId="12" fillId="0" borderId="0">
      <alignment vertical="center"/>
    </xf>
    <xf numFmtId="0" fontId="86" fillId="0" borderId="0">
      <protection locked="0"/>
    </xf>
    <xf numFmtId="0" fontId="86" fillId="0" borderId="0">
      <protection locked="0"/>
    </xf>
    <xf numFmtId="193" fontId="93" fillId="0" borderId="0">
      <alignment horizontal="right"/>
    </xf>
    <xf numFmtId="193" fontId="93" fillId="0" borderId="0">
      <alignment horizontal="right"/>
    </xf>
    <xf numFmtId="193" fontId="93" fillId="0" borderId="0">
      <alignment horizontal="right"/>
    </xf>
    <xf numFmtId="0" fontId="86" fillId="0" borderId="0"/>
    <xf numFmtId="0" fontId="86" fillId="0" borderId="0"/>
    <xf numFmtId="0" fontId="86" fillId="0" borderId="0"/>
    <xf numFmtId="0" fontId="12" fillId="0" borderId="0">
      <alignment vertical="center"/>
    </xf>
    <xf numFmtId="0" fontId="119" fillId="26" borderId="0" applyNumberFormat="0" applyBorder="0" applyAlignment="0" applyProtection="0">
      <alignment vertical="center"/>
    </xf>
    <xf numFmtId="0" fontId="12" fillId="0" borderId="0">
      <alignment vertical="center"/>
    </xf>
    <xf numFmtId="0" fontId="119" fillId="26" borderId="0" applyNumberFormat="0" applyBorder="0" applyAlignment="0" applyProtection="0">
      <alignment vertical="center"/>
    </xf>
    <xf numFmtId="0" fontId="73" fillId="0" borderId="0" applyNumberFormat="0" applyFill="0" applyBorder="0" applyAlignment="0" applyProtection="0">
      <alignment vertical="center"/>
    </xf>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81" fillId="34" borderId="0" applyNumberFormat="0" applyBorder="0" applyAlignment="0" applyProtection="0">
      <alignment vertical="center"/>
    </xf>
    <xf numFmtId="0" fontId="91" fillId="10" borderId="0" applyNumberFormat="0" applyBorder="0" applyAlignment="0" applyProtection="0"/>
    <xf numFmtId="0" fontId="81" fillId="34" borderId="0" applyNumberFormat="0" applyBorder="0" applyAlignment="0" applyProtection="0">
      <alignment vertical="center"/>
    </xf>
    <xf numFmtId="0" fontId="91" fillId="10" borderId="0" applyNumberFormat="0" applyBorder="0" applyAlignment="0" applyProtection="0"/>
    <xf numFmtId="0" fontId="74" fillId="23" borderId="0" applyNumberFormat="0" applyBorder="0" applyAlignment="0" applyProtection="0"/>
    <xf numFmtId="0" fontId="91" fillId="10" borderId="0" applyNumberFormat="0" applyBorder="0" applyAlignment="0" applyProtection="0"/>
    <xf numFmtId="0" fontId="91" fillId="10" borderId="0" applyNumberFormat="0" applyBorder="0" applyAlignment="0" applyProtection="0"/>
    <xf numFmtId="0" fontId="137" fillId="0" borderId="0">
      <alignment horizontal="left"/>
    </xf>
    <xf numFmtId="0" fontId="137" fillId="0" borderId="0">
      <alignment horizontal="left"/>
    </xf>
    <xf numFmtId="0" fontId="137" fillId="0" borderId="0">
      <alignment horizontal="left"/>
    </xf>
    <xf numFmtId="0" fontId="126" fillId="0" borderId="53" applyNumberFormat="0" applyAlignment="0" applyProtection="0">
      <alignment horizontal="left" vertical="center"/>
    </xf>
    <xf numFmtId="0" fontId="126" fillId="0" borderId="53" applyNumberFormat="0" applyAlignment="0" applyProtection="0">
      <alignment horizontal="left" vertical="center"/>
    </xf>
    <xf numFmtId="0" fontId="126" fillId="0" borderId="53" applyNumberFormat="0" applyAlignment="0" applyProtection="0">
      <alignment horizontal="left" vertical="center"/>
    </xf>
    <xf numFmtId="0" fontId="126" fillId="0" borderId="53" applyNumberFormat="0" applyAlignment="0" applyProtection="0">
      <alignment horizontal="left" vertical="center"/>
    </xf>
    <xf numFmtId="0" fontId="126" fillId="0" borderId="53" applyNumberFormat="0" applyAlignment="0" applyProtection="0">
      <alignment horizontal="left" vertical="center"/>
    </xf>
    <xf numFmtId="0" fontId="126" fillId="0" borderId="53" applyNumberFormat="0" applyAlignment="0" applyProtection="0">
      <alignment horizontal="left" vertical="center"/>
    </xf>
    <xf numFmtId="0" fontId="126" fillId="0" borderId="9">
      <alignment horizontal="left" vertical="center"/>
    </xf>
    <xf numFmtId="0" fontId="126" fillId="0" borderId="9">
      <alignment horizontal="left" vertical="center"/>
    </xf>
    <xf numFmtId="0" fontId="126" fillId="0" borderId="9">
      <alignment horizontal="left" vertical="center"/>
    </xf>
    <xf numFmtId="0" fontId="126" fillId="0" borderId="9">
      <alignment horizontal="left" vertical="center"/>
    </xf>
    <xf numFmtId="0" fontId="126" fillId="0" borderId="9">
      <alignment horizontal="lef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81" fillId="20" borderId="0" applyNumberFormat="0" applyBorder="0" applyAlignment="0" applyProtection="0">
      <alignment vertical="center"/>
    </xf>
    <xf numFmtId="0" fontId="103" fillId="24" borderId="44" applyNumberFormat="0" applyAlignment="0" applyProtection="0">
      <alignment vertical="center"/>
    </xf>
    <xf numFmtId="0" fontId="108" fillId="23" borderId="0" applyNumberFormat="0" applyBorder="0" applyAlignment="0" applyProtection="0">
      <alignment vertical="center"/>
    </xf>
    <xf numFmtId="10" fontId="91" fillId="2" borderId="7" applyNumberFormat="0" applyBorder="0" applyAlignment="0" applyProtection="0"/>
    <xf numFmtId="0" fontId="12" fillId="0" borderId="0" applyFont="0" applyFill="0">
      <alignment horizontal="fill"/>
    </xf>
    <xf numFmtId="0" fontId="12" fillId="0" borderId="0" applyFont="0" applyFill="0">
      <alignment horizontal="fill"/>
    </xf>
    <xf numFmtId="0" fontId="12" fillId="16" borderId="40" applyNumberFormat="0" applyFont="0" applyAlignment="0" applyProtection="0">
      <alignment vertical="center"/>
    </xf>
    <xf numFmtId="0" fontId="91" fillId="16" borderId="7" applyNumberFormat="0" applyBorder="0" applyAlignment="0" applyProtection="0"/>
    <xf numFmtId="0" fontId="12" fillId="16" borderId="40" applyNumberFormat="0" applyFont="0" applyAlignment="0" applyProtection="0">
      <alignment vertical="center"/>
    </xf>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108" fillId="23" borderId="0" applyNumberFormat="0" applyBorder="0" applyAlignment="0" applyProtection="0">
      <alignment vertical="center"/>
    </xf>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74" fillId="23" borderId="0" applyNumberFormat="0" applyBorder="0" applyAlignment="0" applyProtection="0"/>
    <xf numFmtId="0" fontId="91" fillId="16" borderId="7" applyNumberFormat="0" applyBorder="0" applyAlignment="0" applyProtection="0"/>
    <xf numFmtId="0" fontId="108" fillId="23" borderId="0" applyNumberFormat="0" applyBorder="0" applyAlignment="0" applyProtection="0">
      <alignment vertical="center"/>
    </xf>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0" fontId="91" fillId="16" borderId="7" applyNumberFormat="0" applyBorder="0" applyAlignment="0" applyProtection="0"/>
    <xf numFmtId="205" fontId="153" fillId="0" borderId="0"/>
    <xf numFmtId="0" fontId="95" fillId="0" borderId="42" applyNumberFormat="0" applyFill="0" applyAlignment="0" applyProtection="0">
      <alignment vertical="center"/>
    </xf>
    <xf numFmtId="0" fontId="91" fillId="16" borderId="7" applyNumberFormat="0" applyBorder="0" applyAlignment="0" applyProtection="0"/>
    <xf numFmtId="205" fontId="153" fillId="0" borderId="0"/>
    <xf numFmtId="0" fontId="117" fillId="0" borderId="0" applyNumberFormat="0" applyFill="0" applyBorder="0" applyAlignment="0" applyProtection="0">
      <alignment vertical="center"/>
    </xf>
    <xf numFmtId="0" fontId="103" fillId="24" borderId="44" applyNumberFormat="0" applyAlignment="0" applyProtection="0">
      <alignment vertical="center"/>
    </xf>
    <xf numFmtId="0" fontId="117" fillId="0" borderId="0" applyNumberFormat="0" applyFill="0" applyBorder="0" applyAlignment="0" applyProtection="0">
      <alignment vertical="center"/>
    </xf>
    <xf numFmtId="0" fontId="103" fillId="24" borderId="44" applyNumberFormat="0" applyAlignment="0" applyProtection="0">
      <alignment vertical="center"/>
    </xf>
    <xf numFmtId="212" fontId="12" fillId="21" borderId="0"/>
    <xf numFmtId="0" fontId="73" fillId="0" borderId="0" applyNumberFormat="0" applyFill="0" applyBorder="0" applyAlignment="0" applyProtection="0">
      <alignment vertical="center"/>
    </xf>
    <xf numFmtId="186" fontId="90" fillId="21" borderId="0"/>
    <xf numFmtId="0" fontId="12" fillId="19" borderId="0" applyNumberFormat="0" applyFont="0" applyBorder="0" applyAlignment="0" applyProtection="0">
      <alignment horizontal="right"/>
    </xf>
    <xf numFmtId="0" fontId="129" fillId="23" borderId="0" applyNumberFormat="0" applyBorder="0" applyAlignment="0" applyProtection="0">
      <alignment vertical="center"/>
    </xf>
    <xf numFmtId="0" fontId="117" fillId="0" borderId="0" applyNumberFormat="0" applyFill="0" applyBorder="0" applyAlignment="0" applyProtection="0">
      <alignment vertical="center"/>
    </xf>
    <xf numFmtId="0" fontId="12" fillId="19" borderId="0" applyNumberFormat="0" applyFont="0" applyBorder="0" applyAlignment="0" applyProtection="0">
      <alignment horizontal="right"/>
    </xf>
    <xf numFmtId="0" fontId="129" fillId="23"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2" fillId="19" borderId="0" applyNumberFormat="0" applyFont="0" applyBorder="0" applyAlignment="0" applyProtection="0">
      <alignment horizontal="right"/>
    </xf>
    <xf numFmtId="0" fontId="117" fillId="0" borderId="0" applyNumberFormat="0" applyFill="0" applyBorder="0" applyAlignment="0" applyProtection="0">
      <alignment vertical="center"/>
    </xf>
    <xf numFmtId="0" fontId="12" fillId="19" borderId="0" applyNumberFormat="0" applyFont="0" applyBorder="0" applyAlignment="0" applyProtection="0">
      <alignment horizontal="right"/>
    </xf>
    <xf numFmtId="0" fontId="123" fillId="0" borderId="48" applyNumberFormat="0" applyFill="0" applyAlignment="0" applyProtection="0">
      <alignment vertical="center"/>
    </xf>
    <xf numFmtId="0" fontId="12" fillId="19" borderId="0" applyNumberFormat="0" applyFont="0" applyBorder="0" applyAlignment="0" applyProtection="0">
      <alignment horizontal="right"/>
    </xf>
    <xf numFmtId="0" fontId="123" fillId="0" borderId="48" applyNumberFormat="0" applyFill="0" applyAlignment="0" applyProtection="0">
      <alignment vertical="center"/>
    </xf>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0" fontId="11" fillId="0" borderId="0" applyFont="0" applyFill="0">
      <alignment horizontal="fill"/>
    </xf>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0" fontId="12" fillId="19" borderId="0" applyNumberFormat="0" applyFont="0" applyBorder="0" applyAlignment="0" applyProtection="0">
      <alignment horizontal="right"/>
    </xf>
    <xf numFmtId="38" fontId="124" fillId="0" borderId="0"/>
    <xf numFmtId="38" fontId="94" fillId="0" borderId="0"/>
    <xf numFmtId="38" fontId="94" fillId="0" borderId="0"/>
    <xf numFmtId="186" fontId="102" fillId="27" borderId="0"/>
    <xf numFmtId="38" fontId="94" fillId="0" borderId="0"/>
    <xf numFmtId="186" fontId="102" fillId="27" borderId="0"/>
    <xf numFmtId="38" fontId="94" fillId="0" borderId="0"/>
    <xf numFmtId="186" fontId="102" fillId="27" borderId="0"/>
    <xf numFmtId="38" fontId="94" fillId="0" borderId="0"/>
    <xf numFmtId="186" fontId="102" fillId="27" borderId="0"/>
    <xf numFmtId="186" fontId="102" fillId="27" borderId="0"/>
    <xf numFmtId="38" fontId="94" fillId="0" borderId="0"/>
    <xf numFmtId="186" fontId="102" fillId="27" borderId="0"/>
    <xf numFmtId="186" fontId="102" fillId="27" borderId="0"/>
    <xf numFmtId="0" fontId="129" fillId="23" borderId="0" applyNumberFormat="0" applyBorder="0" applyAlignment="0" applyProtection="0">
      <alignment vertical="center"/>
    </xf>
    <xf numFmtId="0" fontId="93" fillId="0" borderId="0"/>
    <xf numFmtId="0" fontId="129" fillId="23" borderId="0" applyNumberFormat="0" applyBorder="0" applyAlignment="0" applyProtection="0">
      <alignment vertical="center"/>
    </xf>
    <xf numFmtId="0" fontId="93" fillId="0" borderId="0"/>
    <xf numFmtId="0" fontId="129" fillId="23" borderId="0" applyNumberFormat="0" applyBorder="0" applyAlignment="0" applyProtection="0">
      <alignment vertical="center"/>
    </xf>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12" fillId="0" borderId="0" applyFont="0" applyFill="0">
      <alignment horizontal="fill"/>
    </xf>
    <xf numFmtId="0" fontId="12" fillId="0" borderId="0" applyFont="0" applyFill="0">
      <alignment horizontal="fill"/>
    </xf>
    <xf numFmtId="0" fontId="12" fillId="0" borderId="0" applyFont="0" applyFill="0">
      <alignment horizontal="fill"/>
    </xf>
    <xf numFmtId="0" fontId="12" fillId="0" borderId="0" applyFont="0" applyFill="0">
      <alignment horizontal="fill"/>
    </xf>
    <xf numFmtId="0" fontId="12" fillId="0" borderId="0" applyFont="0" applyFill="0">
      <alignment horizontal="fill"/>
    </xf>
    <xf numFmtId="0" fontId="12" fillId="0" borderId="0" applyFont="0" applyFill="0">
      <alignment horizontal="fill"/>
    </xf>
    <xf numFmtId="0" fontId="12" fillId="0" borderId="0" applyFont="0" applyFill="0">
      <alignment horizontal="fill"/>
    </xf>
    <xf numFmtId="0" fontId="12" fillId="0" borderId="0" applyFont="0" applyFill="0">
      <alignment horizontal="fill"/>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212" fontId="12" fillId="27" borderId="0"/>
    <xf numFmtId="186" fontId="102" fillId="27" borderId="0"/>
    <xf numFmtId="186" fontId="102" fillId="27" borderId="0"/>
    <xf numFmtId="186" fontId="102" fillId="27" borderId="0"/>
    <xf numFmtId="186" fontId="102" fillId="27" borderId="0"/>
    <xf numFmtId="0" fontId="96" fillId="0" borderId="43" applyNumberFormat="0" applyFill="0" applyAlignment="0" applyProtection="0">
      <alignment vertical="center"/>
    </xf>
    <xf numFmtId="0" fontId="148" fillId="0" borderId="0"/>
    <xf numFmtId="186" fontId="102" fillId="27" borderId="0"/>
    <xf numFmtId="0" fontId="96" fillId="0" borderId="43" applyNumberFormat="0" applyFill="0" applyAlignment="0" applyProtection="0">
      <alignment vertical="center"/>
    </xf>
    <xf numFmtId="186" fontId="102" fillId="27" borderId="0"/>
    <xf numFmtId="186" fontId="102" fillId="27" borderId="0"/>
    <xf numFmtId="40" fontId="12" fillId="0" borderId="0" applyFont="0" applyFill="0" applyBorder="0" applyAlignment="0" applyProtection="0"/>
    <xf numFmtId="176" fontId="12" fillId="0" borderId="0" applyFont="0" applyFill="0" applyBorder="0" applyAlignment="0" applyProtection="0"/>
    <xf numFmtId="223" fontId="12" fillId="0" borderId="0" applyFont="0" applyFill="0" applyBorder="0" applyAlignment="0" applyProtection="0"/>
    <xf numFmtId="222" fontId="12" fillId="0" borderId="0" applyFont="0" applyFill="0" applyBorder="0" applyAlignment="0" applyProtection="0"/>
    <xf numFmtId="226" fontId="12" fillId="0" borderId="0" applyFont="0" applyFill="0" applyBorder="0" applyAlignment="0" applyProtection="0"/>
    <xf numFmtId="211" fontId="12" fillId="0" borderId="0" applyFont="0" applyFill="0" applyBorder="0" applyAlignment="0" applyProtection="0"/>
    <xf numFmtId="0" fontId="115" fillId="30" borderId="0" applyNumberFormat="0" applyBorder="0" applyAlignment="0" applyProtection="0">
      <alignment vertical="center"/>
    </xf>
    <xf numFmtId="37" fontId="152" fillId="0" borderId="0"/>
    <xf numFmtId="37" fontId="152" fillId="0" borderId="0"/>
    <xf numFmtId="37" fontId="152"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0" fontId="84" fillId="0" borderId="0"/>
    <xf numFmtId="0" fontId="129" fillId="23" borderId="0" applyNumberFormat="0" applyBorder="0" applyAlignment="0" applyProtection="0">
      <alignment vertical="center"/>
    </xf>
    <xf numFmtId="0" fontId="12" fillId="16" borderId="40" applyNumberFormat="0" applyFont="0" applyAlignment="0" applyProtection="0">
      <alignment vertical="center"/>
    </xf>
    <xf numFmtId="225" fontId="86" fillId="0" borderId="0" applyFont="0" applyFill="0" applyBorder="0" applyAlignment="0" applyProtection="0"/>
    <xf numFmtId="0" fontId="12" fillId="16" borderId="40" applyNumberFormat="0" applyFont="0" applyAlignment="0" applyProtection="0">
      <alignment vertical="center"/>
    </xf>
    <xf numFmtId="0" fontId="112" fillId="10" borderId="45" applyNumberFormat="0" applyAlignment="0" applyProtection="0">
      <alignment vertical="center"/>
    </xf>
    <xf numFmtId="10" fontId="86"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0" fontId="115" fillId="30" borderId="0" applyNumberFormat="0" applyBorder="0" applyAlignment="0" applyProtection="0">
      <alignment vertical="center"/>
    </xf>
    <xf numFmtId="10" fontId="12" fillId="0" borderId="0" applyFont="0" applyFill="0" applyBorder="0" applyAlignment="0" applyProtection="0"/>
    <xf numFmtId="0" fontId="115" fillId="30" borderId="0" applyNumberFormat="0" applyBorder="0" applyAlignment="0" applyProtection="0">
      <alignment vertical="center"/>
    </xf>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10" fontId="12" fillId="0" borderId="0" applyFont="0" applyFill="0" applyBorder="0" applyAlignment="0" applyProtection="0"/>
    <xf numFmtId="0" fontId="86" fillId="0" borderId="0"/>
    <xf numFmtId="0" fontId="91" fillId="10" borderId="7"/>
    <xf numFmtId="0" fontId="86" fillId="0" borderId="0"/>
    <xf numFmtId="0" fontId="91" fillId="10" borderId="7"/>
    <xf numFmtId="0" fontId="86" fillId="0" borderId="0"/>
    <xf numFmtId="0" fontId="91" fillId="10" borderId="7"/>
    <xf numFmtId="205" fontId="153" fillId="0" borderId="0"/>
    <xf numFmtId="0" fontId="129" fillId="23" borderId="0" applyNumberFormat="0" applyBorder="0" applyAlignment="0" applyProtection="0">
      <alignment vertical="center"/>
    </xf>
    <xf numFmtId="205" fontId="153" fillId="0" borderId="0"/>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40" fillId="37" borderId="13">
      <protection locked="0"/>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0" fontId="12" fillId="0" borderId="0" applyNumberFormat="0" applyFont="0" applyFill="0" applyBorder="0" applyAlignment="0" applyProtection="0">
      <alignment horizontal="left"/>
    </xf>
    <xf numFmtId="15" fontId="12" fillId="0" borderId="0" applyFont="0" applyFill="0" applyBorder="0" applyAlignment="0" applyProtection="0"/>
    <xf numFmtId="15" fontId="12" fillId="0" borderId="0" applyFont="0" applyFill="0" applyBorder="0" applyAlignment="0" applyProtection="0"/>
    <xf numFmtId="15" fontId="12" fillId="0" borderId="0" applyFont="0" applyFill="0" applyBorder="0" applyAlignment="0" applyProtection="0"/>
    <xf numFmtId="4" fontId="12" fillId="0" borderId="0" applyFont="0" applyFill="0" applyBorder="0" applyAlignment="0" applyProtection="0"/>
    <xf numFmtId="0" fontId="142" fillId="0" borderId="52">
      <alignment horizontal="center"/>
    </xf>
    <xf numFmtId="0" fontId="129" fillId="23" borderId="0" applyNumberFormat="0" applyBorder="0" applyAlignment="0" applyProtection="0">
      <alignment vertical="center"/>
    </xf>
    <xf numFmtId="0" fontId="81" fillId="38" borderId="0" applyNumberFormat="0" applyBorder="0" applyAlignment="0" applyProtection="0">
      <alignment vertical="center"/>
    </xf>
    <xf numFmtId="0" fontId="142" fillId="0" borderId="52">
      <alignment horizontal="center"/>
    </xf>
    <xf numFmtId="0" fontId="129" fillId="23" borderId="0" applyNumberFormat="0" applyBorder="0" applyAlignment="0" applyProtection="0">
      <alignment vertical="center"/>
    </xf>
    <xf numFmtId="0" fontId="81" fillId="38" borderId="0" applyNumberFormat="0" applyBorder="0" applyAlignment="0" applyProtection="0">
      <alignment vertical="center"/>
    </xf>
    <xf numFmtId="0" fontId="142" fillId="0" borderId="52">
      <alignment horizontal="center"/>
    </xf>
    <xf numFmtId="0" fontId="129" fillId="23" borderId="0" applyNumberFormat="0" applyBorder="0" applyAlignment="0" applyProtection="0">
      <alignment vertical="center"/>
    </xf>
    <xf numFmtId="0" fontId="142" fillId="0" borderId="52">
      <alignment horizontal="center"/>
    </xf>
    <xf numFmtId="0" fontId="142" fillId="0" borderId="52">
      <alignment horizontal="center"/>
    </xf>
    <xf numFmtId="3" fontId="12" fillId="0" borderId="0" applyFont="0" applyFill="0" applyBorder="0" applyAlignment="0" applyProtection="0"/>
    <xf numFmtId="3" fontId="12" fillId="0" borderId="0" applyFont="0" applyFill="0" applyBorder="0" applyAlignment="0" applyProtection="0"/>
    <xf numFmtId="0" fontId="103" fillId="24" borderId="44" applyNumberFormat="0" applyAlignment="0" applyProtection="0">
      <alignment vertical="center"/>
    </xf>
    <xf numFmtId="0" fontId="12" fillId="39" borderId="0" applyNumberFormat="0" applyFont="0" applyBorder="0" applyAlignment="0" applyProtection="0"/>
    <xf numFmtId="0" fontId="12" fillId="39" borderId="0" applyNumberFormat="0" applyFont="0" applyBorder="0" applyAlignment="0" applyProtection="0"/>
    <xf numFmtId="0" fontId="73" fillId="0" borderId="0" applyNumberFormat="0" applyFill="0" applyBorder="0" applyAlignment="0" applyProtection="0">
      <alignment vertical="center"/>
    </xf>
    <xf numFmtId="202"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08" fillId="23" borderId="0" applyNumberFormat="0" applyBorder="0" applyAlignment="0" applyProtection="0">
      <alignment vertical="center"/>
    </xf>
    <xf numFmtId="0" fontId="12" fillId="0" borderId="0" applyNumberFormat="0" applyFill="0" applyBorder="0" applyAlignment="0" applyProtection="0">
      <alignment horizontal="left"/>
    </xf>
    <xf numFmtId="0" fontId="95" fillId="0" borderId="42" applyNumberFormat="0" applyFill="0" applyAlignment="0" applyProtection="0">
      <alignment vertical="center"/>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12" fillId="0" borderId="0" applyNumberFormat="0" applyFill="0" applyBorder="0" applyAlignment="0" applyProtection="0">
      <alignment horizontal="left"/>
    </xf>
    <xf numFmtId="0" fontId="73" fillId="0" borderId="39" applyNumberFormat="0" applyFill="0" applyAlignment="0" applyProtection="0">
      <alignment vertical="center"/>
    </xf>
    <xf numFmtId="0" fontId="147" fillId="0" borderId="0" applyNumberFormat="0" applyFill="0" applyBorder="0" applyAlignment="0" applyProtection="0"/>
    <xf numFmtId="0" fontId="110" fillId="32" borderId="0" applyNumberFormat="0"/>
    <xf numFmtId="0" fontId="110" fillId="32" borderId="0" applyNumberFormat="0"/>
    <xf numFmtId="0" fontId="140" fillId="37" borderId="13">
      <protection locked="0"/>
    </xf>
    <xf numFmtId="0" fontId="140" fillId="37" borderId="13">
      <protection locked="0"/>
    </xf>
    <xf numFmtId="0" fontId="140" fillId="37" borderId="13">
      <protection locked="0"/>
    </xf>
    <xf numFmtId="0" fontId="148" fillId="0" borderId="0"/>
    <xf numFmtId="0" fontId="146" fillId="0" borderId="7">
      <alignment horizontal="center"/>
    </xf>
    <xf numFmtId="0" fontId="115" fillId="30" borderId="0" applyNumberFormat="0" applyBorder="0" applyAlignment="0" applyProtection="0">
      <alignment vertical="center"/>
    </xf>
    <xf numFmtId="0" fontId="146" fillId="0" borderId="7">
      <alignment horizontal="center"/>
    </xf>
    <xf numFmtId="0" fontId="115" fillId="30" borderId="0" applyNumberFormat="0" applyBorder="0" applyAlignment="0" applyProtection="0">
      <alignment vertical="center"/>
    </xf>
    <xf numFmtId="0" fontId="146" fillId="0" borderId="7">
      <alignment horizontal="center"/>
    </xf>
    <xf numFmtId="0" fontId="146" fillId="0" borderId="0">
      <alignment horizontal="center" vertical="center"/>
    </xf>
    <xf numFmtId="0" fontId="146" fillId="0" borderId="0">
      <alignment horizontal="center" vertical="center"/>
    </xf>
    <xf numFmtId="0" fontId="146" fillId="0" borderId="0">
      <alignment horizontal="center" vertical="center"/>
    </xf>
    <xf numFmtId="0" fontId="146" fillId="0" borderId="0">
      <alignment horizontal="center" vertical="center"/>
    </xf>
    <xf numFmtId="0" fontId="146" fillId="0" borderId="0">
      <alignment horizontal="center" vertical="center"/>
    </xf>
    <xf numFmtId="0" fontId="99" fillId="0" borderId="0" applyNumberFormat="0" applyFill="0">
      <alignment horizontal="left" vertical="center"/>
    </xf>
    <xf numFmtId="0" fontId="99" fillId="0" borderId="0" applyNumberFormat="0" applyFill="0">
      <alignment horizontal="left" vertical="center"/>
    </xf>
    <xf numFmtId="0" fontId="99" fillId="0" borderId="0" applyNumberFormat="0" applyFill="0">
      <alignment horizontal="lef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99" fillId="0" borderId="0" applyNumberFormat="0" applyFill="0">
      <alignment horizontal="left" vertical="center"/>
    </xf>
    <xf numFmtId="0" fontId="73" fillId="0" borderId="0" applyNumberFormat="0" applyFill="0" applyBorder="0" applyAlignment="0" applyProtection="0">
      <alignmen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99" fillId="0" borderId="0" applyNumberFormat="0" applyFill="0">
      <alignment horizontal="lef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99" fillId="0" borderId="0" applyNumberFormat="0" applyFill="0">
      <alignment horizontal="left" vertical="center"/>
    </xf>
    <xf numFmtId="0" fontId="99" fillId="0" borderId="0" applyNumberFormat="0" applyFill="0">
      <alignment horizontal="lef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81" fillId="20" borderId="0" applyNumberFormat="0" applyBorder="0" applyAlignment="0" applyProtection="0">
      <alignment vertical="center"/>
    </xf>
    <xf numFmtId="0" fontId="99" fillId="0" borderId="0" applyNumberFormat="0" applyFill="0">
      <alignment horizontal="left" vertical="center"/>
    </xf>
    <xf numFmtId="0" fontId="99" fillId="0" borderId="0" applyNumberFormat="0" applyFill="0">
      <alignment horizontal="left" vertical="center"/>
    </xf>
    <xf numFmtId="0" fontId="99" fillId="0" borderId="0" applyNumberFormat="0" applyFill="0">
      <alignment horizontal="left" vertical="center"/>
    </xf>
    <xf numFmtId="0" fontId="99" fillId="0" borderId="0" applyNumberFormat="0" applyFill="0">
      <alignment horizontal="left" vertical="center"/>
    </xf>
    <xf numFmtId="0" fontId="83" fillId="0" borderId="0"/>
    <xf numFmtId="0" fontId="83" fillId="0" borderId="0"/>
    <xf numFmtId="0" fontId="83" fillId="0" borderId="0"/>
    <xf numFmtId="0" fontId="83" fillId="0" borderId="0"/>
    <xf numFmtId="40" fontId="144" fillId="0" borderId="0" applyBorder="0">
      <alignment horizontal="right"/>
    </xf>
    <xf numFmtId="40" fontId="144" fillId="0" borderId="0" applyBorder="0">
      <alignment horizontal="right"/>
    </xf>
    <xf numFmtId="40" fontId="144" fillId="0" borderId="0" applyBorder="0">
      <alignment horizontal="right"/>
    </xf>
    <xf numFmtId="40" fontId="144" fillId="0" borderId="0" applyBorder="0">
      <alignment horizontal="right"/>
    </xf>
    <xf numFmtId="0" fontId="140" fillId="37" borderId="13">
      <protection locked="0"/>
    </xf>
    <xf numFmtId="0" fontId="140" fillId="37" borderId="13">
      <protection locked="0"/>
    </xf>
    <xf numFmtId="0" fontId="140" fillId="37" borderId="13">
      <protection locked="0"/>
    </xf>
    <xf numFmtId="0" fontId="140" fillId="37" borderId="13">
      <protection locked="0"/>
    </xf>
    <xf numFmtId="0" fontId="140" fillId="37" borderId="13">
      <protection locked="0"/>
    </xf>
    <xf numFmtId="0" fontId="129" fillId="23" borderId="0" applyNumberFormat="0" applyBorder="0" applyAlignment="0" applyProtection="0">
      <alignment vertical="center"/>
    </xf>
    <xf numFmtId="0" fontId="140" fillId="37" borderId="13">
      <protection locked="0"/>
    </xf>
    <xf numFmtId="0" fontId="129" fillId="23" borderId="0" applyNumberFormat="0" applyBorder="0" applyAlignment="0" applyProtection="0">
      <alignment vertical="center"/>
    </xf>
    <xf numFmtId="0" fontId="140" fillId="37" borderId="13">
      <protection locked="0"/>
    </xf>
    <xf numFmtId="0" fontId="73" fillId="0" borderId="39" applyNumberFormat="0" applyFill="0" applyAlignment="0" applyProtection="0">
      <alignment vertical="center"/>
    </xf>
    <xf numFmtId="0" fontId="140" fillId="37" borderId="13">
      <protection locked="0"/>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2" fillId="0" borderId="0">
      <alignment vertical="center"/>
    </xf>
    <xf numFmtId="0" fontId="139" fillId="0" borderId="51" applyNumberFormat="0" applyFill="0" applyAlignment="0" applyProtection="0">
      <alignment vertical="center"/>
    </xf>
    <xf numFmtId="0" fontId="113" fillId="0" borderId="0" applyNumberFormat="0" applyFill="0" applyBorder="0" applyAlignment="0" applyProtection="0"/>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74" fillId="23" borderId="0" applyNumberFormat="0" applyBorder="0" applyAlignment="0" applyProtection="0"/>
    <xf numFmtId="195" fontId="12" fillId="0" borderId="0" applyFont="0" applyFill="0" applyBorder="0" applyAlignment="0" applyProtection="0"/>
    <xf numFmtId="198" fontId="12" fillId="0" borderId="0" applyFont="0" applyFill="0" applyBorder="0" applyAlignment="0" applyProtection="0"/>
    <xf numFmtId="219" fontId="12" fillId="0" borderId="0" applyFont="0" applyFill="0" applyBorder="0" applyAlignment="0" applyProtection="0"/>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189" fontId="12" fillId="0" borderId="0" applyFont="0" applyFill="0" applyBorder="0" applyAlignment="0" applyProtection="0"/>
    <xf numFmtId="0" fontId="86" fillId="0" borderId="6" applyNumberFormat="0" applyFill="0" applyProtection="0">
      <alignment horizontal="right"/>
    </xf>
    <xf numFmtId="0" fontId="86" fillId="0" borderId="6" applyNumberFormat="0" applyFill="0" applyProtection="0">
      <alignment horizontal="right"/>
    </xf>
    <xf numFmtId="0" fontId="86" fillId="0" borderId="6" applyNumberFormat="0" applyFill="0" applyProtection="0">
      <alignment horizontal="right"/>
    </xf>
    <xf numFmtId="0" fontId="86" fillId="0" borderId="6" applyNumberFormat="0" applyFill="0" applyProtection="0">
      <alignment horizontal="right"/>
    </xf>
    <xf numFmtId="0" fontId="86" fillId="0" borderId="6" applyNumberFormat="0" applyFill="0" applyProtection="0">
      <alignment horizontal="right"/>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12" fillId="0" borderId="0">
      <alignment vertical="center"/>
    </xf>
    <xf numFmtId="0" fontId="95" fillId="0" borderId="42" applyNumberFormat="0" applyFill="0" applyAlignment="0" applyProtection="0">
      <alignment vertical="center"/>
    </xf>
    <xf numFmtId="0" fontId="12" fillId="0" borderId="0">
      <alignment vertical="center"/>
    </xf>
    <xf numFmtId="0" fontId="12" fillId="0" borderId="0">
      <alignment vertical="center"/>
    </xf>
    <xf numFmtId="0" fontId="95" fillId="0" borderId="42" applyNumberFormat="0" applyFill="0" applyAlignment="0" applyProtection="0">
      <alignment vertical="center"/>
    </xf>
    <xf numFmtId="0" fontId="12" fillId="0" borderId="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73" fillId="0" borderId="39" applyNumberFormat="0" applyFill="0" applyAlignment="0" applyProtection="0">
      <alignment vertical="center"/>
    </xf>
    <xf numFmtId="0" fontId="95" fillId="0" borderId="42" applyNumberFormat="0" applyFill="0" applyAlignment="0" applyProtection="0">
      <alignment vertical="center"/>
    </xf>
    <xf numFmtId="0" fontId="73" fillId="0" borderId="39"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73" fillId="0" borderId="39"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129" fillId="23" borderId="0" applyNumberFormat="0" applyBorder="0" applyAlignment="0" applyProtection="0">
      <alignment vertical="center"/>
    </xf>
    <xf numFmtId="0" fontId="95" fillId="0" borderId="42" applyNumberFormat="0" applyFill="0" applyAlignment="0" applyProtection="0">
      <alignment vertical="center"/>
    </xf>
    <xf numFmtId="0" fontId="129" fillId="23" borderId="0" applyNumberFormat="0" applyBorder="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12" fillId="0" borderId="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12" fillId="0" borderId="0"/>
    <xf numFmtId="0" fontId="95" fillId="0" borderId="42" applyNumberFormat="0" applyFill="0" applyAlignment="0" applyProtection="0">
      <alignment vertical="center"/>
    </xf>
    <xf numFmtId="0" fontId="129" fillId="23" borderId="0" applyNumberFormat="0" applyBorder="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81" fillId="31" borderId="0" applyNumberFormat="0" applyBorder="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95" fillId="0" borderId="42" applyNumberFormat="0" applyFill="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117" fillId="0" borderId="0" applyNumberFormat="0" applyFill="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96" fillId="0" borderId="43" applyNumberFormat="0" applyFill="0" applyAlignment="0" applyProtection="0">
      <alignment vertical="center"/>
    </xf>
    <xf numFmtId="0" fontId="81" fillId="31" borderId="0" applyNumberFormat="0" applyBorder="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12" fillId="16" borderId="40" applyNumberFormat="0" applyFont="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96" fillId="0" borderId="43" applyNumberFormat="0" applyFill="0" applyAlignment="0" applyProtection="0">
      <alignment vertical="center"/>
    </xf>
    <xf numFmtId="0" fontId="12" fillId="0" borderId="0">
      <alignment vertical="center"/>
    </xf>
    <xf numFmtId="0" fontId="96" fillId="0" borderId="43"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128" fillId="23" borderId="0" applyNumberFormat="0" applyBorder="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12" fillId="0" borderId="0">
      <alignment vertical="center"/>
    </xf>
    <xf numFmtId="0" fontId="73" fillId="0" borderId="39" applyNumberFormat="0" applyFill="0" applyAlignment="0" applyProtection="0">
      <alignment vertical="center"/>
    </xf>
    <xf numFmtId="0" fontId="73" fillId="0" borderId="0" applyNumberFormat="0" applyFill="0" applyBorder="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12" fillId="0" borderId="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73" fillId="0" borderId="39" applyNumberFormat="0" applyFill="0" applyAlignment="0" applyProtection="0">
      <alignment vertical="center"/>
    </xf>
    <xf numFmtId="0" fontId="12" fillId="0" borderId="0">
      <alignment vertical="center"/>
    </xf>
    <xf numFmtId="0" fontId="73" fillId="0" borderId="39" applyNumberFormat="0" applyFill="0" applyAlignment="0" applyProtection="0">
      <alignment vertical="center"/>
    </xf>
    <xf numFmtId="0" fontId="12" fillId="0" borderId="0">
      <alignment vertical="center"/>
    </xf>
    <xf numFmtId="0" fontId="73" fillId="0" borderId="39" applyNumberFormat="0" applyFill="0" applyAlignment="0" applyProtection="0">
      <alignment vertical="center"/>
    </xf>
    <xf numFmtId="0" fontId="12" fillId="0" borderId="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29" fillId="23"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29" fillId="23"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2" fillId="0" borderId="0"/>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03" fillId="24" borderId="44" applyNumberFormat="0" applyAlignment="0" applyProtection="0">
      <alignment vertical="center"/>
    </xf>
    <xf numFmtId="0" fontId="12" fillId="0" borderId="0"/>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03" fillId="24" borderId="44" applyNumberFormat="0" applyAlignment="0" applyProtection="0">
      <alignment vertical="center"/>
    </xf>
    <xf numFmtId="0" fontId="12" fillId="0" borderId="0"/>
    <xf numFmtId="0" fontId="117" fillId="0" borderId="0" applyNumberFormat="0" applyFill="0" applyBorder="0" applyAlignment="0" applyProtection="0">
      <alignment vertical="center"/>
    </xf>
    <xf numFmtId="0" fontId="129" fillId="23" borderId="0" applyNumberFormat="0" applyBorder="0" applyAlignment="0" applyProtection="0">
      <alignment vertical="center"/>
    </xf>
    <xf numFmtId="0" fontId="117" fillId="0" borderId="0" applyNumberFormat="0" applyFill="0" applyBorder="0" applyAlignment="0" applyProtection="0">
      <alignment vertical="center"/>
    </xf>
    <xf numFmtId="0" fontId="129" fillId="23" borderId="0" applyNumberFormat="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55" fillId="0" borderId="6" applyNumberFormat="0" applyFill="0" applyProtection="0">
      <alignment horizontal="center"/>
    </xf>
    <xf numFmtId="0" fontId="129" fillId="23" borderId="0" applyNumberFormat="0" applyBorder="0" applyAlignment="0" applyProtection="0">
      <alignment vertical="center"/>
    </xf>
    <xf numFmtId="0" fontId="155" fillId="0" borderId="6" applyNumberFormat="0" applyFill="0" applyProtection="0">
      <alignment horizontal="center"/>
    </xf>
    <xf numFmtId="0" fontId="155" fillId="0" borderId="6" applyNumberFormat="0" applyFill="0" applyProtection="0">
      <alignment horizontal="center"/>
    </xf>
    <xf numFmtId="0" fontId="155" fillId="0" borderId="6" applyNumberFormat="0" applyFill="0" applyProtection="0">
      <alignment horizontal="center"/>
    </xf>
    <xf numFmtId="0" fontId="155" fillId="0" borderId="6" applyNumberFormat="0" applyFill="0" applyProtection="0">
      <alignment horizontal="center"/>
    </xf>
    <xf numFmtId="0" fontId="155" fillId="0" borderId="6" applyNumberFormat="0" applyFill="0" applyProtection="0">
      <alignment horizontal="center"/>
    </xf>
    <xf numFmtId="0" fontId="113" fillId="0" borderId="0" applyNumberFormat="0" applyFill="0" applyBorder="0" applyAlignment="0" applyProtection="0"/>
    <xf numFmtId="0" fontId="113" fillId="0" borderId="0" applyNumberFormat="0" applyFill="0" applyBorder="0" applyAlignment="0" applyProtection="0"/>
    <xf numFmtId="0" fontId="133" fillId="0" borderId="50" applyNumberFormat="0" applyFill="0" applyProtection="0">
      <alignment horizontal="center"/>
    </xf>
    <xf numFmtId="0" fontId="133" fillId="0" borderId="50" applyNumberFormat="0" applyFill="0" applyProtection="0">
      <alignment horizontal="center"/>
    </xf>
    <xf numFmtId="0" fontId="133" fillId="0" borderId="50" applyNumberFormat="0" applyFill="0" applyProtection="0">
      <alignment horizont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19" fillId="26"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08" fillId="23" borderId="0" applyNumberFormat="0" applyBorder="0" applyAlignment="0" applyProtection="0">
      <alignment vertical="center"/>
    </xf>
    <xf numFmtId="0" fontId="108" fillId="23" borderId="0" applyNumberFormat="0" applyBorder="0" applyAlignment="0" applyProtection="0">
      <alignment vertical="center"/>
    </xf>
    <xf numFmtId="0" fontId="108"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08" fillId="23" borderId="0" applyNumberFormat="0" applyBorder="0" applyAlignment="0" applyProtection="0">
      <alignment vertical="center"/>
    </xf>
    <xf numFmtId="0" fontId="108" fillId="23" borderId="0" applyNumberFormat="0" applyBorder="0" applyAlignment="0" applyProtection="0">
      <alignment vertical="center"/>
    </xf>
    <xf numFmtId="0" fontId="108"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9" fillId="23" borderId="0" applyNumberFormat="0" applyBorder="0" applyAlignment="0" applyProtection="0">
      <alignment vertical="center"/>
    </xf>
    <xf numFmtId="0" fontId="12" fillId="0" borderId="0">
      <alignment vertical="center"/>
    </xf>
    <xf numFmtId="0" fontId="132" fillId="0" borderId="0">
      <alignment vertical="center"/>
    </xf>
    <xf numFmtId="0" fontId="12" fillId="0" borderId="0">
      <alignment vertical="center"/>
    </xf>
    <xf numFmtId="0" fontId="12" fillId="0" borderId="0">
      <alignment vertical="center"/>
    </xf>
    <xf numFmtId="0" fontId="86" fillId="0" borderId="7" applyNumberFormat="0"/>
    <xf numFmtId="0" fontId="12" fillId="0" borderId="0">
      <alignment vertical="center"/>
    </xf>
    <xf numFmtId="0" fontId="86" fillId="0" borderId="7" applyNumberFormat="0"/>
    <xf numFmtId="0" fontId="12" fillId="0" borderId="0">
      <alignment vertical="center"/>
    </xf>
    <xf numFmtId="0" fontId="12" fillId="0" borderId="0">
      <alignment vertical="center"/>
    </xf>
    <xf numFmtId="0" fontId="12" fillId="0" borderId="0">
      <alignment vertical="center"/>
    </xf>
    <xf numFmtId="0" fontId="123" fillId="0" borderId="48" applyNumberFormat="0" applyFill="0" applyAlignment="0" applyProtection="0">
      <alignment vertical="center"/>
    </xf>
    <xf numFmtId="0" fontId="12" fillId="0" borderId="0">
      <alignment vertical="center"/>
    </xf>
    <xf numFmtId="0" fontId="12" fillId="0" borderId="0">
      <alignment vertical="center"/>
    </xf>
    <xf numFmtId="0" fontId="123" fillId="0" borderId="4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12" fillId="0" borderId="0"/>
    <xf numFmtId="0" fontId="12"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pplyNumberFormat="0" applyFill="0" applyBorder="0" applyAlignment="0" applyProtection="0"/>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81" fillId="36" borderId="0" applyNumberFormat="0" applyBorder="0" applyAlignment="0" applyProtection="0">
      <alignment vertical="center"/>
    </xf>
    <xf numFmtId="0" fontId="12" fillId="0" borderId="0">
      <alignment vertical="center"/>
    </xf>
    <xf numFmtId="0" fontId="81" fillId="3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9"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6" fillId="0" borderId="0"/>
    <xf numFmtId="0" fontId="12" fillId="0" borderId="0">
      <alignment vertical="center"/>
    </xf>
    <xf numFmtId="0" fontId="12" fillId="0" borderId="0">
      <alignment vertical="center"/>
    </xf>
    <xf numFmtId="0" fontId="12" fillId="0" borderId="0">
      <alignment vertical="center"/>
    </xf>
    <xf numFmtId="0" fontId="112" fillId="10" borderId="45"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2" fillId="0" borderId="0" applyNumberFormat="0" applyFill="0" applyBorder="0" applyAlignment="0" applyProtection="0"/>
    <xf numFmtId="0" fontId="156" fillId="0" borderId="0" applyNumberFormat="0" applyFill="0" applyBorder="0" applyAlignment="0" applyProtection="0"/>
    <xf numFmtId="0" fontId="1" fillId="0" borderId="0" applyFill="0" applyBorder="0" applyAlignment="0"/>
    <xf numFmtId="0" fontId="1" fillId="0" borderId="0" applyFill="0" applyBorder="0" applyAlignment="0"/>
    <xf numFmtId="0" fontId="1" fillId="0" borderId="0" applyFill="0" applyBorder="0" applyAlignment="0"/>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57" fillId="26" borderId="0" applyNumberFormat="0" applyBorder="0" applyAlignment="0" applyProtection="0"/>
    <xf numFmtId="0" fontId="157" fillId="26" borderId="0" applyNumberFormat="0" applyBorder="0" applyAlignment="0" applyProtection="0"/>
    <xf numFmtId="0" fontId="157" fillId="26" borderId="0" applyNumberFormat="0" applyBorder="0" applyAlignment="0" applyProtection="0"/>
    <xf numFmtId="0" fontId="157" fillId="26" borderId="0" applyNumberFormat="0" applyBorder="0" applyAlignment="0" applyProtection="0">
      <alignment vertical="center"/>
    </xf>
    <xf numFmtId="0" fontId="157" fillId="26" borderId="0" applyNumberFormat="0" applyBorder="0" applyAlignment="0" applyProtection="0">
      <alignment vertical="center"/>
    </xf>
    <xf numFmtId="0" fontId="157"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06" fillId="0" borderId="0" applyNumberFormat="0" applyFill="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81" fillId="34"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30"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19" fillId="26" borderId="0" applyNumberFormat="0" applyBorder="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0" fontId="139" fillId="0" borderId="51" applyNumberFormat="0" applyFill="0" applyAlignment="0" applyProtection="0">
      <alignment vertical="center"/>
    </xf>
    <xf numFmtId="221" fontId="12" fillId="0" borderId="0" applyFont="0" applyFill="0" applyBorder="0" applyAlignment="0" applyProtection="0"/>
    <xf numFmtId="197" fontId="12" fillId="0" borderId="0" applyFont="0" applyFill="0" applyBorder="0" applyAlignment="0" applyProtection="0"/>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81" fillId="20" borderId="0" applyNumberFormat="0" applyBorder="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81" fillId="20" borderId="0" applyNumberFormat="0" applyBorder="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1" fontId="86" fillId="0" borderId="50" applyFill="0" applyProtection="0">
      <alignment horizontal="center"/>
    </xf>
    <xf numFmtId="0" fontId="118" fillId="10" borderId="44" applyNumberFormat="0" applyAlignment="0" applyProtection="0">
      <alignment vertical="center"/>
    </xf>
    <xf numFmtId="1" fontId="86" fillId="0" borderId="50" applyFill="0" applyProtection="0">
      <alignment horizont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8" fillId="10" borderId="44" applyNumberFormat="0" applyAlignment="0" applyProtection="0">
      <alignment vertical="center"/>
    </xf>
    <xf numFmtId="0" fontId="115" fillId="30" borderId="0" applyNumberFormat="0" applyBorder="0" applyAlignment="0" applyProtection="0">
      <alignment vertical="center"/>
    </xf>
    <xf numFmtId="0" fontId="118" fillId="10" borderId="44" applyNumberFormat="0" applyAlignment="0" applyProtection="0">
      <alignment vertical="center"/>
    </xf>
    <xf numFmtId="0" fontId="115" fillId="30" borderId="0" applyNumberFormat="0" applyBorder="0" applyAlignment="0" applyProtection="0">
      <alignment vertical="center"/>
    </xf>
    <xf numFmtId="0" fontId="118" fillId="10" borderId="44" applyNumberFormat="0" applyAlignment="0" applyProtection="0">
      <alignment vertical="center"/>
    </xf>
    <xf numFmtId="0" fontId="115" fillId="30" borderId="0" applyNumberFormat="0" applyBorder="0" applyAlignment="0" applyProtection="0">
      <alignment vertical="center"/>
    </xf>
    <xf numFmtId="0" fontId="118" fillId="10" borderId="44"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81" fillId="38" borderId="0" applyNumberFormat="0" applyBorder="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43" fillId="35" borderId="49" applyNumberFormat="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33" fillId="0" borderId="50" applyNumberFormat="0" applyFill="0" applyProtection="0">
      <alignment horizontal="left"/>
    </xf>
    <xf numFmtId="0" fontId="133" fillId="0" borderId="50" applyNumberFormat="0" applyFill="0" applyProtection="0">
      <alignment horizontal="left"/>
    </xf>
    <xf numFmtId="0" fontId="133" fillId="0" borderId="50" applyNumberFormat="0" applyFill="0" applyProtection="0">
      <alignment horizontal="left"/>
    </xf>
    <xf numFmtId="0" fontId="133" fillId="0" borderId="50" applyNumberFormat="0" applyFill="0" applyProtection="0">
      <alignment horizontal="left"/>
    </xf>
    <xf numFmtId="0" fontId="133" fillId="0" borderId="50" applyNumberFormat="0" applyFill="0" applyProtection="0">
      <alignment horizontal="left"/>
    </xf>
    <xf numFmtId="0" fontId="133" fillId="0" borderId="50" applyNumberFormat="0" applyFill="0" applyProtection="0">
      <alignment horizontal="left"/>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0" fontId="123" fillId="0" borderId="48" applyNumberFormat="0" applyFill="0" applyAlignment="0" applyProtection="0">
      <alignment vertical="center"/>
    </xf>
    <xf numFmtId="210" fontId="12" fillId="0" borderId="0" applyFont="0" applyFill="0" applyBorder="0" applyAlignment="0" applyProtection="0"/>
    <xf numFmtId="188" fontId="12" fillId="0" borderId="0" applyFont="0" applyFill="0" applyBorder="0" applyAlignment="0" applyProtection="0"/>
    <xf numFmtId="187" fontId="12" fillId="0" borderId="0" applyFont="0" applyFill="0" applyBorder="0" applyAlignment="0" applyProtection="0"/>
    <xf numFmtId="204" fontId="12" fillId="0" borderId="0" applyFont="0" applyFill="0" applyBorder="0" applyAlignment="0" applyProtection="0"/>
    <xf numFmtId="0" fontId="13" fillId="0" borderId="0"/>
    <xf numFmtId="41" fontId="13" fillId="0" borderId="0" applyFont="0" applyFill="0" applyBorder="0" applyAlignment="0" applyProtection="0"/>
    <xf numFmtId="43" fontId="13"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58" fillId="0" borderId="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38"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20"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6"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4"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31"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0" fontId="81" fillId="13" borderId="0" applyNumberFormat="0" applyBorder="0" applyAlignment="0" applyProtection="0">
      <alignment vertical="center"/>
    </xf>
    <xf numFmtId="220" fontId="86" fillId="0" borderId="50" applyFill="0" applyProtection="0">
      <alignment horizontal="right"/>
    </xf>
    <xf numFmtId="220" fontId="86" fillId="0" borderId="50" applyFill="0" applyProtection="0">
      <alignment horizontal="right"/>
    </xf>
    <xf numFmtId="220" fontId="86" fillId="0" borderId="50" applyFill="0" applyProtection="0">
      <alignment horizontal="right"/>
    </xf>
    <xf numFmtId="220" fontId="86" fillId="0" borderId="50" applyFill="0" applyProtection="0">
      <alignment horizontal="right"/>
    </xf>
    <xf numFmtId="220" fontId="86" fillId="0" borderId="50" applyFill="0" applyProtection="0">
      <alignment horizontal="right"/>
    </xf>
    <xf numFmtId="220" fontId="86" fillId="0" borderId="50" applyFill="0" applyProtection="0">
      <alignment horizontal="right"/>
    </xf>
    <xf numFmtId="0" fontId="86" fillId="0" borderId="6" applyNumberFormat="0" applyFill="0" applyProtection="0">
      <alignment horizontal="left"/>
    </xf>
    <xf numFmtId="0" fontId="86" fillId="0" borderId="6" applyNumberFormat="0" applyFill="0" applyProtection="0">
      <alignment horizontal="left"/>
    </xf>
    <xf numFmtId="0" fontId="86" fillId="0" borderId="6" applyNumberFormat="0" applyFill="0" applyProtection="0">
      <alignment horizontal="left"/>
    </xf>
    <xf numFmtId="0" fontId="86" fillId="0" borderId="6" applyNumberFormat="0" applyFill="0" applyProtection="0">
      <alignment horizontal="left"/>
    </xf>
    <xf numFmtId="0" fontId="86" fillId="0" borderId="6" applyNumberFormat="0" applyFill="0" applyProtection="0">
      <alignment horizontal="left"/>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03" fillId="24" borderId="44" applyNumberFormat="0" applyAlignment="0" applyProtection="0">
      <alignment vertical="center"/>
    </xf>
    <xf numFmtId="0" fontId="115" fillId="30" borderId="0" applyNumberFormat="0" applyBorder="0" applyAlignment="0" applyProtection="0">
      <alignment vertical="center"/>
    </xf>
    <xf numFmtId="0" fontId="103" fillId="24" borderId="44" applyNumberFormat="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5" fillId="30" borderId="0" applyNumberFormat="0" applyBorder="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12" fillId="10" borderId="45"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2" fillId="16" borderId="40" applyNumberFormat="0" applyFont="0" applyAlignment="0" applyProtection="0">
      <alignment vertical="center"/>
    </xf>
    <xf numFmtId="0" fontId="103" fillId="24" borderId="44" applyNumberFormat="0" applyAlignment="0" applyProtection="0">
      <alignment vertical="center"/>
    </xf>
    <xf numFmtId="0" fontId="12" fillId="16" borderId="40" applyNumberFormat="0" applyFon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0" fontId="103" fillId="24" borderId="44" applyNumberFormat="0" applyAlignment="0" applyProtection="0">
      <alignment vertical="center"/>
    </xf>
    <xf numFmtId="1" fontId="86" fillId="0" borderId="50" applyFill="0" applyProtection="0">
      <alignment horizontal="center"/>
    </xf>
    <xf numFmtId="1" fontId="86" fillId="0" borderId="50" applyFill="0" applyProtection="0">
      <alignment horizontal="center"/>
    </xf>
    <xf numFmtId="1" fontId="86" fillId="0" borderId="50" applyFill="0" applyProtection="0">
      <alignment horizontal="center"/>
    </xf>
    <xf numFmtId="1" fontId="86" fillId="0" borderId="50" applyFill="0" applyProtection="0">
      <alignment horizontal="center"/>
    </xf>
    <xf numFmtId="0" fontId="86" fillId="0" borderId="0"/>
    <xf numFmtId="0" fontId="149" fillId="0" borderId="0"/>
    <xf numFmtId="43" fontId="12" fillId="0" borderId="0" applyFont="0" applyFill="0" applyBorder="0" applyAlignment="0" applyProtection="0"/>
    <xf numFmtId="41" fontId="12" fillId="0" borderId="0" applyFont="0" applyFill="0" applyBorder="0" applyAlignment="0" applyProtection="0"/>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0" fontId="12" fillId="16" borderId="40" applyNumberFormat="0" applyFont="0" applyAlignment="0" applyProtection="0">
      <alignment vertical="center"/>
    </xf>
    <xf numFmtId="225"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0" fontId="86" fillId="0" borderId="7" applyNumberFormat="0"/>
    <xf numFmtId="38" fontId="120" fillId="0" borderId="0" applyFont="0" applyFill="0" applyBorder="0" applyAlignment="0" applyProtection="0"/>
    <xf numFmtId="0" fontId="120" fillId="0" borderId="0" applyFont="0" applyFill="0" applyBorder="0" applyAlignment="0" applyProtection="0"/>
    <xf numFmtId="0" fontId="120" fillId="0" borderId="0" applyFont="0" applyFill="0" applyBorder="0" applyAlignment="0" applyProtection="0"/>
    <xf numFmtId="0" fontId="160" fillId="0" borderId="0"/>
  </cellStyleXfs>
  <cellXfs count="678">
    <xf numFmtId="0" fontId="0" fillId="0" borderId="0" xfId="0"/>
    <xf numFmtId="0" fontId="0" fillId="0" borderId="0" xfId="0" applyAlignment="1">
      <alignment horizontal="center"/>
    </xf>
    <xf numFmtId="0" fontId="1" fillId="0" borderId="0" xfId="0" applyFont="1"/>
    <xf numFmtId="0" fontId="2" fillId="2" borderId="0" xfId="0" applyFont="1" applyFill="1" applyAlignment="1">
      <alignment horizontal="center"/>
    </xf>
    <xf numFmtId="0" fontId="3" fillId="2" borderId="0" xfId="40" applyFont="1" applyFill="1" applyAlignment="1" applyProtection="1">
      <alignment vertical="center"/>
    </xf>
    <xf numFmtId="0" fontId="4" fillId="2" borderId="0" xfId="0" applyFont="1" applyFill="1" applyAlignment="1">
      <alignment vertical="center"/>
    </xf>
    <xf numFmtId="0" fontId="4" fillId="2" borderId="0" xfId="0" applyFont="1" applyFill="1" applyAlignment="1">
      <alignment horizontal="center" vertical="center"/>
    </xf>
    <xf numFmtId="0" fontId="5" fillId="3" borderId="0" xfId="0" applyFont="1" applyFill="1" applyAlignment="1">
      <alignment vertical="center"/>
    </xf>
    <xf numFmtId="0" fontId="4" fillId="0" borderId="0" xfId="0" applyFont="1" applyAlignment="1">
      <alignment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horizontal="center" vertical="center"/>
    </xf>
    <xf numFmtId="0" fontId="4"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5" fillId="0" borderId="7" xfId="0" applyFont="1" applyBorder="1" applyAlignment="1">
      <alignment horizontal="center" vertical="center"/>
    </xf>
    <xf numFmtId="182" fontId="5" fillId="0" borderId="7" xfId="0" applyNumberFormat="1" applyFont="1" applyBorder="1" applyAlignment="1">
      <alignment horizontal="center" vertical="center"/>
    </xf>
    <xf numFmtId="0" fontId="4" fillId="2" borderId="7" xfId="0" applyFont="1" applyFill="1" applyBorder="1" applyAlignment="1">
      <alignment horizontal="center" vertical="center"/>
    </xf>
    <xf numFmtId="49" fontId="5" fillId="2" borderId="7"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227" fontId="4" fillId="2" borderId="7" xfId="0" applyNumberFormat="1" applyFont="1" applyFill="1" applyBorder="1" applyAlignment="1">
      <alignment horizontal="center" vertical="center"/>
    </xf>
    <xf numFmtId="182" fontId="4" fillId="2" borderId="7" xfId="0" applyNumberFormat="1" applyFont="1" applyFill="1" applyBorder="1" applyAlignment="1">
      <alignment horizontal="center" vertical="center"/>
    </xf>
    <xf numFmtId="49" fontId="4" fillId="2" borderId="7" xfId="0" applyNumberFormat="1" applyFont="1" applyFill="1" applyBorder="1" applyAlignment="1">
      <alignment vertical="center"/>
    </xf>
    <xf numFmtId="0" fontId="4" fillId="2" borderId="7" xfId="0" applyFont="1" applyFill="1" applyBorder="1" applyAlignment="1">
      <alignment vertical="center"/>
    </xf>
    <xf numFmtId="227" fontId="4" fillId="2" borderId="7" xfId="0" applyNumberFormat="1" applyFont="1" applyFill="1" applyBorder="1" applyAlignment="1">
      <alignment vertical="center"/>
    </xf>
    <xf numFmtId="182" fontId="4" fillId="2" borderId="7" xfId="0" applyNumberFormat="1" applyFont="1" applyFill="1" applyBorder="1" applyAlignment="1">
      <alignment vertical="center"/>
    </xf>
    <xf numFmtId="0" fontId="5"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0" xfId="0" applyFont="1" applyFill="1" applyAlignment="1">
      <alignment horizontal="right" vertical="center"/>
    </xf>
    <xf numFmtId="0" fontId="6" fillId="2" borderId="0" xfId="0" applyFont="1" applyFill="1"/>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5" fillId="0" borderId="7" xfId="0" applyFont="1" applyBorder="1" applyAlignment="1">
      <alignment horizontal="center" vertical="center" wrapText="1"/>
    </xf>
    <xf numFmtId="0" fontId="4" fillId="0" borderId="7" xfId="0" applyFont="1" applyBorder="1" applyAlignment="1">
      <alignment horizontal="center" vertical="center" wrapText="1"/>
    </xf>
    <xf numFmtId="227" fontId="4" fillId="2" borderId="7" xfId="0" applyNumberFormat="1" applyFont="1" applyFill="1" applyBorder="1" applyAlignment="1">
      <alignment horizontal="right" vertical="center"/>
    </xf>
    <xf numFmtId="182" fontId="4" fillId="2" borderId="7" xfId="0" applyNumberFormat="1" applyFont="1" applyFill="1" applyBorder="1" applyAlignment="1">
      <alignment horizontal="right" vertical="center"/>
    </xf>
    <xf numFmtId="0" fontId="6" fillId="2" borderId="7" xfId="0" applyFont="1" applyFill="1" applyBorder="1" applyAlignment="1">
      <alignment horizontal="center"/>
    </xf>
    <xf numFmtId="0" fontId="6" fillId="2" borderId="7" xfId="0" applyFont="1" applyFill="1" applyBorder="1"/>
    <xf numFmtId="0" fontId="2" fillId="2" borderId="0" xfId="0" applyFont="1" applyFill="1" applyAlignment="1">
      <alignment horizontal="centerContinuous"/>
    </xf>
    <xf numFmtId="0" fontId="7" fillId="2" borderId="0" xfId="0" applyFont="1" applyFill="1" applyAlignment="1">
      <alignment horizontal="centerContinuous"/>
    </xf>
    <xf numFmtId="0" fontId="6" fillId="2" borderId="0" xfId="0" applyFont="1" applyFill="1" applyAlignment="1">
      <alignment horizontal="centerContinuous"/>
    </xf>
    <xf numFmtId="0" fontId="4" fillId="2" borderId="0" xfId="0" applyFont="1" applyFill="1" applyAlignment="1">
      <alignment horizontal="centerContinuous" vertical="center"/>
    </xf>
    <xf numFmtId="0" fontId="5" fillId="2" borderId="7" xfId="0" applyFont="1" applyFill="1" applyBorder="1" applyAlignment="1">
      <alignment horizontal="center" vertical="center"/>
    </xf>
    <xf numFmtId="228" fontId="4" fillId="2" borderId="7" xfId="0" applyNumberFormat="1" applyFont="1" applyFill="1" applyBorder="1" applyAlignment="1">
      <alignment horizontal="center" vertical="center"/>
    </xf>
    <xf numFmtId="0" fontId="5" fillId="2" borderId="7" xfId="0" applyFont="1" applyFill="1" applyBorder="1" applyAlignment="1">
      <alignment horizontal="centerContinuous" vertical="center"/>
    </xf>
    <xf numFmtId="0" fontId="4" fillId="2" borderId="7" xfId="0" applyFont="1" applyFill="1" applyBorder="1" applyAlignment="1">
      <alignment horizontal="centerContinuous" vertical="center"/>
    </xf>
    <xf numFmtId="228" fontId="4" fillId="2" borderId="8"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0" fontId="8" fillId="2" borderId="0" xfId="0" applyFont="1" applyFill="1"/>
    <xf numFmtId="0" fontId="6" fillId="2" borderId="0" xfId="0" applyFont="1" applyFill="1" applyAlignment="1">
      <alignment horizontal="center"/>
    </xf>
    <xf numFmtId="229" fontId="6" fillId="2" borderId="0" xfId="0" applyNumberFormat="1" applyFont="1" applyFill="1"/>
    <xf numFmtId="0" fontId="7" fillId="2" borderId="0" xfId="0" applyFont="1" applyFill="1" applyAlignment="1">
      <alignment horizontal="center"/>
    </xf>
    <xf numFmtId="0" fontId="9" fillId="2" borderId="0" xfId="40" applyFont="1" applyFill="1" applyAlignment="1" applyProtection="1">
      <alignment horizontal="left" vertical="center"/>
    </xf>
    <xf numFmtId="0" fontId="4" fillId="2" borderId="0" xfId="0" applyFont="1" applyFill="1" applyAlignment="1">
      <alignment horizontal="left" vertical="center"/>
    </xf>
    <xf numFmtId="229" fontId="4" fillId="2" borderId="0" xfId="0" applyNumberFormat="1" applyFont="1" applyFill="1" applyAlignment="1">
      <alignment horizontal="left" vertical="center"/>
    </xf>
    <xf numFmtId="0" fontId="8" fillId="2" borderId="7" xfId="0" applyFont="1" applyFill="1" applyBorder="1" applyAlignment="1">
      <alignment horizontal="center" vertical="center"/>
    </xf>
    <xf numFmtId="229" fontId="8" fillId="2" borderId="7" xfId="0" applyNumberFormat="1" applyFont="1" applyFill="1" applyBorder="1" applyAlignment="1">
      <alignment horizontal="center" vertical="center"/>
    </xf>
    <xf numFmtId="49" fontId="8" fillId="2" borderId="7" xfId="0" applyNumberFormat="1" applyFont="1" applyFill="1" applyBorder="1" applyAlignment="1">
      <alignment horizontal="center" vertical="center"/>
    </xf>
    <xf numFmtId="0" fontId="8" fillId="2" borderId="7" xfId="0" applyFont="1" applyFill="1" applyBorder="1" applyAlignment="1" applyProtection="1">
      <alignment horizontal="left"/>
      <protection locked="0"/>
    </xf>
    <xf numFmtId="228" fontId="8" fillId="2" borderId="7" xfId="0" applyNumberFormat="1" applyFont="1" applyFill="1" applyBorder="1" applyAlignment="1">
      <alignment horizontal="center" vertical="center"/>
    </xf>
    <xf numFmtId="0" fontId="8" fillId="2" borderId="7" xfId="0" applyFont="1" applyFill="1" applyBorder="1" applyAlignment="1">
      <alignment horizontal="center"/>
    </xf>
    <xf numFmtId="229" fontId="8" fillId="2" borderId="7" xfId="0" applyNumberFormat="1" applyFont="1" applyFill="1" applyBorder="1" applyAlignment="1" applyProtection="1">
      <alignment horizontal="right"/>
      <protection locked="0"/>
    </xf>
    <xf numFmtId="182" fontId="8" fillId="2" borderId="7" xfId="0" applyNumberFormat="1" applyFont="1" applyFill="1" applyBorder="1" applyAlignment="1">
      <alignment vertical="center"/>
    </xf>
    <xf numFmtId="0" fontId="8" fillId="2" borderId="7" xfId="1024" applyFont="1" applyFill="1" applyBorder="1" applyAlignment="1" applyProtection="1">
      <alignment horizontal="left"/>
      <protection locked="0"/>
    </xf>
    <xf numFmtId="229" fontId="8" fillId="2" borderId="7" xfId="1024" applyNumberFormat="1" applyFont="1" applyFill="1" applyBorder="1" applyAlignment="1" applyProtection="1">
      <alignment horizontal="right"/>
      <protection locked="0"/>
    </xf>
    <xf numFmtId="229" fontId="4" fillId="2" borderId="7" xfId="0" applyNumberFormat="1" applyFont="1" applyFill="1" applyBorder="1" applyAlignment="1">
      <alignment vertical="center"/>
    </xf>
    <xf numFmtId="49" fontId="5" fillId="2" borderId="7" xfId="0" applyNumberFormat="1" applyFont="1" applyFill="1" applyBorder="1" applyAlignment="1">
      <alignment vertical="center"/>
    </xf>
    <xf numFmtId="49" fontId="1" fillId="2" borderId="7" xfId="0" applyNumberFormat="1" applyFont="1" applyFill="1" applyBorder="1" applyAlignment="1">
      <alignment horizontal="left" vertical="center"/>
    </xf>
    <xf numFmtId="0" fontId="0" fillId="2" borderId="0" xfId="0" applyFill="1"/>
    <xf numFmtId="0" fontId="0" fillId="2" borderId="0" xfId="0" applyFill="1" applyAlignment="1">
      <alignment horizontal="centerContinuous"/>
    </xf>
    <xf numFmtId="0" fontId="5" fillId="2" borderId="0" xfId="0" applyFont="1" applyFill="1" applyAlignment="1">
      <alignment vertical="center"/>
    </xf>
    <xf numFmtId="0" fontId="5" fillId="2" borderId="0" xfId="0" applyFont="1" applyFill="1" applyAlignment="1">
      <alignment horizontal="centerContinuous" vertical="center"/>
    </xf>
    <xf numFmtId="49" fontId="1" fillId="2" borderId="7" xfId="0" applyNumberFormat="1" applyFont="1" applyFill="1" applyBorder="1" applyAlignment="1">
      <alignment vertical="center"/>
    </xf>
    <xf numFmtId="228" fontId="5" fillId="2" borderId="7" xfId="0" applyNumberFormat="1" applyFont="1" applyFill="1" applyBorder="1" applyAlignment="1">
      <alignment horizontal="center" vertical="center"/>
    </xf>
    <xf numFmtId="182" fontId="5" fillId="2" borderId="7" xfId="0" applyNumberFormat="1" applyFont="1" applyFill="1" applyBorder="1" applyAlignment="1">
      <alignment vertical="center"/>
    </xf>
    <xf numFmtId="228" fontId="5" fillId="2" borderId="8" xfId="0" applyNumberFormat="1" applyFont="1" applyFill="1" applyBorder="1" applyAlignment="1">
      <alignment horizontal="center" vertical="center"/>
    </xf>
    <xf numFmtId="229" fontId="6" fillId="2" borderId="0" xfId="0" applyNumberFormat="1" applyFont="1" applyFill="1" applyAlignment="1">
      <alignment horizontal="centerContinuous"/>
    </xf>
    <xf numFmtId="0" fontId="9" fillId="2" borderId="0" xfId="40" applyFont="1" applyFill="1" applyAlignment="1" applyProtection="1">
      <alignment vertical="center"/>
    </xf>
    <xf numFmtId="229" fontId="4" fillId="2" borderId="0" xfId="0" applyNumberFormat="1" applyFont="1" applyFill="1" applyAlignment="1">
      <alignment vertical="center"/>
    </xf>
    <xf numFmtId="0" fontId="4" fillId="2" borderId="0" xfId="0" applyFont="1" applyFill="1" applyAlignment="1">
      <alignment horizontal="right" vertical="center"/>
    </xf>
    <xf numFmtId="229" fontId="4" fillId="2" borderId="0" xfId="0" applyNumberFormat="1" applyFont="1" applyFill="1" applyAlignment="1">
      <alignment horizontal="centerContinuous" vertical="center"/>
    </xf>
    <xf numFmtId="229" fontId="4" fillId="2" borderId="7" xfId="0" applyNumberFormat="1" applyFont="1" applyFill="1" applyBorder="1" applyAlignment="1">
      <alignment horizontal="center" vertical="center"/>
    </xf>
    <xf numFmtId="0" fontId="8" fillId="2" borderId="7" xfId="0" applyFont="1" applyFill="1" applyBorder="1" applyProtection="1">
      <protection locked="0"/>
    </xf>
    <xf numFmtId="228" fontId="8" fillId="2" borderId="7" xfId="0" applyNumberFormat="1" applyFont="1" applyFill="1" applyBorder="1" applyAlignment="1">
      <alignment horizontal="center"/>
    </xf>
    <xf numFmtId="182" fontId="8" fillId="2" borderId="7" xfId="0" applyNumberFormat="1" applyFont="1" applyFill="1" applyBorder="1" applyAlignment="1">
      <alignment horizontal="right" vertical="center"/>
    </xf>
    <xf numFmtId="49" fontId="8" fillId="2" borderId="7" xfId="0" applyNumberFormat="1" applyFont="1" applyFill="1" applyBorder="1" applyAlignment="1">
      <alignment horizontal="left" vertical="center"/>
    </xf>
    <xf numFmtId="0" fontId="10" fillId="2" borderId="7" xfId="1024" applyFont="1" applyFill="1" applyBorder="1" applyAlignment="1">
      <alignment horizontal="left"/>
    </xf>
    <xf numFmtId="229" fontId="8" fillId="2" borderId="7" xfId="0" applyNumberFormat="1" applyFont="1" applyFill="1" applyBorder="1" applyAlignment="1">
      <alignment horizontal="right" vertical="center"/>
    </xf>
    <xf numFmtId="49" fontId="10" fillId="2" borderId="7" xfId="1024" applyNumberFormat="1" applyFont="1" applyFill="1" applyBorder="1" applyAlignment="1">
      <alignment horizontal="left"/>
    </xf>
    <xf numFmtId="229" fontId="8" fillId="2" borderId="7" xfId="890" applyNumberFormat="1" applyFont="1" applyFill="1" applyBorder="1" applyAlignment="1">
      <alignment horizontal="right" vertical="center"/>
    </xf>
    <xf numFmtId="0" fontId="8" fillId="2" borderId="7" xfId="1024" applyFont="1" applyFill="1" applyBorder="1" applyAlignment="1">
      <alignment horizontal="left"/>
    </xf>
    <xf numFmtId="0" fontId="8" fillId="2" borderId="7" xfId="0" applyFont="1" applyFill="1" applyBorder="1"/>
    <xf numFmtId="229" fontId="8" fillId="2" borderId="7" xfId="0" applyNumberFormat="1" applyFont="1" applyFill="1" applyBorder="1" applyAlignment="1">
      <alignment horizontal="right"/>
    </xf>
    <xf numFmtId="0" fontId="8" fillId="2" borderId="7" xfId="0" applyFont="1" applyFill="1" applyBorder="1" applyAlignment="1">
      <alignment horizontal="left"/>
    </xf>
    <xf numFmtId="0" fontId="5" fillId="2" borderId="7" xfId="0" applyFont="1" applyFill="1" applyBorder="1" applyAlignment="1">
      <alignment horizontal="center" vertical="center" wrapText="1"/>
    </xf>
    <xf numFmtId="0" fontId="1" fillId="2" borderId="0" xfId="0" applyFont="1" applyFill="1"/>
    <xf numFmtId="4" fontId="8" fillId="2" borderId="7" xfId="0" applyNumberFormat="1" applyFont="1" applyFill="1" applyBorder="1" applyAlignment="1">
      <alignment horizontal="right" wrapText="1"/>
    </xf>
    <xf numFmtId="4" fontId="8" fillId="2" borderId="7" xfId="0" applyNumberFormat="1" applyFont="1" applyFill="1" applyBorder="1" applyAlignment="1">
      <alignment horizontal="right"/>
    </xf>
    <xf numFmtId="0" fontId="5" fillId="2" borderId="7" xfId="0" applyFont="1" applyFill="1" applyBorder="1" applyAlignment="1">
      <alignment vertical="center"/>
    </xf>
    <xf numFmtId="227" fontId="5" fillId="2" borderId="7" xfId="0" applyNumberFormat="1" applyFont="1" applyFill="1" applyBorder="1" applyAlignment="1">
      <alignment vertical="center"/>
    </xf>
    <xf numFmtId="0" fontId="1" fillId="2" borderId="7" xfId="0" applyFont="1" applyFill="1" applyBorder="1" applyAlignment="1">
      <alignment horizontal="center" vertical="center"/>
    </xf>
    <xf numFmtId="14" fontId="8" fillId="2" borderId="7" xfId="0" applyNumberFormat="1" applyFont="1" applyFill="1" applyBorder="1" applyAlignment="1" applyProtection="1">
      <alignment horizontal="center"/>
      <protection locked="0"/>
    </xf>
    <xf numFmtId="43" fontId="8" fillId="2" borderId="7" xfId="0" applyNumberFormat="1" applyFont="1" applyFill="1" applyBorder="1" applyProtection="1">
      <protection locked="0"/>
    </xf>
    <xf numFmtId="14" fontId="8" fillId="2" borderId="7" xfId="0" applyNumberFormat="1" applyFont="1" applyFill="1" applyBorder="1" applyAlignment="1">
      <alignment horizontal="center" vertical="center"/>
    </xf>
    <xf numFmtId="43" fontId="8" fillId="2" borderId="7" xfId="32" applyFont="1" applyFill="1" applyBorder="1" applyAlignment="1">
      <alignment vertical="center"/>
    </xf>
    <xf numFmtId="227" fontId="8" fillId="2" borderId="7" xfId="0" applyNumberFormat="1" applyFont="1" applyFill="1" applyBorder="1" applyAlignment="1">
      <alignment vertical="center"/>
    </xf>
    <xf numFmtId="228" fontId="4" fillId="2" borderId="7" xfId="0" applyNumberFormat="1" applyFont="1" applyFill="1" applyBorder="1" applyAlignment="1">
      <alignment vertical="center"/>
    </xf>
    <xf numFmtId="228" fontId="5" fillId="2" borderId="7" xfId="0" applyNumberFormat="1" applyFont="1" applyFill="1" applyBorder="1" applyAlignment="1">
      <alignment vertical="center"/>
    </xf>
    <xf numFmtId="0" fontId="5"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182" fontId="5" fillId="2" borderId="7" xfId="0" applyNumberFormat="1" applyFont="1" applyFill="1" applyBorder="1" applyAlignment="1">
      <alignment horizontal="center" vertical="center"/>
    </xf>
    <xf numFmtId="0" fontId="4" fillId="2" borderId="9" xfId="0" applyFont="1" applyFill="1" applyBorder="1" applyAlignment="1">
      <alignment horizontal="center" vertical="center"/>
    </xf>
    <xf numFmtId="182" fontId="5" fillId="2" borderId="1" xfId="0" applyNumberFormat="1" applyFont="1" applyFill="1" applyBorder="1" applyAlignment="1">
      <alignment horizontal="center" vertical="center"/>
    </xf>
    <xf numFmtId="182" fontId="4" fillId="2" borderId="6" xfId="0" applyNumberFormat="1" applyFont="1" applyFill="1" applyBorder="1" applyAlignment="1">
      <alignment horizontal="center" vertical="center"/>
    </xf>
    <xf numFmtId="0" fontId="4" fillId="2" borderId="7" xfId="0" applyFont="1" applyFill="1" applyBorder="1" applyAlignment="1">
      <alignment horizontal="right" vertical="center"/>
    </xf>
    <xf numFmtId="43" fontId="11" fillId="4" borderId="7" xfId="32" applyFont="1" applyFill="1" applyBorder="1"/>
    <xf numFmtId="0" fontId="11" fillId="0" borderId="0" xfId="0" applyFont="1"/>
    <xf numFmtId="43" fontId="11" fillId="0" borderId="0" xfId="0" applyNumberFormat="1" applyFont="1" applyAlignment="1">
      <alignment horizontal="center"/>
    </xf>
    <xf numFmtId="0" fontId="11" fillId="0" borderId="0" xfId="0" applyFont="1" applyAlignment="1">
      <alignment horizontal="center"/>
    </xf>
    <xf numFmtId="43" fontId="11" fillId="5" borderId="7" xfId="32" applyFont="1" applyFill="1" applyBorder="1"/>
    <xf numFmtId="0" fontId="12" fillId="6" borderId="7" xfId="0" applyFont="1" applyFill="1" applyBorder="1" applyAlignment="1">
      <alignment horizontal="center" vertical="center"/>
    </xf>
    <xf numFmtId="0" fontId="12" fillId="7" borderId="7" xfId="0" applyFont="1" applyFill="1" applyBorder="1" applyAlignment="1">
      <alignment horizontal="center" vertical="center"/>
    </xf>
    <xf numFmtId="43" fontId="0" fillId="6" borderId="7" xfId="32" applyFont="1" applyFill="1" applyBorder="1" applyAlignment="1">
      <alignment horizontal="center" vertical="center"/>
    </xf>
    <xf numFmtId="43" fontId="0" fillId="7" borderId="7" xfId="32" applyFont="1" applyFill="1" applyBorder="1" applyAlignment="1">
      <alignment horizontal="center" vertical="center"/>
    </xf>
    <xf numFmtId="43" fontId="0" fillId="0" borderId="0" xfId="32" applyFont="1"/>
    <xf numFmtId="0" fontId="13" fillId="3" borderId="0" xfId="4204" applyFont="1" applyFill="1"/>
    <xf numFmtId="0" fontId="11" fillId="3" borderId="0" xfId="4204" applyFont="1" applyFill="1"/>
    <xf numFmtId="0" fontId="14" fillId="3" borderId="0" xfId="4204" applyFont="1" applyFill="1" applyAlignment="1">
      <alignment horizontal="center"/>
    </xf>
    <xf numFmtId="0" fontId="11" fillId="3" borderId="0" xfId="4204" applyFont="1" applyFill="1" applyAlignment="1">
      <alignment horizontal="left"/>
    </xf>
    <xf numFmtId="0" fontId="11" fillId="3" borderId="0" xfId="4204" applyFont="1" applyFill="1" applyAlignment="1">
      <alignment horizontal="center"/>
    </xf>
    <xf numFmtId="43" fontId="14" fillId="3" borderId="0" xfId="32" applyFont="1" applyFill="1" applyAlignment="1">
      <alignment vertical="center"/>
    </xf>
    <xf numFmtId="0" fontId="15" fillId="3" borderId="0" xfId="4204" applyFont="1" applyFill="1" applyAlignment="1">
      <alignment horizontal="center"/>
    </xf>
    <xf numFmtId="0" fontId="16" fillId="3" borderId="0" xfId="4204" applyFont="1" applyFill="1" applyAlignment="1">
      <alignment horizontal="center"/>
    </xf>
    <xf numFmtId="0" fontId="17" fillId="3" borderId="0" xfId="40" applyFont="1" applyFill="1" applyAlignment="1" applyProtection="1">
      <alignment vertical="center"/>
    </xf>
    <xf numFmtId="0" fontId="14" fillId="3" borderId="0" xfId="4204" applyFont="1" applyFill="1" applyAlignment="1">
      <alignment vertical="center"/>
    </xf>
    <xf numFmtId="0" fontId="14" fillId="3" borderId="0" xfId="4204" applyFont="1" applyFill="1" applyAlignment="1">
      <alignment horizontal="center" vertical="center"/>
    </xf>
    <xf numFmtId="0" fontId="14" fillId="3" borderId="0" xfId="4204" applyFont="1" applyFill="1" applyAlignment="1">
      <alignment horizontal="left" vertical="center"/>
    </xf>
    <xf numFmtId="0" fontId="5" fillId="3" borderId="0" xfId="4204" applyFont="1" applyFill="1" applyAlignment="1">
      <alignment vertical="center"/>
    </xf>
    <xf numFmtId="0" fontId="18" fillId="3" borderId="7" xfId="4204" applyFont="1" applyFill="1" applyBorder="1" applyAlignment="1">
      <alignment horizontal="center" vertical="center"/>
    </xf>
    <xf numFmtId="0" fontId="18" fillId="3" borderId="1" xfId="4204" applyFont="1" applyFill="1" applyBorder="1" applyAlignment="1">
      <alignment horizontal="center" vertical="center"/>
    </xf>
    <xf numFmtId="0" fontId="18" fillId="3" borderId="7" xfId="4204" applyFont="1" applyFill="1" applyBorder="1" applyAlignment="1">
      <alignment horizontal="center" vertical="center" wrapText="1"/>
    </xf>
    <xf numFmtId="0" fontId="18" fillId="3" borderId="6" xfId="4204" applyFont="1" applyFill="1" applyBorder="1" applyAlignment="1">
      <alignment horizontal="center" vertical="center"/>
    </xf>
    <xf numFmtId="230" fontId="5" fillId="0" borderId="7"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49" fontId="19" fillId="0" borderId="7" xfId="0" applyNumberFormat="1" applyFont="1" applyBorder="1" applyAlignment="1">
      <alignment horizontal="center" vertical="center" wrapText="1"/>
    </xf>
    <xf numFmtId="0" fontId="20" fillId="0" borderId="7" xfId="0" applyFont="1" applyBorder="1" applyAlignment="1">
      <alignment horizontal="center" vertical="center"/>
    </xf>
    <xf numFmtId="0" fontId="18" fillId="0" borderId="7" xfId="0" applyFont="1" applyBorder="1" applyAlignment="1">
      <alignment horizontal="center" vertical="center"/>
    </xf>
    <xf numFmtId="231" fontId="18" fillId="3" borderId="7" xfId="1391" applyNumberFormat="1" applyFont="1" applyFill="1" applyBorder="1" applyAlignment="1">
      <alignment horizontal="center" vertical="center" shrinkToFit="1"/>
    </xf>
    <xf numFmtId="49" fontId="21" fillId="0" borderId="7" xfId="0" applyNumberFormat="1" applyFont="1" applyBorder="1" applyAlignment="1">
      <alignment horizontal="center" vertical="center" wrapText="1"/>
    </xf>
    <xf numFmtId="199" fontId="22" fillId="0" borderId="7" xfId="0" applyNumberFormat="1" applyFont="1" applyBorder="1" applyAlignment="1">
      <alignment horizontal="center" vertical="center" wrapText="1"/>
    </xf>
    <xf numFmtId="0" fontId="23" fillId="0" borderId="7" xfId="0" applyFont="1" applyBorder="1" applyAlignment="1">
      <alignment horizontal="center" vertical="center" shrinkToFit="1"/>
    </xf>
    <xf numFmtId="0" fontId="18" fillId="0" borderId="7" xfId="4204" applyFont="1" applyBorder="1" applyAlignment="1">
      <alignment horizontal="center" vertical="center"/>
    </xf>
    <xf numFmtId="199" fontId="24" fillId="0" borderId="7" xfId="0" applyNumberFormat="1" applyFont="1" applyBorder="1" applyAlignment="1">
      <alignment horizontal="center" vertical="center" wrapText="1"/>
    </xf>
    <xf numFmtId="0" fontId="18" fillId="3" borderId="7" xfId="1385" applyFont="1" applyFill="1" applyBorder="1" applyAlignment="1">
      <alignment horizontal="center" vertical="center" shrinkToFit="1"/>
    </xf>
    <xf numFmtId="0" fontId="19" fillId="0" borderId="7" xfId="0" applyFont="1" applyBorder="1" applyAlignment="1">
      <alignment horizontal="center" vertical="center" wrapText="1"/>
    </xf>
    <xf numFmtId="49" fontId="18" fillId="3" borderId="7" xfId="4204" applyNumberFormat="1" applyFont="1" applyFill="1" applyBorder="1" applyAlignment="1">
      <alignment horizontal="center" vertical="center"/>
    </xf>
    <xf numFmtId="49" fontId="18" fillId="3" borderId="7" xfId="4204" applyNumberFormat="1" applyFont="1" applyFill="1" applyBorder="1" applyAlignment="1">
      <alignment horizontal="left" vertical="center"/>
    </xf>
    <xf numFmtId="0" fontId="18" fillId="3" borderId="0" xfId="4204" applyFont="1" applyFill="1"/>
    <xf numFmtId="0" fontId="18" fillId="3" borderId="0" xfId="4204" applyFont="1" applyFill="1" applyAlignment="1">
      <alignment horizontal="center"/>
    </xf>
    <xf numFmtId="0" fontId="18" fillId="3" borderId="0" xfId="4204" applyFont="1" applyFill="1" applyAlignment="1">
      <alignment horizontal="left"/>
    </xf>
    <xf numFmtId="0" fontId="25" fillId="3" borderId="0" xfId="4204" applyFont="1" applyFill="1" applyAlignment="1">
      <alignment horizontal="center" vertical="center"/>
    </xf>
    <xf numFmtId="0" fontId="11" fillId="3" borderId="0" xfId="4204" applyFont="1" applyFill="1" applyAlignment="1">
      <alignment vertical="center"/>
    </xf>
    <xf numFmtId="0" fontId="25" fillId="3" borderId="0" xfId="4204" applyFont="1" applyFill="1" applyAlignment="1">
      <alignment horizontal="right" vertical="center"/>
    </xf>
    <xf numFmtId="43" fontId="18" fillId="3" borderId="7" xfId="32" applyFont="1" applyFill="1" applyBorder="1" applyAlignment="1">
      <alignment horizontal="center" vertical="center"/>
    </xf>
    <xf numFmtId="182" fontId="18" fillId="3" borderId="7" xfId="4204" applyNumberFormat="1" applyFont="1" applyFill="1" applyBorder="1" applyAlignment="1">
      <alignment horizontal="center" vertical="center"/>
    </xf>
    <xf numFmtId="49" fontId="20" fillId="3" borderId="7" xfId="4204" applyNumberFormat="1" applyFont="1" applyFill="1" applyBorder="1" applyAlignment="1">
      <alignment horizontal="center" vertical="center"/>
    </xf>
    <xf numFmtId="49" fontId="26" fillId="3" borderId="7" xfId="1024" applyNumberFormat="1" applyFont="1" applyFill="1" applyBorder="1" applyAlignment="1" applyProtection="1">
      <alignment horizontal="center" vertical="center"/>
      <protection locked="0"/>
    </xf>
    <xf numFmtId="49" fontId="18" fillId="0" borderId="7" xfId="0" applyNumberFormat="1" applyFont="1" applyBorder="1" applyAlignment="1">
      <alignment horizontal="center" vertical="center" wrapText="1"/>
    </xf>
    <xf numFmtId="227" fontId="18" fillId="0" borderId="7" xfId="0" applyNumberFormat="1" applyFont="1" applyBorder="1" applyAlignment="1">
      <alignment horizontal="center" vertical="center" wrapText="1"/>
    </xf>
    <xf numFmtId="182" fontId="18" fillId="3" borderId="7" xfId="32" applyNumberFormat="1" applyFont="1" applyFill="1" applyBorder="1" applyAlignment="1">
      <alignment vertical="center"/>
    </xf>
    <xf numFmtId="182" fontId="18" fillId="3" borderId="7" xfId="4204" applyNumberFormat="1" applyFont="1" applyFill="1" applyBorder="1" applyAlignment="1">
      <alignment vertical="center"/>
    </xf>
    <xf numFmtId="227" fontId="18" fillId="3" borderId="7" xfId="4204" applyNumberFormat="1" applyFont="1" applyFill="1" applyBorder="1" applyAlignment="1">
      <alignment vertical="center"/>
    </xf>
    <xf numFmtId="0" fontId="18" fillId="0" borderId="7" xfId="2529" applyFont="1" applyBorder="1" applyAlignment="1">
      <alignment horizontal="center" vertical="center"/>
    </xf>
    <xf numFmtId="0" fontId="21" fillId="0" borderId="7" xfId="0" applyFont="1" applyBorder="1" applyAlignment="1">
      <alignment horizontal="center" vertical="center" wrapText="1"/>
    </xf>
    <xf numFmtId="227" fontId="24" fillId="0" borderId="7" xfId="0" applyNumberFormat="1" applyFont="1" applyBorder="1" applyAlignment="1">
      <alignment horizontal="center" vertical="center" wrapText="1"/>
    </xf>
    <xf numFmtId="227" fontId="22" fillId="0" borderId="7" xfId="0" applyNumberFormat="1" applyFont="1" applyBorder="1" applyAlignment="1">
      <alignment horizontal="center" vertical="center" wrapText="1"/>
    </xf>
    <xf numFmtId="43" fontId="18" fillId="3" borderId="7" xfId="32" applyFont="1" applyFill="1" applyBorder="1" applyAlignment="1">
      <alignment vertical="center"/>
    </xf>
    <xf numFmtId="0" fontId="18" fillId="3" borderId="7" xfId="4204" applyFont="1" applyFill="1" applyBorder="1" applyAlignment="1">
      <alignment vertical="center"/>
    </xf>
    <xf numFmtId="228" fontId="18" fillId="3" borderId="7" xfId="4204" applyNumberFormat="1" applyFont="1" applyFill="1" applyBorder="1" applyAlignment="1">
      <alignment vertical="center"/>
    </xf>
    <xf numFmtId="43" fontId="18" fillId="3" borderId="0" xfId="32" applyFont="1" applyFill="1" applyAlignment="1">
      <alignment vertical="center"/>
    </xf>
    <xf numFmtId="0" fontId="20" fillId="3" borderId="0" xfId="4204" applyFont="1" applyFill="1" applyAlignment="1">
      <alignment horizontal="center"/>
    </xf>
    <xf numFmtId="182" fontId="11" fillId="3" borderId="0" xfId="4204" applyNumberFormat="1" applyFont="1" applyFill="1"/>
    <xf numFmtId="0" fontId="13" fillId="3" borderId="10" xfId="4204" applyFont="1" applyFill="1" applyBorder="1" applyAlignment="1">
      <alignment horizontal="center" vertical="center" wrapText="1"/>
    </xf>
    <xf numFmtId="0" fontId="20" fillId="0" borderId="0" xfId="0" applyFont="1" applyAlignment="1">
      <alignment vertical="center"/>
    </xf>
    <xf numFmtId="0" fontId="13" fillId="0" borderId="0" xfId="4204" applyFont="1" applyAlignment="1">
      <alignment vertical="center"/>
    </xf>
    <xf numFmtId="0" fontId="13" fillId="3" borderId="11" xfId="4204" applyFont="1" applyFill="1" applyBorder="1" applyAlignment="1">
      <alignment horizontal="center"/>
    </xf>
    <xf numFmtId="0" fontId="11" fillId="3" borderId="11" xfId="4204" applyFont="1" applyFill="1" applyBorder="1" applyAlignment="1">
      <alignment horizontal="center"/>
    </xf>
    <xf numFmtId="0" fontId="11" fillId="3" borderId="11" xfId="4204" applyFont="1" applyFill="1" applyBorder="1"/>
    <xf numFmtId="0" fontId="11" fillId="3" borderId="10" xfId="4204" applyFont="1" applyFill="1" applyBorder="1" applyAlignment="1">
      <alignment horizontal="center"/>
    </xf>
    <xf numFmtId="0" fontId="13" fillId="3" borderId="7" xfId="4204" applyFont="1" applyFill="1" applyBorder="1"/>
    <xf numFmtId="0" fontId="18" fillId="0" borderId="7" xfId="2529" applyFont="1" applyBorder="1">
      <alignment vertical="center"/>
    </xf>
    <xf numFmtId="0" fontId="18" fillId="0" borderId="7" xfId="2529" applyFont="1" applyBorder="1" applyAlignment="1">
      <alignment vertical="center" wrapText="1"/>
    </xf>
    <xf numFmtId="49" fontId="18" fillId="3" borderId="7" xfId="1391" applyNumberFormat="1" applyFont="1" applyFill="1" applyBorder="1" applyAlignment="1">
      <alignment horizontal="center" vertical="center" shrinkToFit="1"/>
    </xf>
    <xf numFmtId="232" fontId="18" fillId="3" borderId="7" xfId="1398" applyNumberFormat="1" applyFont="1" applyFill="1" applyBorder="1" applyAlignment="1">
      <alignment vertical="center" shrinkToFit="1"/>
    </xf>
    <xf numFmtId="49" fontId="23" fillId="0" borderId="7" xfId="0" applyNumberFormat="1" applyFont="1" applyBorder="1" applyAlignment="1">
      <alignment horizontal="center" vertical="center" wrapText="1"/>
    </xf>
    <xf numFmtId="0" fontId="23" fillId="0" borderId="7" xfId="0" applyFont="1" applyBorder="1" applyAlignment="1">
      <alignment horizontal="center" vertical="center" wrapText="1"/>
    </xf>
    <xf numFmtId="199" fontId="21" fillId="0" borderId="7" xfId="0" applyNumberFormat="1" applyFont="1" applyBorder="1" applyAlignment="1">
      <alignment horizontal="center" vertical="center" wrapText="1"/>
    </xf>
    <xf numFmtId="0" fontId="20" fillId="0" borderId="12" xfId="0" applyFont="1" applyBorder="1" applyAlignment="1">
      <alignment horizontal="center" vertical="center"/>
    </xf>
    <xf numFmtId="0" fontId="20" fillId="0" borderId="7" xfId="0" applyFont="1" applyBorder="1" applyAlignment="1">
      <alignment horizontal="center" vertical="center" wrapText="1"/>
    </xf>
    <xf numFmtId="230" fontId="5" fillId="8" borderId="7" xfId="0" applyNumberFormat="1" applyFont="1" applyFill="1" applyBorder="1" applyAlignment="1">
      <alignment horizontal="center" vertical="center"/>
    </xf>
    <xf numFmtId="49" fontId="19" fillId="8" borderId="7" xfId="0" applyNumberFormat="1" applyFont="1" applyFill="1" applyBorder="1" applyAlignment="1">
      <alignment horizontal="center" vertical="center" wrapText="1"/>
    </xf>
    <xf numFmtId="0" fontId="23" fillId="8" borderId="7" xfId="0" applyFont="1" applyFill="1" applyBorder="1" applyAlignment="1">
      <alignment horizontal="center" vertical="center" shrinkToFit="1"/>
    </xf>
    <xf numFmtId="199" fontId="24" fillId="8" borderId="7" xfId="0" applyNumberFormat="1" applyFont="1" applyFill="1" applyBorder="1" applyAlignment="1">
      <alignment horizontal="center" vertical="center" wrapText="1"/>
    </xf>
    <xf numFmtId="49" fontId="26" fillId="3" borderId="7" xfId="1024" applyNumberFormat="1" applyFont="1" applyFill="1" applyBorder="1" applyAlignment="1" applyProtection="1">
      <alignment vertical="center"/>
      <protection locked="0"/>
    </xf>
    <xf numFmtId="49" fontId="18" fillId="3" borderId="7" xfId="1391" applyNumberFormat="1" applyFont="1" applyFill="1" applyBorder="1" applyAlignment="1">
      <alignment vertical="center" shrinkToFit="1"/>
    </xf>
    <xf numFmtId="0" fontId="20" fillId="8" borderId="0" xfId="0" applyFont="1" applyFill="1" applyAlignment="1">
      <alignment vertical="center"/>
    </xf>
    <xf numFmtId="43" fontId="14" fillId="3" borderId="0" xfId="32" applyFont="1" applyFill="1" applyAlignment="1">
      <alignment horizontal="center" vertical="center"/>
    </xf>
    <xf numFmtId="49" fontId="27" fillId="0" borderId="7" xfId="0" applyNumberFormat="1" applyFont="1" applyBorder="1" applyAlignment="1">
      <alignment horizontal="center" vertical="center" wrapText="1"/>
    </xf>
    <xf numFmtId="0" fontId="18" fillId="3" borderId="5" xfId="4204" applyFont="1" applyFill="1" applyBorder="1" applyAlignment="1">
      <alignment horizontal="center" vertical="center"/>
    </xf>
    <xf numFmtId="0" fontId="18" fillId="3" borderId="9" xfId="4204" applyFont="1" applyFill="1" applyBorder="1" applyAlignment="1">
      <alignment horizontal="center" vertical="center"/>
    </xf>
    <xf numFmtId="0" fontId="18" fillId="3" borderId="8" xfId="4204" applyFont="1" applyFill="1" applyBorder="1" applyAlignment="1">
      <alignment horizontal="center" vertical="center"/>
    </xf>
    <xf numFmtId="43" fontId="18" fillId="3" borderId="5" xfId="32" applyFont="1" applyFill="1" applyBorder="1" applyAlignment="1">
      <alignment horizontal="center" vertical="center"/>
    </xf>
    <xf numFmtId="43" fontId="18" fillId="3" borderId="9" xfId="32" applyFont="1" applyFill="1" applyBorder="1" applyAlignment="1">
      <alignment horizontal="center" vertical="center"/>
    </xf>
    <xf numFmtId="43" fontId="18" fillId="3" borderId="8" xfId="32" applyFont="1" applyFill="1" applyBorder="1" applyAlignment="1">
      <alignment horizontal="center" vertical="center"/>
    </xf>
    <xf numFmtId="233" fontId="18" fillId="3" borderId="7" xfId="4204" applyNumberFormat="1" applyFont="1" applyFill="1" applyBorder="1" applyAlignment="1">
      <alignment horizontal="center" vertical="center"/>
    </xf>
    <xf numFmtId="227" fontId="18" fillId="3" borderId="7" xfId="4204" applyNumberFormat="1" applyFont="1" applyFill="1" applyBorder="1" applyAlignment="1">
      <alignment horizontal="center" vertical="center"/>
    </xf>
    <xf numFmtId="43" fontId="18" fillId="3" borderId="1" xfId="32" applyFont="1" applyFill="1" applyBorder="1" applyAlignment="1">
      <alignment horizontal="center" vertical="center"/>
    </xf>
    <xf numFmtId="43" fontId="18" fillId="3" borderId="13" xfId="32" applyFont="1" applyFill="1" applyBorder="1" applyAlignment="1">
      <alignment horizontal="center" vertical="center"/>
    </xf>
    <xf numFmtId="43" fontId="18" fillId="3" borderId="6" xfId="32" applyFont="1" applyFill="1" applyBorder="1" applyAlignment="1">
      <alignment horizontal="center" vertical="center"/>
    </xf>
    <xf numFmtId="0" fontId="27" fillId="0" borderId="7" xfId="0" applyFont="1" applyBorder="1" applyAlignment="1">
      <alignment horizontal="center" vertical="center" wrapText="1"/>
    </xf>
    <xf numFmtId="43" fontId="18" fillId="3" borderId="0" xfId="32" applyFont="1" applyFill="1" applyAlignment="1">
      <alignment horizontal="center" vertical="center"/>
    </xf>
    <xf numFmtId="0" fontId="13" fillId="3" borderId="11" xfId="4204" applyFont="1" applyFill="1" applyBorder="1" applyAlignment="1">
      <alignment horizontal="center" vertical="center" wrapText="1"/>
    </xf>
    <xf numFmtId="0" fontId="13" fillId="3" borderId="14" xfId="4204" applyFont="1" applyFill="1" applyBorder="1" applyAlignment="1">
      <alignment horizontal="center" vertical="center" wrapText="1"/>
    </xf>
    <xf numFmtId="234" fontId="5" fillId="0" borderId="7" xfId="0" applyNumberFormat="1" applyFont="1" applyBorder="1" applyAlignment="1">
      <alignment horizontal="center" vertical="center"/>
    </xf>
    <xf numFmtId="49" fontId="5" fillId="0" borderId="7" xfId="4218" applyNumberFormat="1" applyFont="1" applyBorder="1" applyAlignment="1">
      <alignment horizontal="center" vertical="center" wrapText="1"/>
    </xf>
    <xf numFmtId="0" fontId="5" fillId="0" borderId="7" xfId="1928" applyFont="1" applyBorder="1" applyAlignment="1">
      <alignment horizontal="center" vertical="center"/>
    </xf>
    <xf numFmtId="1" fontId="19" fillId="0" borderId="7" xfId="183" applyNumberFormat="1" applyFont="1" applyBorder="1" applyAlignment="1">
      <alignment horizontal="center" vertical="center"/>
    </xf>
    <xf numFmtId="1" fontId="5" fillId="0" borderId="7" xfId="4284" applyNumberFormat="1" applyFont="1" applyBorder="1" applyAlignment="1">
      <alignment horizontal="center" vertical="center"/>
    </xf>
    <xf numFmtId="1" fontId="19" fillId="0" borderId="7" xfId="3790" applyNumberFormat="1" applyFont="1" applyBorder="1" applyAlignment="1">
      <alignment horizontal="center" vertical="center"/>
    </xf>
    <xf numFmtId="1" fontId="19" fillId="0" borderId="7" xfId="4218" applyNumberFormat="1" applyFont="1" applyBorder="1" applyAlignment="1">
      <alignment horizontal="center" vertical="center"/>
    </xf>
    <xf numFmtId="1" fontId="19" fillId="0" borderId="7" xfId="4289" applyNumberFormat="1" applyFont="1" applyBorder="1" applyAlignment="1">
      <alignment horizontal="center" vertical="center"/>
    </xf>
    <xf numFmtId="1" fontId="5" fillId="0" borderId="7" xfId="4218" applyNumberFormat="1" applyFont="1" applyBorder="1" applyAlignment="1">
      <alignment horizontal="center" vertical="center"/>
    </xf>
    <xf numFmtId="49" fontId="5" fillId="0" borderId="7" xfId="3812" applyNumberFormat="1" applyFont="1" applyBorder="1" applyAlignment="1">
      <alignment horizontal="center" vertical="center" wrapText="1"/>
    </xf>
    <xf numFmtId="1" fontId="19" fillId="0" borderId="7" xfId="4286" applyNumberFormat="1" applyFont="1" applyBorder="1" applyAlignment="1">
      <alignment horizontal="center" vertical="center"/>
    </xf>
    <xf numFmtId="1" fontId="19" fillId="0" borderId="7" xfId="4279" applyNumberFormat="1" applyFont="1" applyBorder="1" applyAlignment="1">
      <alignment horizontal="center" vertical="center"/>
    </xf>
    <xf numFmtId="49" fontId="5" fillId="0" borderId="7" xfId="4258" applyNumberFormat="1" applyFont="1" applyBorder="1" applyAlignment="1">
      <alignment horizontal="center" vertical="center" wrapText="1"/>
    </xf>
    <xf numFmtId="1" fontId="5" fillId="0" borderId="7" xfId="4275" applyNumberFormat="1" applyFont="1" applyBorder="1" applyAlignment="1">
      <alignment horizontal="center" vertical="center"/>
    </xf>
    <xf numFmtId="199" fontId="5" fillId="0" borderId="7" xfId="0" applyNumberFormat="1" applyFont="1" applyBorder="1" applyAlignment="1">
      <alignment horizontal="center" vertical="center"/>
    </xf>
    <xf numFmtId="49" fontId="5" fillId="0" borderId="7" xfId="4266" applyNumberFormat="1" applyFont="1" applyBorder="1" applyAlignment="1">
      <alignment horizontal="center" vertical="center" wrapText="1"/>
    </xf>
    <xf numFmtId="0" fontId="5" fillId="0" borderId="7" xfId="4286" applyFont="1" applyBorder="1" applyAlignment="1">
      <alignment horizontal="center" vertical="center" shrinkToFit="1"/>
    </xf>
    <xf numFmtId="1" fontId="19" fillId="0" borderId="7" xfId="4291" applyNumberFormat="1" applyFont="1" applyBorder="1" applyAlignment="1">
      <alignment horizontal="center" vertical="center"/>
    </xf>
    <xf numFmtId="49" fontId="5" fillId="0" borderId="7" xfId="3787" applyNumberFormat="1" applyFont="1" applyBorder="1" applyAlignment="1">
      <alignment horizontal="center" vertical="center" wrapText="1"/>
    </xf>
    <xf numFmtId="1" fontId="5" fillId="0" borderId="7" xfId="4286" applyNumberFormat="1" applyFont="1" applyBorder="1" applyAlignment="1">
      <alignment horizontal="center" vertical="center"/>
    </xf>
    <xf numFmtId="49" fontId="5" fillId="0" borderId="7" xfId="3954" applyNumberFormat="1" applyFont="1" applyBorder="1" applyAlignment="1">
      <alignment horizontal="center" vertical="center" wrapText="1"/>
    </xf>
    <xf numFmtId="49" fontId="5" fillId="0" borderId="7" xfId="3949" applyNumberFormat="1" applyFont="1" applyBorder="1" applyAlignment="1">
      <alignment horizontal="center" vertical="center" wrapText="1"/>
    </xf>
    <xf numFmtId="0" fontId="5" fillId="0" borderId="7" xfId="4250" applyFont="1" applyBorder="1" applyAlignment="1">
      <alignment horizontal="center" vertical="center" shrinkToFit="1"/>
    </xf>
    <xf numFmtId="49" fontId="5" fillId="0" borderId="7" xfId="3789" applyNumberFormat="1" applyFont="1" applyBorder="1" applyAlignment="1">
      <alignment horizontal="center" vertical="center" wrapText="1"/>
    </xf>
    <xf numFmtId="1" fontId="5" fillId="0" borderId="7" xfId="4277" applyNumberFormat="1" applyFont="1" applyBorder="1" applyAlignment="1">
      <alignment horizontal="center" vertical="center"/>
    </xf>
    <xf numFmtId="49" fontId="5" fillId="0" borderId="7" xfId="3287" applyNumberFormat="1" applyFont="1" applyBorder="1" applyAlignment="1">
      <alignment horizontal="center" vertical="center" wrapText="1"/>
    </xf>
    <xf numFmtId="0" fontId="0" fillId="0" borderId="7" xfId="0" applyBorder="1" applyAlignment="1">
      <alignment horizontal="center" vertical="center"/>
    </xf>
    <xf numFmtId="1" fontId="5" fillId="0" borderId="7" xfId="4278" applyNumberFormat="1" applyFont="1" applyBorder="1" applyAlignment="1">
      <alignment horizontal="center" vertical="center"/>
    </xf>
    <xf numFmtId="1" fontId="5" fillId="0" borderId="7" xfId="4280" applyNumberFormat="1" applyFont="1" applyBorder="1" applyAlignment="1">
      <alignment horizontal="center" vertical="center"/>
    </xf>
    <xf numFmtId="1" fontId="5" fillId="0" borderId="7" xfId="1889" applyNumberFormat="1" applyFont="1" applyBorder="1" applyAlignment="1">
      <alignment horizontal="center" vertical="center"/>
    </xf>
    <xf numFmtId="1" fontId="19" fillId="0" borderId="7" xfId="4293" applyNumberFormat="1" applyFont="1" applyBorder="1" applyAlignment="1">
      <alignment horizontal="center" vertical="center"/>
    </xf>
    <xf numFmtId="0" fontId="5" fillId="0" borderId="7" xfId="4218" applyFont="1" applyBorder="1" applyAlignment="1">
      <alignment horizontal="center" vertical="center" wrapText="1"/>
    </xf>
    <xf numFmtId="49" fontId="19" fillId="0" borderId="7" xfId="3414" applyNumberFormat="1" applyFont="1" applyBorder="1" applyAlignment="1">
      <alignment horizontal="center" vertical="center"/>
    </xf>
    <xf numFmtId="49" fontId="19" fillId="0" borderId="7" xfId="4251" applyNumberFormat="1" applyFont="1" applyBorder="1" applyAlignment="1">
      <alignment horizontal="center" vertical="center"/>
    </xf>
    <xf numFmtId="49" fontId="5" fillId="0" borderId="7" xfId="473" applyNumberFormat="1" applyFont="1" applyBorder="1" applyAlignment="1">
      <alignment horizontal="center" vertical="center"/>
    </xf>
    <xf numFmtId="49" fontId="5" fillId="0" borderId="7" xfId="1928" applyNumberFormat="1" applyFont="1" applyBorder="1" applyAlignment="1">
      <alignment horizontal="center" vertical="center"/>
    </xf>
    <xf numFmtId="49" fontId="19" fillId="0" borderId="7" xfId="1487" applyNumberFormat="1" applyFont="1" applyBorder="1" applyAlignment="1">
      <alignment horizontal="center" vertical="center"/>
    </xf>
    <xf numFmtId="49" fontId="5" fillId="0" borderId="7" xfId="1487" applyNumberFormat="1" applyFont="1" applyBorder="1" applyAlignment="1">
      <alignment horizontal="center" vertical="center" wrapText="1"/>
    </xf>
    <xf numFmtId="49" fontId="19" fillId="0" borderId="7" xfId="4256" applyNumberFormat="1" applyFont="1" applyBorder="1" applyAlignment="1">
      <alignment horizontal="center" vertical="center"/>
    </xf>
    <xf numFmtId="49" fontId="19" fillId="0" borderId="7" xfId="4218" applyNumberFormat="1" applyFont="1" applyBorder="1" applyAlignment="1">
      <alignment horizontal="center" vertical="center"/>
    </xf>
    <xf numFmtId="49" fontId="19" fillId="0" borderId="7" xfId="4255" applyNumberFormat="1" applyFont="1" applyBorder="1" applyAlignment="1">
      <alignment horizontal="center" vertical="center"/>
    </xf>
    <xf numFmtId="49" fontId="19" fillId="0" borderId="7" xfId="4269" applyNumberFormat="1" applyFont="1" applyBorder="1" applyAlignment="1">
      <alignment horizontal="center" vertical="center"/>
    </xf>
    <xf numFmtId="0" fontId="0" fillId="0" borderId="0" xfId="0" applyAlignment="1">
      <alignment vertical="center"/>
    </xf>
    <xf numFmtId="0" fontId="28" fillId="0" borderId="0" xfId="0" applyFont="1" applyAlignment="1">
      <alignment vertical="center"/>
    </xf>
    <xf numFmtId="1" fontId="5" fillId="0" borderId="7" xfId="4279" applyNumberFormat="1" applyFont="1" applyBorder="1" applyAlignment="1">
      <alignment horizontal="center" vertical="center"/>
    </xf>
    <xf numFmtId="0" fontId="5" fillId="0" borderId="7" xfId="4293" applyFont="1" applyBorder="1" applyAlignment="1">
      <alignment horizontal="center" vertical="center" wrapText="1"/>
    </xf>
    <xf numFmtId="0" fontId="29" fillId="0" borderId="7" xfId="4293" applyFont="1" applyBorder="1" applyAlignment="1">
      <alignment horizontal="center" vertical="center" wrapText="1"/>
    </xf>
    <xf numFmtId="234" fontId="5" fillId="8" borderId="7" xfId="0" applyNumberFormat="1" applyFont="1" applyFill="1" applyBorder="1" applyAlignment="1">
      <alignment horizontal="center" vertical="center"/>
    </xf>
    <xf numFmtId="1" fontId="19" fillId="8" borderId="7" xfId="4218" applyNumberFormat="1" applyFont="1" applyFill="1" applyBorder="1" applyAlignment="1">
      <alignment horizontal="center" vertical="center"/>
    </xf>
    <xf numFmtId="0" fontId="5" fillId="8" borderId="7" xfId="0" applyFont="1" applyFill="1" applyBorder="1" applyAlignment="1">
      <alignment horizontal="center" vertical="center"/>
    </xf>
    <xf numFmtId="0" fontId="19" fillId="0" borderId="7" xfId="0" applyFont="1" applyBorder="1" applyAlignment="1">
      <alignment horizontal="center" vertical="center"/>
    </xf>
    <xf numFmtId="49" fontId="5" fillId="0" borderId="7" xfId="4273" applyNumberFormat="1" applyFont="1" applyBorder="1" applyAlignment="1">
      <alignment horizontal="center" vertical="center" wrapText="1"/>
    </xf>
    <xf numFmtId="49" fontId="5" fillId="0" borderId="7" xfId="2167" applyNumberFormat="1" applyFont="1" applyBorder="1" applyAlignment="1">
      <alignment horizontal="center" vertical="center" wrapText="1"/>
    </xf>
    <xf numFmtId="49" fontId="5" fillId="0" borderId="7" xfId="0" applyNumberFormat="1" applyFont="1" applyBorder="1" applyAlignment="1">
      <alignment horizontal="center" vertical="center"/>
    </xf>
    <xf numFmtId="1" fontId="19" fillId="0" borderId="7" xfId="4288" applyNumberFormat="1" applyFont="1" applyBorder="1" applyAlignment="1">
      <alignment horizontal="center" vertical="center"/>
    </xf>
    <xf numFmtId="49" fontId="5" fillId="0" borderId="7" xfId="3980" applyNumberFormat="1" applyFont="1" applyBorder="1" applyAlignment="1">
      <alignment horizontal="center" vertical="center" wrapText="1"/>
    </xf>
    <xf numFmtId="0" fontId="5" fillId="0" borderId="7" xfId="4288" applyFont="1" applyBorder="1" applyAlignment="1">
      <alignment horizontal="center" vertical="center" shrinkToFit="1"/>
    </xf>
    <xf numFmtId="49" fontId="5" fillId="0" borderId="7" xfId="3792" applyNumberFormat="1" applyFont="1" applyBorder="1" applyAlignment="1">
      <alignment horizontal="center" vertical="center" wrapText="1"/>
    </xf>
    <xf numFmtId="1" fontId="5" fillId="0" borderId="7" xfId="4288" applyNumberFormat="1" applyFont="1" applyBorder="1" applyAlignment="1">
      <alignment horizontal="center" vertical="center"/>
    </xf>
    <xf numFmtId="1" fontId="5" fillId="0" borderId="7" xfId="4285" applyNumberFormat="1" applyFont="1" applyBorder="1" applyAlignment="1">
      <alignment horizontal="center" vertical="center"/>
    </xf>
    <xf numFmtId="49" fontId="5" fillId="0" borderId="7" xfId="4265" applyNumberFormat="1" applyFont="1" applyBorder="1" applyAlignment="1">
      <alignment horizontal="center" vertical="center" wrapText="1"/>
    </xf>
    <xf numFmtId="49" fontId="5" fillId="0" borderId="7" xfId="4260" applyNumberFormat="1" applyFont="1" applyBorder="1" applyAlignment="1">
      <alignment horizontal="center" vertical="center" wrapText="1"/>
    </xf>
    <xf numFmtId="49" fontId="5" fillId="0" borderId="7" xfId="27" applyNumberFormat="1" applyFont="1" applyBorder="1" applyAlignment="1">
      <alignment horizontal="center" vertical="center" wrapText="1"/>
    </xf>
    <xf numFmtId="49" fontId="5" fillId="0" borderId="7" xfId="4262" applyNumberFormat="1" applyFont="1" applyBorder="1" applyAlignment="1">
      <alignment horizontal="center" vertical="center" wrapText="1"/>
    </xf>
    <xf numFmtId="49" fontId="5" fillId="0" borderId="7" xfId="4263" applyNumberFormat="1" applyFont="1" applyBorder="1" applyAlignment="1">
      <alignment horizontal="center" vertical="center" wrapText="1"/>
    </xf>
    <xf numFmtId="0" fontId="5" fillId="0" borderId="7" xfId="4220" applyFont="1" applyBorder="1" applyAlignment="1">
      <alignment horizontal="center" vertical="center"/>
    </xf>
    <xf numFmtId="1" fontId="19" fillId="0" borderId="7" xfId="4294" applyNumberFormat="1" applyFont="1" applyBorder="1" applyAlignment="1">
      <alignment horizontal="center" vertical="center"/>
    </xf>
    <xf numFmtId="0" fontId="5" fillId="0" borderId="7" xfId="4294" applyFont="1" applyBorder="1" applyAlignment="1">
      <alignment horizontal="center" vertical="center" wrapText="1"/>
    </xf>
    <xf numFmtId="49" fontId="5" fillId="0" borderId="7" xfId="4295" applyNumberFormat="1" applyFont="1" applyBorder="1" applyAlignment="1">
      <alignment horizontal="center" vertical="center" wrapText="1"/>
    </xf>
    <xf numFmtId="49" fontId="19" fillId="0" borderId="7" xfId="4290" applyNumberFormat="1" applyFont="1" applyBorder="1" applyAlignment="1">
      <alignment horizontal="center" vertical="center"/>
    </xf>
    <xf numFmtId="49" fontId="19" fillId="8" borderId="7" xfId="4218" applyNumberFormat="1" applyFont="1" applyFill="1" applyBorder="1" applyAlignment="1">
      <alignment horizontal="center" vertical="center"/>
    </xf>
    <xf numFmtId="49" fontId="5" fillId="0" borderId="7" xfId="1487" applyNumberFormat="1" applyFont="1" applyBorder="1" applyAlignment="1">
      <alignment horizontal="center" vertical="center"/>
    </xf>
    <xf numFmtId="49" fontId="5" fillId="0" borderId="7" xfId="4220" applyNumberFormat="1" applyFont="1" applyBorder="1" applyAlignment="1">
      <alignment horizontal="center" vertical="center"/>
    </xf>
    <xf numFmtId="49" fontId="19" fillId="0" borderId="7" xfId="1928" applyNumberFormat="1" applyFont="1" applyBorder="1" applyAlignment="1">
      <alignment horizontal="center" vertical="center"/>
    </xf>
    <xf numFmtId="49" fontId="19" fillId="0" borderId="7" xfId="3368" applyNumberFormat="1" applyFont="1" applyBorder="1" applyAlignment="1">
      <alignment horizontal="center" vertical="center"/>
    </xf>
    <xf numFmtId="49" fontId="19" fillId="0" borderId="7" xfId="4257" applyNumberFormat="1" applyFont="1" applyBorder="1" applyAlignment="1">
      <alignment horizontal="center" vertical="center"/>
    </xf>
    <xf numFmtId="49" fontId="19" fillId="0" borderId="7" xfId="4267" applyNumberFormat="1" applyFont="1" applyBorder="1" applyAlignment="1">
      <alignment horizontal="center" vertical="center"/>
    </xf>
    <xf numFmtId="49" fontId="5" fillId="0" borderId="7" xfId="4297" applyNumberFormat="1" applyFont="1" applyBorder="1" applyAlignment="1">
      <alignment horizontal="center" vertical="center" wrapText="1"/>
    </xf>
    <xf numFmtId="0" fontId="0" fillId="8" borderId="0" xfId="0" applyFill="1" applyAlignment="1">
      <alignment vertical="center"/>
    </xf>
    <xf numFmtId="49" fontId="19" fillId="0" borderId="7" xfId="4224" applyNumberFormat="1" applyFont="1" applyBorder="1" applyAlignment="1">
      <alignment horizontal="center" vertical="center" wrapText="1"/>
    </xf>
    <xf numFmtId="0" fontId="5" fillId="0" borderId="7" xfId="4298" applyFont="1" applyBorder="1" applyAlignment="1">
      <alignment horizontal="center" vertical="center" wrapText="1"/>
    </xf>
    <xf numFmtId="49" fontId="5" fillId="0" borderId="7" xfId="4219" applyNumberFormat="1" applyFont="1" applyBorder="1" applyAlignment="1">
      <alignment horizontal="center" vertical="center"/>
    </xf>
    <xf numFmtId="49" fontId="5" fillId="0" borderId="7" xfId="4271" applyNumberFormat="1" applyFont="1" applyBorder="1" applyAlignment="1">
      <alignment horizontal="center" vertical="center" wrapText="1"/>
    </xf>
    <xf numFmtId="1" fontId="5" fillId="0" borderId="7" xfId="4299" applyNumberFormat="1" applyFont="1" applyBorder="1" applyAlignment="1">
      <alignment horizontal="center" vertical="center"/>
    </xf>
    <xf numFmtId="49" fontId="5" fillId="0" borderId="7" xfId="4272" applyNumberFormat="1" applyFont="1" applyBorder="1" applyAlignment="1">
      <alignment horizontal="center" vertical="center" wrapText="1"/>
    </xf>
    <xf numFmtId="49" fontId="5" fillId="0" borderId="7" xfId="4190" applyNumberFormat="1" applyFont="1" applyBorder="1" applyAlignment="1">
      <alignment horizontal="center" vertical="center" wrapText="1"/>
    </xf>
    <xf numFmtId="49" fontId="5" fillId="0" borderId="7" xfId="4274" applyNumberFormat="1" applyFont="1" applyBorder="1" applyAlignment="1">
      <alignment horizontal="center" vertical="center" wrapText="1"/>
    </xf>
    <xf numFmtId="1" fontId="19" fillId="0" borderId="7" xfId="4287" applyNumberFormat="1" applyFont="1" applyBorder="1" applyAlignment="1">
      <alignment horizontal="center" vertical="center"/>
    </xf>
    <xf numFmtId="49" fontId="5" fillId="0" borderId="7" xfId="4270" applyNumberFormat="1" applyFont="1" applyBorder="1" applyAlignment="1">
      <alignment horizontal="center" vertical="center" wrapText="1"/>
    </xf>
    <xf numFmtId="49" fontId="5" fillId="0" borderId="7" xfId="4201" applyNumberFormat="1" applyFont="1" applyBorder="1" applyAlignment="1">
      <alignment horizontal="center" vertical="center" wrapText="1"/>
    </xf>
    <xf numFmtId="49" fontId="5" fillId="0" borderId="7" xfId="4195" applyNumberFormat="1" applyFont="1" applyBorder="1" applyAlignment="1">
      <alignment horizontal="center" vertical="center" wrapText="1"/>
    </xf>
    <xf numFmtId="49" fontId="5" fillId="0" borderId="7" xfId="3917" applyNumberFormat="1" applyFont="1" applyBorder="1" applyAlignment="1">
      <alignment horizontal="center" vertical="center" wrapText="1"/>
    </xf>
    <xf numFmtId="1" fontId="5" fillId="0" borderId="7" xfId="4276" applyNumberFormat="1" applyFont="1" applyBorder="1" applyAlignment="1">
      <alignment horizontal="center" vertical="center"/>
    </xf>
    <xf numFmtId="49" fontId="5" fillId="0" borderId="7" xfId="4198" applyNumberFormat="1" applyFont="1" applyBorder="1" applyAlignment="1">
      <alignment horizontal="center" vertical="center" wrapText="1"/>
    </xf>
    <xf numFmtId="49" fontId="5" fillId="0" borderId="7" xfId="3978" applyNumberFormat="1" applyFont="1" applyBorder="1" applyAlignment="1">
      <alignment horizontal="center" vertical="center" wrapText="1"/>
    </xf>
    <xf numFmtId="49" fontId="5" fillId="0" borderId="7" xfId="3976" applyNumberFormat="1" applyFont="1" applyBorder="1" applyAlignment="1">
      <alignment horizontal="center" vertical="center" wrapText="1"/>
    </xf>
    <xf numFmtId="49" fontId="5" fillId="0" borderId="7" xfId="4268" applyNumberFormat="1" applyFont="1" applyBorder="1" applyAlignment="1">
      <alignment horizontal="center" vertical="center" wrapText="1"/>
    </xf>
    <xf numFmtId="1" fontId="19" fillId="0" borderId="7" xfId="4255" applyNumberFormat="1" applyFont="1" applyBorder="1" applyAlignment="1">
      <alignment horizontal="center" vertical="center"/>
    </xf>
    <xf numFmtId="1" fontId="5" fillId="0" borderId="7" xfId="4281" applyNumberFormat="1" applyFont="1" applyBorder="1" applyAlignment="1">
      <alignment horizontal="center" vertical="center"/>
    </xf>
    <xf numFmtId="49" fontId="5" fillId="0" borderId="7" xfId="4264" applyNumberFormat="1" applyFont="1" applyBorder="1" applyAlignment="1">
      <alignment horizontal="center" vertical="center" wrapText="1"/>
    </xf>
    <xf numFmtId="1" fontId="5" fillId="0" borderId="7" xfId="4282" applyNumberFormat="1" applyFont="1" applyBorder="1" applyAlignment="1">
      <alignment horizontal="center" vertical="center"/>
    </xf>
    <xf numFmtId="0" fontId="5" fillId="0" borderId="7" xfId="473" applyFont="1" applyBorder="1" applyAlignment="1">
      <alignment horizontal="center" vertical="center"/>
    </xf>
    <xf numFmtId="49" fontId="19" fillId="0" borderId="7" xfId="120" applyNumberFormat="1" applyFont="1" applyBorder="1" applyAlignment="1">
      <alignment horizontal="center" vertical="center"/>
    </xf>
    <xf numFmtId="235" fontId="18" fillId="3" borderId="7" xfId="32" applyNumberFormat="1" applyFont="1" applyFill="1" applyBorder="1" applyAlignment="1">
      <alignment horizontal="center" vertical="center"/>
    </xf>
    <xf numFmtId="49" fontId="19" fillId="0" borderId="7" xfId="4253" applyNumberFormat="1" applyFont="1" applyBorder="1" applyAlignment="1">
      <alignment horizontal="center" vertical="center"/>
    </xf>
    <xf numFmtId="49" fontId="5" fillId="0" borderId="7" xfId="4254" applyNumberFormat="1" applyFont="1" applyBorder="1" applyAlignment="1">
      <alignment horizontal="center" vertical="center" wrapText="1"/>
    </xf>
    <xf numFmtId="49" fontId="19" fillId="0" borderId="7" xfId="4252" applyNumberFormat="1" applyFont="1" applyBorder="1" applyAlignment="1">
      <alignment horizontal="center" vertical="center"/>
    </xf>
    <xf numFmtId="49" fontId="5" fillId="0" borderId="7" xfId="464" applyNumberFormat="1" applyFont="1" applyBorder="1" applyAlignment="1">
      <alignment horizontal="center" vertical="center" wrapText="1"/>
    </xf>
    <xf numFmtId="235" fontId="18" fillId="8" borderId="7" xfId="32" applyNumberFormat="1" applyFont="1" applyFill="1" applyBorder="1" applyAlignment="1">
      <alignment horizontal="center" vertical="center"/>
    </xf>
    <xf numFmtId="49" fontId="18" fillId="0" borderId="7" xfId="2529" applyNumberFormat="1" applyFont="1" applyBorder="1">
      <alignment vertical="center"/>
    </xf>
    <xf numFmtId="0" fontId="11" fillId="3" borderId="0" xfId="0" applyFont="1" applyFill="1"/>
    <xf numFmtId="0" fontId="11" fillId="3" borderId="0" xfId="0" applyFont="1" applyFill="1" applyAlignment="1">
      <alignment horizontal="center"/>
    </xf>
    <xf numFmtId="0" fontId="14" fillId="3" borderId="0" xfId="0" applyFont="1" applyFill="1" applyAlignment="1">
      <alignment horizontal="center"/>
    </xf>
    <xf numFmtId="0" fontId="15" fillId="3" borderId="0" xfId="0" applyFont="1" applyFill="1" applyAlignment="1">
      <alignment horizontal="center"/>
    </xf>
    <xf numFmtId="0" fontId="30" fillId="3" borderId="0" xfId="0" applyFont="1" applyFill="1" applyAlignment="1">
      <alignment horizontal="center"/>
    </xf>
    <xf numFmtId="0" fontId="16" fillId="3" borderId="0" xfId="0" applyFont="1" applyFill="1" applyAlignment="1">
      <alignment horizontal="center"/>
    </xf>
    <xf numFmtId="0" fontId="14" fillId="3" borderId="0" xfId="0" applyFont="1" applyFill="1" applyAlignment="1">
      <alignment horizontal="center" vertical="center"/>
    </xf>
    <xf numFmtId="0" fontId="14" fillId="3" borderId="0" xfId="0" applyFont="1" applyFill="1" applyAlignment="1">
      <alignment vertical="center"/>
    </xf>
    <xf numFmtId="0" fontId="31" fillId="3" borderId="0" xfId="0" applyFont="1" applyFill="1" applyAlignment="1">
      <alignment horizontal="center" vertical="center"/>
    </xf>
    <xf numFmtId="0" fontId="14" fillId="3" borderId="7" xfId="0" applyFont="1" applyFill="1" applyBorder="1" applyAlignment="1">
      <alignment horizontal="center" vertical="center"/>
    </xf>
    <xf numFmtId="0" fontId="32" fillId="3" borderId="1" xfId="0" applyFont="1" applyFill="1" applyBorder="1" applyAlignment="1">
      <alignment horizontal="center" vertical="center"/>
    </xf>
    <xf numFmtId="0" fontId="14"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4"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0" xfId="0" applyFont="1" applyAlignment="1">
      <alignment horizontal="center" vertical="center"/>
    </xf>
    <xf numFmtId="0" fontId="20" fillId="0" borderId="5" xfId="0" applyFont="1" applyBorder="1" applyAlignment="1">
      <alignment horizontal="center" vertical="center"/>
    </xf>
    <xf numFmtId="0" fontId="25" fillId="3" borderId="0" xfId="0" applyFont="1" applyFill="1" applyAlignment="1">
      <alignment horizontal="center" vertical="center"/>
    </xf>
    <xf numFmtId="0" fontId="11" fillId="3" borderId="0" xfId="0" applyFont="1" applyFill="1" applyAlignment="1">
      <alignment vertical="center"/>
    </xf>
    <xf numFmtId="0" fontId="25" fillId="3" borderId="0" xfId="0" applyFont="1" applyFill="1" applyAlignment="1">
      <alignment horizontal="right" vertical="center"/>
    </xf>
    <xf numFmtId="182" fontId="32" fillId="3" borderId="1" xfId="0" applyNumberFormat="1" applyFont="1" applyFill="1" applyBorder="1" applyAlignment="1">
      <alignment horizontal="center" vertical="center"/>
    </xf>
    <xf numFmtId="49" fontId="25" fillId="3" borderId="7" xfId="0" applyNumberFormat="1" applyFont="1" applyFill="1" applyBorder="1" applyAlignment="1">
      <alignment horizontal="center" vertical="center"/>
    </xf>
    <xf numFmtId="182" fontId="14" fillId="3" borderId="7" xfId="0" applyNumberFormat="1" applyFont="1" applyFill="1" applyBorder="1" applyAlignment="1">
      <alignment horizontal="center" vertical="center"/>
    </xf>
    <xf numFmtId="182" fontId="32" fillId="3" borderId="6" xfId="0" applyNumberFormat="1" applyFont="1" applyFill="1" applyBorder="1" applyAlignment="1">
      <alignment horizontal="center" vertical="center"/>
    </xf>
    <xf numFmtId="49" fontId="33" fillId="3" borderId="7" xfId="0" applyNumberFormat="1" applyFont="1" applyFill="1" applyBorder="1" applyAlignment="1">
      <alignment horizontal="center" vertical="center"/>
    </xf>
    <xf numFmtId="0" fontId="20" fillId="3" borderId="7" xfId="0" applyFont="1" applyFill="1" applyBorder="1" applyAlignment="1">
      <alignment horizontal="center" vertical="center" wrapText="1"/>
    </xf>
    <xf numFmtId="0" fontId="20" fillId="3" borderId="7" xfId="0" applyFont="1" applyFill="1" applyBorder="1" applyAlignment="1">
      <alignment horizontal="center" vertical="center"/>
    </xf>
    <xf numFmtId="49" fontId="18" fillId="0" borderId="7" xfId="0" applyNumberFormat="1" applyFont="1" applyBorder="1" applyAlignment="1">
      <alignment horizontal="center" vertical="center"/>
    </xf>
    <xf numFmtId="228" fontId="18" fillId="0" borderId="7" xfId="0" applyNumberFormat="1" applyFont="1" applyBorder="1" applyAlignment="1">
      <alignment horizontal="center" vertical="center"/>
    </xf>
    <xf numFmtId="0" fontId="5" fillId="3" borderId="0" xfId="0" applyFont="1" applyFill="1"/>
    <xf numFmtId="0" fontId="14" fillId="3" borderId="0" xfId="0" applyFont="1" applyFill="1"/>
    <xf numFmtId="0" fontId="31" fillId="3" borderId="0" xfId="0" applyFont="1" applyFill="1"/>
    <xf numFmtId="182" fontId="11" fillId="3" borderId="0" xfId="0" applyNumberFormat="1" applyFont="1" applyFill="1"/>
    <xf numFmtId="182" fontId="18" fillId="0" borderId="7" xfId="0" applyNumberFormat="1" applyFont="1" applyBorder="1" applyAlignment="1">
      <alignment horizontal="right" vertical="center"/>
    </xf>
    <xf numFmtId="49" fontId="20" fillId="0" borderId="7" xfId="0" applyNumberFormat="1" applyFont="1" applyBorder="1" applyAlignment="1">
      <alignment horizontal="center" vertical="center"/>
    </xf>
    <xf numFmtId="0" fontId="32" fillId="3" borderId="3" xfId="0" applyFont="1" applyFill="1" applyBorder="1" applyAlignment="1">
      <alignment horizontal="center"/>
    </xf>
    <xf numFmtId="0" fontId="25" fillId="3" borderId="0" xfId="0" applyFont="1" applyFill="1" applyAlignment="1">
      <alignment horizontal="center"/>
    </xf>
    <xf numFmtId="0" fontId="19" fillId="3" borderId="7" xfId="0" applyFont="1" applyFill="1" applyBorder="1" applyAlignment="1">
      <alignment horizontal="center" vertical="center" wrapText="1"/>
    </xf>
    <xf numFmtId="0" fontId="34" fillId="0" borderId="7" xfId="0" applyFont="1" applyBorder="1" applyAlignment="1">
      <alignment horizontal="center" vertical="center" wrapText="1"/>
    </xf>
    <xf numFmtId="0" fontId="5" fillId="3" borderId="1" xfId="0" applyFont="1" applyFill="1" applyBorder="1" applyAlignment="1">
      <alignment horizontal="center" vertical="center"/>
    </xf>
    <xf numFmtId="0" fontId="20" fillId="3" borderId="1" xfId="0" applyFont="1" applyFill="1" applyBorder="1" applyAlignment="1">
      <alignment horizontal="center" vertical="center"/>
    </xf>
    <xf numFmtId="0" fontId="26" fillId="3" borderId="7" xfId="0" applyFont="1" applyFill="1" applyBorder="1" applyAlignment="1">
      <alignment horizontal="center" vertical="center"/>
    </xf>
    <xf numFmtId="0" fontId="26" fillId="3" borderId="7" xfId="0" applyFont="1" applyFill="1" applyBorder="1" applyAlignment="1">
      <alignment horizontal="center" vertical="center" wrapText="1"/>
    </xf>
    <xf numFmtId="0" fontId="20" fillId="3" borderId="5" xfId="0" applyFont="1" applyFill="1" applyBorder="1" applyAlignment="1">
      <alignment horizontal="center" vertical="center"/>
    </xf>
    <xf numFmtId="0" fontId="32" fillId="3" borderId="7" xfId="0" applyFont="1" applyFill="1" applyBorder="1" applyAlignment="1">
      <alignment horizontal="center" vertical="center"/>
    </xf>
    <xf numFmtId="0" fontId="33" fillId="3" borderId="7" xfId="0" applyFont="1" applyFill="1" applyBorder="1" applyAlignment="1">
      <alignment horizontal="center" vertical="center" wrapText="1" shrinkToFit="1"/>
    </xf>
    <xf numFmtId="0" fontId="20" fillId="3" borderId="1" xfId="0" applyFont="1" applyFill="1" applyBorder="1" applyAlignment="1">
      <alignment horizontal="center" vertical="center" wrapText="1"/>
    </xf>
    <xf numFmtId="0" fontId="20" fillId="3" borderId="2" xfId="0" applyFont="1" applyFill="1" applyBorder="1" applyAlignment="1">
      <alignment horizontal="center" vertical="center"/>
    </xf>
    <xf numFmtId="49" fontId="33" fillId="3" borderId="7" xfId="0" applyNumberFormat="1" applyFont="1" applyFill="1" applyBorder="1" applyAlignment="1">
      <alignment horizontal="center" vertical="center" wrapText="1"/>
    </xf>
    <xf numFmtId="0" fontId="19" fillId="3" borderId="7" xfId="0" applyFont="1" applyFill="1" applyBorder="1" applyAlignment="1">
      <alignment horizontal="center" vertical="center"/>
    </xf>
    <xf numFmtId="0" fontId="32" fillId="3" borderId="7" xfId="0" applyFont="1" applyFill="1" applyBorder="1" applyAlignment="1">
      <alignment horizontal="center" vertical="center" wrapText="1"/>
    </xf>
    <xf numFmtId="0" fontId="35" fillId="3" borderId="7" xfId="0" applyFont="1" applyFill="1" applyBorder="1" applyAlignment="1">
      <alignment horizontal="center" vertical="center"/>
    </xf>
    <xf numFmtId="0" fontId="36" fillId="3" borderId="1" xfId="0" applyFont="1" applyFill="1" applyBorder="1" applyAlignment="1">
      <alignment horizontal="center" vertical="center"/>
    </xf>
    <xf numFmtId="0" fontId="35" fillId="3" borderId="7"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5" fillId="3" borderId="6" xfId="0" applyFont="1" applyFill="1" applyBorder="1" applyAlignment="1">
      <alignment horizontal="center" vertical="center"/>
    </xf>
    <xf numFmtId="182" fontId="36" fillId="3" borderId="1" xfId="0" applyNumberFormat="1" applyFont="1" applyFill="1" applyBorder="1" applyAlignment="1">
      <alignment horizontal="center" vertical="center"/>
    </xf>
    <xf numFmtId="49" fontId="38" fillId="3" borderId="7" xfId="0" applyNumberFormat="1" applyFont="1" applyFill="1" applyBorder="1" applyAlignment="1">
      <alignment horizontal="center" vertical="center"/>
    </xf>
    <xf numFmtId="182" fontId="35" fillId="3" borderId="7" xfId="0" applyNumberFormat="1" applyFont="1" applyFill="1" applyBorder="1" applyAlignment="1">
      <alignment horizontal="center" vertical="center"/>
    </xf>
    <xf numFmtId="182" fontId="36" fillId="3" borderId="6" xfId="0" applyNumberFormat="1" applyFont="1" applyFill="1" applyBorder="1" applyAlignment="1">
      <alignment horizontal="center" vertical="center"/>
    </xf>
    <xf numFmtId="0" fontId="3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3" xfId="0" applyFont="1" applyFill="1" applyBorder="1" applyAlignment="1">
      <alignment horizontal="center" vertical="center" wrapText="1"/>
    </xf>
    <xf numFmtId="182" fontId="32" fillId="3" borderId="13" xfId="0" applyNumberFormat="1" applyFont="1" applyFill="1" applyBorder="1" applyAlignment="1">
      <alignment horizontal="center" vertical="center"/>
    </xf>
    <xf numFmtId="0" fontId="14" fillId="3" borderId="6" xfId="0" applyFont="1" applyFill="1" applyBorder="1" applyAlignment="1">
      <alignment horizontal="center" vertical="center" wrapText="1"/>
    </xf>
    <xf numFmtId="0" fontId="2" fillId="3" borderId="0" xfId="0" applyFont="1" applyFill="1" applyAlignment="1">
      <alignment horizontal="center"/>
    </xf>
    <xf numFmtId="0" fontId="5" fillId="3" borderId="6" xfId="0" applyFont="1" applyFill="1" applyBorder="1" applyAlignment="1">
      <alignment horizontal="center" vertical="center"/>
    </xf>
    <xf numFmtId="182" fontId="5" fillId="3" borderId="6" xfId="0" applyNumberFormat="1" applyFont="1" applyFill="1" applyBorder="1" applyAlignment="1">
      <alignment horizontal="center" vertical="center"/>
    </xf>
    <xf numFmtId="49" fontId="34" fillId="3" borderId="7" xfId="0" applyNumberFormat="1" applyFont="1" applyFill="1" applyBorder="1" applyAlignment="1">
      <alignment horizontal="center" vertical="center"/>
    </xf>
    <xf numFmtId="227" fontId="20" fillId="3" borderId="7" xfId="0" applyNumberFormat="1" applyFont="1" applyFill="1" applyBorder="1" applyAlignment="1">
      <alignment horizontal="center" vertical="center"/>
    </xf>
    <xf numFmtId="182" fontId="5" fillId="2" borderId="6" xfId="0" applyNumberFormat="1" applyFont="1" applyFill="1" applyBorder="1" applyAlignment="1">
      <alignment horizontal="center" vertical="center"/>
    </xf>
    <xf numFmtId="0" fontId="0" fillId="2" borderId="6" xfId="0" applyFill="1" applyBorder="1"/>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6" fillId="2" borderId="10" xfId="0" applyFont="1" applyFill="1" applyBorder="1" applyAlignment="1">
      <alignment horizontal="center"/>
    </xf>
    <xf numFmtId="182" fontId="5" fillId="2" borderId="5" xfId="0" applyNumberFormat="1" applyFont="1" applyFill="1" applyBorder="1" applyAlignment="1">
      <alignment horizontal="center" vertical="center"/>
    </xf>
    <xf numFmtId="182" fontId="4" fillId="2" borderId="8" xfId="0" applyNumberFormat="1" applyFont="1" applyFill="1" applyBorder="1" applyAlignment="1">
      <alignment horizontal="center" vertical="center"/>
    </xf>
    <xf numFmtId="10" fontId="4" fillId="2" borderId="7" xfId="0" applyNumberFormat="1" applyFont="1" applyFill="1" applyBorder="1" applyAlignment="1">
      <alignment horizontal="center" vertical="center"/>
    </xf>
    <xf numFmtId="0" fontId="6" fillId="2" borderId="0" xfId="0" applyFont="1" applyFill="1" applyAlignment="1">
      <alignment vertical="center"/>
    </xf>
    <xf numFmtId="0" fontId="39" fillId="0" borderId="0" xfId="0" applyFont="1" applyAlignment="1">
      <alignment horizontal="centerContinuous"/>
    </xf>
    <xf numFmtId="0" fontId="0" fillId="0" borderId="0" xfId="0" applyAlignment="1">
      <alignment horizontal="centerContinuous"/>
    </xf>
    <xf numFmtId="0" fontId="40" fillId="0" borderId="0" xfId="40" applyAlignment="1" applyProtection="1">
      <alignment vertical="center"/>
    </xf>
    <xf numFmtId="0" fontId="41" fillId="0" borderId="0" xfId="0" applyFont="1" applyAlignment="1">
      <alignment horizontal="right" vertical="center"/>
    </xf>
    <xf numFmtId="0" fontId="41" fillId="0" borderId="0" xfId="0" applyFont="1" applyAlignment="1">
      <alignment horizontal="centerContinuous" vertical="center"/>
    </xf>
    <xf numFmtId="0" fontId="41" fillId="0" borderId="0" xfId="0" applyFont="1" applyAlignment="1">
      <alignment vertical="center"/>
    </xf>
    <xf numFmtId="0" fontId="41" fillId="0" borderId="7" xfId="0" applyFont="1" applyBorder="1" applyAlignment="1">
      <alignment horizontal="center" vertical="center"/>
    </xf>
    <xf numFmtId="49" fontId="41" fillId="0" borderId="7" xfId="0" applyNumberFormat="1" applyFont="1" applyBorder="1" applyAlignment="1">
      <alignment horizontal="center" vertical="center"/>
    </xf>
    <xf numFmtId="43" fontId="42" fillId="0" borderId="7" xfId="40" applyNumberFormat="1" applyFont="1" applyBorder="1" applyAlignment="1" applyProtection="1">
      <alignment vertical="center"/>
    </xf>
    <xf numFmtId="43" fontId="41" fillId="0" borderId="7" xfId="32" applyFont="1" applyBorder="1" applyAlignment="1">
      <alignment vertical="center"/>
    </xf>
    <xf numFmtId="227" fontId="41" fillId="0" borderId="7" xfId="0" applyNumberFormat="1" applyFont="1" applyBorder="1" applyAlignment="1">
      <alignment vertical="center"/>
    </xf>
    <xf numFmtId="0" fontId="41" fillId="0" borderId="7" xfId="0" applyFont="1" applyBorder="1" applyAlignment="1">
      <alignment vertical="center"/>
    </xf>
    <xf numFmtId="49" fontId="4" fillId="2" borderId="8" xfId="0" applyNumberFormat="1" applyFont="1" applyFill="1" applyBorder="1" applyAlignment="1">
      <alignment horizontal="center" vertical="center"/>
    </xf>
    <xf numFmtId="227" fontId="4" fillId="2" borderId="8" xfId="0" applyNumberFormat="1" applyFont="1" applyFill="1" applyBorder="1" applyAlignment="1">
      <alignment horizontal="center" vertical="center"/>
    </xf>
    <xf numFmtId="0" fontId="5" fillId="2" borderId="1" xfId="0" applyFont="1" applyFill="1" applyBorder="1" applyAlignment="1">
      <alignment vertical="center"/>
    </xf>
    <xf numFmtId="182" fontId="4" fillId="0" borderId="7" xfId="2403" applyNumberFormat="1" applyFont="1" applyBorder="1" applyAlignment="1">
      <alignment horizontal="right" vertical="center" shrinkToFit="1"/>
    </xf>
    <xf numFmtId="0" fontId="5" fillId="2" borderId="15" xfId="0" applyFont="1" applyFill="1" applyBorder="1" applyAlignment="1">
      <alignment horizontal="right" vertical="center"/>
    </xf>
    <xf numFmtId="0" fontId="4" fillId="2" borderId="7" xfId="0" applyFont="1" applyFill="1" applyBorder="1" applyAlignment="1">
      <alignment horizontal="center" vertical="center" wrapText="1"/>
    </xf>
    <xf numFmtId="182" fontId="4" fillId="2" borderId="7" xfId="0" applyNumberFormat="1" applyFont="1" applyFill="1" applyBorder="1" applyAlignment="1">
      <alignment vertical="center" shrinkToFit="1"/>
    </xf>
    <xf numFmtId="0" fontId="8" fillId="2" borderId="0" xfId="0" applyFont="1" applyFill="1" applyAlignment="1">
      <alignment horizontal="center"/>
    </xf>
    <xf numFmtId="0" fontId="1" fillId="2" borderId="0" xfId="0" applyFont="1" applyFill="1" applyAlignment="1">
      <alignment horizontal="center"/>
    </xf>
    <xf numFmtId="43" fontId="8" fillId="2" borderId="0" xfId="0" applyNumberFormat="1" applyFont="1" applyFill="1"/>
    <xf numFmtId="10" fontId="8" fillId="2" borderId="0" xfId="0" applyNumberFormat="1" applyFont="1" applyFill="1"/>
    <xf numFmtId="236" fontId="8" fillId="2" borderId="0" xfId="0" applyNumberFormat="1" applyFont="1" applyFill="1"/>
    <xf numFmtId="0" fontId="6" fillId="0" borderId="0" xfId="0" applyFont="1"/>
    <xf numFmtId="0" fontId="6" fillId="0" borderId="0" xfId="0" applyFont="1" applyAlignment="1">
      <alignment shrinkToFit="1"/>
    </xf>
    <xf numFmtId="0" fontId="6" fillId="0" borderId="0" xfId="0" applyFont="1" applyAlignment="1">
      <alignment horizontal="center"/>
    </xf>
    <xf numFmtId="231" fontId="6" fillId="0" borderId="0" xfId="0" applyNumberFormat="1" applyFont="1" applyAlignment="1">
      <alignment horizontal="center" shrinkToFit="1"/>
    </xf>
    <xf numFmtId="237" fontId="6" fillId="0" borderId="0" xfId="0" applyNumberFormat="1" applyFont="1" applyAlignment="1">
      <alignment shrinkToFit="1"/>
    </xf>
    <xf numFmtId="0" fontId="2" fillId="0" borderId="0" xfId="0" applyFont="1" applyAlignment="1">
      <alignment horizontal="center"/>
    </xf>
    <xf numFmtId="0" fontId="3" fillId="0" borderId="0" xfId="40" applyFont="1" applyAlignment="1" applyProtection="1">
      <alignment vertical="center"/>
    </xf>
    <xf numFmtId="0" fontId="4" fillId="0" borderId="0" xfId="0" applyFont="1" applyAlignment="1">
      <alignment vertical="center" shrinkToFit="1"/>
    </xf>
    <xf numFmtId="0" fontId="4" fillId="0" borderId="0" xfId="0" applyFont="1" applyAlignment="1">
      <alignment horizontal="center" vertical="center"/>
    </xf>
    <xf numFmtId="231" fontId="4" fillId="0" borderId="0" xfId="0" applyNumberFormat="1" applyFont="1" applyAlignment="1">
      <alignment horizontal="center" vertical="center" shrinkToFit="1"/>
    </xf>
    <xf numFmtId="237" fontId="4" fillId="0" borderId="0" xfId="0" applyNumberFormat="1" applyFont="1" applyAlignment="1">
      <alignment vertical="center" shrinkToFit="1"/>
    </xf>
    <xf numFmtId="0" fontId="5" fillId="0" borderId="1" xfId="0" applyFont="1" applyBorder="1" applyAlignment="1">
      <alignment horizontal="center" vertical="center" shrinkToFit="1"/>
    </xf>
    <xf numFmtId="0" fontId="4" fillId="0" borderId="6" xfId="0" applyFont="1" applyBorder="1" applyAlignment="1">
      <alignment horizontal="center" vertical="center" shrinkToFit="1"/>
    </xf>
    <xf numFmtId="231" fontId="5" fillId="0" borderId="7" xfId="0" applyNumberFormat="1" applyFont="1" applyBorder="1" applyAlignment="1">
      <alignment horizontal="center" vertical="center" shrinkToFit="1"/>
    </xf>
    <xf numFmtId="237" fontId="5" fillId="0" borderId="7" xfId="0" applyNumberFormat="1" applyFont="1" applyBorder="1" applyAlignment="1">
      <alignment horizontal="center" vertical="center" shrinkToFit="1"/>
    </xf>
    <xf numFmtId="0" fontId="4" fillId="0" borderId="7" xfId="0" applyFont="1" applyBorder="1" applyAlignment="1">
      <alignment horizontal="center" vertical="center"/>
    </xf>
    <xf numFmtId="0" fontId="43" fillId="0" borderId="16" xfId="3009" applyFont="1" applyBorder="1" applyAlignment="1">
      <alignment horizontal="left" vertical="center"/>
    </xf>
    <xf numFmtId="0" fontId="43" fillId="0" borderId="16" xfId="3009" applyFont="1" applyBorder="1" applyAlignment="1">
      <alignment horizontal="left" vertical="center" shrinkToFit="1"/>
    </xf>
    <xf numFmtId="0" fontId="43" fillId="0" borderId="16" xfId="3009" applyFont="1" applyBorder="1" applyAlignment="1">
      <alignment horizontal="center" vertical="center"/>
    </xf>
    <xf numFmtId="231" fontId="1" fillId="0" borderId="6" xfId="2393" applyNumberFormat="1" applyFont="1" applyBorder="1" applyAlignment="1">
      <alignment horizontal="center" vertical="center" shrinkToFit="1"/>
    </xf>
    <xf numFmtId="237" fontId="1" fillId="0" borderId="6" xfId="2393" applyNumberFormat="1" applyFont="1" applyBorder="1" applyAlignment="1">
      <alignment horizontal="right" vertical="center" shrinkToFit="1"/>
    </xf>
    <xf numFmtId="182" fontId="1" fillId="0" borderId="6" xfId="2393" applyNumberFormat="1" applyFont="1" applyBorder="1" applyAlignment="1">
      <alignment horizontal="right" vertical="center"/>
    </xf>
    <xf numFmtId="0" fontId="4" fillId="0" borderId="7" xfId="0" applyFont="1" applyBorder="1" applyAlignment="1">
      <alignment vertical="center"/>
    </xf>
    <xf numFmtId="0" fontId="43" fillId="0" borderId="5" xfId="3009" applyFont="1" applyBorder="1" applyAlignment="1">
      <alignment horizontal="left" vertical="center"/>
    </xf>
    <xf numFmtId="0" fontId="43" fillId="0" borderId="5" xfId="3009" applyFont="1" applyBorder="1" applyAlignment="1">
      <alignment horizontal="left" vertical="center" shrinkToFit="1"/>
    </xf>
    <xf numFmtId="0" fontId="43" fillId="0" borderId="5" xfId="3009" applyFont="1" applyBorder="1" applyAlignment="1">
      <alignment horizontal="center" vertical="center"/>
    </xf>
    <xf numFmtId="0" fontId="5" fillId="0" borderId="0" xfId="0" applyFont="1" applyAlignment="1">
      <alignment horizontal="right" vertical="center"/>
    </xf>
    <xf numFmtId="227" fontId="4" fillId="0" borderId="7" xfId="0" applyNumberFormat="1" applyFont="1" applyBorder="1" applyAlignment="1">
      <alignment vertical="center"/>
    </xf>
    <xf numFmtId="182" fontId="4" fillId="0" borderId="7" xfId="0" applyNumberFormat="1" applyFont="1" applyBorder="1" applyAlignment="1">
      <alignment vertical="center"/>
    </xf>
    <xf numFmtId="182" fontId="4" fillId="0" borderId="7" xfId="0" applyNumberFormat="1" applyFont="1" applyBorder="1" applyAlignment="1">
      <alignment vertical="center" shrinkToFit="1"/>
    </xf>
    <xf numFmtId="227" fontId="4" fillId="0" borderId="7" xfId="0" applyNumberFormat="1" applyFont="1" applyBorder="1" applyAlignment="1">
      <alignment vertical="center" shrinkToFit="1"/>
    </xf>
    <xf numFmtId="49" fontId="4" fillId="0" borderId="7" xfId="0" applyNumberFormat="1" applyFont="1" applyBorder="1" applyAlignment="1">
      <alignment vertical="center"/>
    </xf>
    <xf numFmtId="0" fontId="6" fillId="0" borderId="7" xfId="0" applyFont="1" applyBorder="1"/>
    <xf numFmtId="182" fontId="1" fillId="0" borderId="6" xfId="2393" applyNumberFormat="1" applyFont="1" applyBorder="1" applyAlignment="1">
      <alignment horizontal="right" vertical="center" shrinkToFit="1"/>
    </xf>
    <xf numFmtId="58" fontId="43" fillId="0" borderId="5" xfId="3009" applyNumberFormat="1" applyFont="1" applyBorder="1" applyAlignment="1">
      <alignment horizontal="left" vertical="center" shrinkToFit="1"/>
    </xf>
    <xf numFmtId="17" fontId="43" fillId="0" borderId="5" xfId="3009" applyNumberFormat="1" applyFont="1" applyBorder="1" applyAlignment="1">
      <alignment horizontal="left" vertical="center" shrinkToFit="1"/>
    </xf>
    <xf numFmtId="0" fontId="43" fillId="0" borderId="7" xfId="3009" applyFont="1" applyBorder="1" applyAlignment="1">
      <alignment horizontal="left" vertical="center"/>
    </xf>
    <xf numFmtId="0" fontId="43" fillId="0" borderId="7" xfId="3009" applyFont="1" applyBorder="1" applyAlignment="1">
      <alignment horizontal="left" vertical="center" shrinkToFit="1"/>
    </xf>
    <xf numFmtId="49" fontId="43" fillId="0" borderId="7" xfId="3009" applyNumberFormat="1" applyFont="1" applyBorder="1" applyAlignment="1">
      <alignment horizontal="left" vertical="center" shrinkToFit="1"/>
    </xf>
    <xf numFmtId="49" fontId="43" fillId="0" borderId="5" xfId="3009" applyNumberFormat="1" applyFont="1" applyBorder="1" applyAlignment="1">
      <alignment horizontal="left" vertical="center" shrinkToFit="1"/>
    </xf>
    <xf numFmtId="49" fontId="4" fillId="0" borderId="7" xfId="0" applyNumberFormat="1" applyFont="1" applyBorder="1" applyAlignment="1">
      <alignment horizontal="center" vertical="center" shrinkToFit="1"/>
    </xf>
    <xf numFmtId="49" fontId="4" fillId="0" borderId="7" xfId="0" applyNumberFormat="1" applyFont="1" applyBorder="1" applyAlignment="1">
      <alignment horizontal="center" vertical="center"/>
    </xf>
    <xf numFmtId="231" fontId="4" fillId="0" borderId="7" xfId="0" applyNumberFormat="1" applyFont="1" applyBorder="1" applyAlignment="1">
      <alignment horizontal="center" vertical="center" shrinkToFit="1"/>
    </xf>
    <xf numFmtId="237" fontId="4" fillId="0" borderId="7" xfId="0" applyNumberFormat="1" applyFont="1" applyBorder="1" applyAlignment="1">
      <alignment vertical="center" shrinkToFit="1"/>
    </xf>
    <xf numFmtId="10" fontId="0" fillId="0" borderId="0" xfId="0" applyNumberFormat="1"/>
    <xf numFmtId="43" fontId="41" fillId="0" borderId="7" xfId="32" applyFont="1" applyBorder="1" applyAlignment="1" applyProtection="1">
      <alignment vertical="center"/>
      <protection locked="0"/>
    </xf>
    <xf numFmtId="58" fontId="41" fillId="0" borderId="7" xfId="0" applyNumberFormat="1" applyFont="1" applyBorder="1" applyAlignment="1">
      <alignment horizontal="center" vertical="center"/>
    </xf>
    <xf numFmtId="0" fontId="6" fillId="3" borderId="0" xfId="0" applyFont="1" applyFill="1" applyAlignment="1">
      <alignment vertical="center"/>
    </xf>
    <xf numFmtId="0" fontId="6" fillId="3" borderId="0" xfId="0" applyFont="1" applyFill="1"/>
    <xf numFmtId="0" fontId="6" fillId="3" borderId="0" xfId="0" applyFont="1" applyFill="1" applyAlignment="1">
      <alignment horizontal="left"/>
    </xf>
    <xf numFmtId="0" fontId="6" fillId="3" borderId="0" xfId="0" applyFont="1" applyFill="1" applyAlignment="1">
      <alignment horizontal="center"/>
    </xf>
    <xf numFmtId="229" fontId="6" fillId="3" borderId="0" xfId="0" applyNumberFormat="1" applyFont="1" applyFill="1" applyAlignment="1">
      <alignment horizontal="right"/>
    </xf>
    <xf numFmtId="0" fontId="3" fillId="3" borderId="0" xfId="40" applyFont="1" applyFill="1" applyAlignment="1" applyProtection="1">
      <alignment vertical="center"/>
    </xf>
    <xf numFmtId="0" fontId="3" fillId="3" borderId="0" xfId="40" applyFont="1" applyFill="1" applyAlignment="1" applyProtection="1">
      <alignment horizontal="left" vertical="center"/>
    </xf>
    <xf numFmtId="0" fontId="4" fillId="3" borderId="0" xfId="0" applyFont="1" applyFill="1" applyAlignment="1">
      <alignment horizontal="center" vertical="center"/>
    </xf>
    <xf numFmtId="0" fontId="4" fillId="3" borderId="0" xfId="0" applyFont="1" applyFill="1" applyAlignment="1">
      <alignment vertical="center"/>
    </xf>
    <xf numFmtId="229" fontId="4" fillId="3" borderId="0" xfId="0" applyNumberFormat="1" applyFont="1" applyFill="1" applyAlignment="1">
      <alignment horizontal="right" vertical="center"/>
    </xf>
    <xf numFmtId="0" fontId="4" fillId="3" borderId="0" xfId="0" applyFont="1" applyFill="1" applyAlignment="1">
      <alignment horizontal="left" vertical="center"/>
    </xf>
    <xf numFmtId="0" fontId="1" fillId="3" borderId="7" xfId="0" applyFont="1" applyFill="1" applyBorder="1" applyAlignment="1">
      <alignment horizontal="center" vertical="center"/>
    </xf>
    <xf numFmtId="229" fontId="1" fillId="3" borderId="7" xfId="0" applyNumberFormat="1" applyFont="1" applyFill="1" applyBorder="1" applyAlignment="1">
      <alignment horizontal="center" vertical="center"/>
    </xf>
    <xf numFmtId="238" fontId="1" fillId="3" borderId="7" xfId="3166" applyNumberFormat="1" applyFont="1" applyFill="1" applyBorder="1" applyAlignment="1">
      <alignment vertical="center"/>
    </xf>
    <xf numFmtId="238" fontId="1" fillId="3" borderId="17" xfId="3166" applyNumberFormat="1" applyFont="1" applyFill="1" applyBorder="1" applyAlignment="1">
      <alignment vertical="center" shrinkToFit="1"/>
    </xf>
    <xf numFmtId="228" fontId="8" fillId="3" borderId="7" xfId="0" applyNumberFormat="1" applyFont="1" applyFill="1" applyBorder="1" applyAlignment="1">
      <alignment horizontal="center" vertical="center" shrinkToFit="1"/>
    </xf>
    <xf numFmtId="0" fontId="8" fillId="3" borderId="7" xfId="0" applyFont="1" applyFill="1" applyBorder="1" applyAlignment="1">
      <alignment horizontal="center" vertical="center"/>
    </xf>
    <xf numFmtId="182" fontId="4" fillId="3" borderId="7" xfId="2870" applyNumberFormat="1" applyFont="1" applyFill="1" applyBorder="1" applyAlignment="1">
      <alignment horizontal="right" vertical="center" shrinkToFit="1"/>
    </xf>
    <xf numFmtId="229" fontId="4" fillId="3" borderId="7" xfId="0" applyNumberFormat="1" applyFont="1" applyFill="1" applyBorder="1" applyAlignment="1">
      <alignment horizontal="right" vertical="center"/>
    </xf>
    <xf numFmtId="229" fontId="8" fillId="3" borderId="7" xfId="0" applyNumberFormat="1" applyFont="1" applyFill="1" applyBorder="1" applyAlignment="1" applyProtection="1">
      <alignment horizontal="right"/>
      <protection locked="0"/>
    </xf>
    <xf numFmtId="238" fontId="1" fillId="3" borderId="7" xfId="4244" applyNumberFormat="1" applyFont="1" applyFill="1" applyBorder="1" applyAlignment="1">
      <alignment vertical="center"/>
    </xf>
    <xf numFmtId="238" fontId="1" fillId="3" borderId="17" xfId="4244" applyNumberFormat="1" applyFont="1" applyFill="1" applyBorder="1" applyAlignment="1">
      <alignment vertical="center" shrinkToFit="1"/>
    </xf>
    <xf numFmtId="182" fontId="4" fillId="3" borderId="7" xfId="2998" applyNumberFormat="1" applyFont="1" applyFill="1" applyBorder="1" applyAlignment="1">
      <alignment horizontal="right" vertical="center" shrinkToFit="1"/>
    </xf>
    <xf numFmtId="228" fontId="1" fillId="3" borderId="7" xfId="4204" applyNumberFormat="1" applyFont="1" applyFill="1" applyBorder="1" applyAlignment="1">
      <alignment horizontal="center" vertical="center" shrinkToFit="1"/>
    </xf>
    <xf numFmtId="238" fontId="1" fillId="3" borderId="7" xfId="4204" applyNumberFormat="1" applyFont="1" applyFill="1" applyBorder="1" applyAlignment="1">
      <alignment vertical="center" shrinkToFit="1"/>
    </xf>
    <xf numFmtId="182" fontId="4" fillId="3" borderId="7" xfId="2871" applyNumberFormat="1" applyFont="1" applyFill="1" applyBorder="1" applyAlignment="1">
      <alignment horizontal="right" vertical="center" shrinkToFit="1"/>
    </xf>
    <xf numFmtId="0" fontId="1" fillId="3" borderId="7" xfId="0" applyFont="1" applyFill="1" applyBorder="1" applyProtection="1">
      <protection locked="0"/>
    </xf>
    <xf numFmtId="239" fontId="1" fillId="3" borderId="7" xfId="3359" applyNumberFormat="1" applyFont="1" applyFill="1" applyBorder="1" applyAlignment="1">
      <alignment horizontal="center" vertical="center"/>
    </xf>
    <xf numFmtId="228" fontId="8" fillId="3" borderId="7" xfId="0" applyNumberFormat="1" applyFont="1" applyFill="1" applyBorder="1" applyAlignment="1">
      <alignment horizontal="center" vertical="center"/>
    </xf>
    <xf numFmtId="43" fontId="1" fillId="3" borderId="7" xfId="3359" applyFont="1" applyFill="1" applyBorder="1" applyAlignment="1">
      <alignment vertical="center"/>
    </xf>
    <xf numFmtId="229" fontId="8" fillId="3" borderId="7" xfId="3359" applyNumberFormat="1" applyFont="1" applyFill="1" applyBorder="1" applyAlignment="1">
      <alignment horizontal="right" vertical="center"/>
    </xf>
    <xf numFmtId="0" fontId="1" fillId="3" borderId="5" xfId="0" applyFont="1" applyFill="1" applyBorder="1" applyAlignment="1">
      <alignment horizontal="center" vertical="center"/>
    </xf>
    <xf numFmtId="43" fontId="1" fillId="3" borderId="8" xfId="3359" applyFont="1" applyFill="1" applyBorder="1" applyAlignment="1">
      <alignment vertical="center"/>
    </xf>
    <xf numFmtId="0" fontId="5" fillId="3" borderId="5" xfId="0" applyFont="1" applyFill="1" applyBorder="1" applyAlignment="1">
      <alignment horizontal="center" vertical="center"/>
    </xf>
    <xf numFmtId="0" fontId="4" fillId="3" borderId="8" xfId="0" applyFont="1" applyFill="1" applyBorder="1" applyAlignment="1">
      <alignment horizontal="center" vertical="center"/>
    </xf>
    <xf numFmtId="49" fontId="4" fillId="3" borderId="7" xfId="0" applyNumberFormat="1" applyFont="1" applyFill="1" applyBorder="1" applyAlignment="1">
      <alignment horizontal="center" vertical="center"/>
    </xf>
    <xf numFmtId="182" fontId="4" fillId="3" borderId="7" xfId="0" applyNumberFormat="1" applyFont="1" applyFill="1" applyBorder="1" applyAlignment="1">
      <alignment vertical="center"/>
    </xf>
    <xf numFmtId="0" fontId="4" fillId="3" borderId="7" xfId="0" applyFont="1" applyFill="1" applyBorder="1" applyAlignment="1">
      <alignment horizontal="center" vertical="center"/>
    </xf>
    <xf numFmtId="228" fontId="4" fillId="3" borderId="7" xfId="0" applyNumberFormat="1" applyFont="1" applyFill="1" applyBorder="1" applyAlignment="1">
      <alignment horizontal="center" vertical="center"/>
    </xf>
    <xf numFmtId="0" fontId="5" fillId="3" borderId="0" xfId="0" applyFont="1" applyFill="1" applyAlignment="1">
      <alignment horizontal="right" vertical="center"/>
    </xf>
    <xf numFmtId="49" fontId="1" fillId="3" borderId="7" xfId="0" applyNumberFormat="1" applyFont="1" applyFill="1" applyBorder="1" applyAlignment="1">
      <alignment horizontal="center" vertical="center"/>
    </xf>
    <xf numFmtId="227" fontId="4" fillId="3" borderId="7" xfId="0" applyNumberFormat="1" applyFont="1" applyFill="1" applyBorder="1" applyAlignment="1">
      <alignment vertical="center"/>
    </xf>
    <xf numFmtId="49" fontId="4" fillId="3" borderId="7" xfId="0" applyNumberFormat="1" applyFont="1" applyFill="1" applyBorder="1" applyAlignment="1">
      <alignment vertical="center"/>
    </xf>
    <xf numFmtId="10" fontId="4" fillId="2" borderId="7" xfId="0" applyNumberFormat="1" applyFont="1" applyFill="1" applyBorder="1" applyAlignment="1">
      <alignment vertical="center"/>
    </xf>
    <xf numFmtId="49" fontId="4" fillId="2" borderId="7" xfId="0" applyNumberFormat="1" applyFont="1" applyFill="1" applyBorder="1" applyAlignment="1">
      <alignment horizontal="centerContinuous" vertical="center"/>
    </xf>
    <xf numFmtId="0" fontId="5" fillId="2" borderId="7" xfId="4249" applyFont="1" applyFill="1" applyBorder="1" applyAlignment="1">
      <alignment horizontal="center" vertical="center"/>
    </xf>
    <xf numFmtId="239" fontId="1" fillId="2" borderId="7" xfId="1024" applyNumberFormat="1" applyFont="1" applyFill="1" applyBorder="1" applyAlignment="1" applyProtection="1">
      <alignment vertical="center" shrinkToFit="1"/>
      <protection locked="0"/>
    </xf>
    <xf numFmtId="0" fontId="1" fillId="2" borderId="7" xfId="1024" applyFont="1" applyFill="1" applyBorder="1" applyAlignment="1" applyProtection="1">
      <alignment horizontal="left" vertical="center"/>
      <protection locked="0"/>
    </xf>
    <xf numFmtId="43" fontId="8" fillId="2" borderId="7" xfId="3359" applyFont="1" applyFill="1" applyBorder="1" applyAlignment="1">
      <alignment horizontal="right" vertical="center"/>
    </xf>
    <xf numFmtId="0" fontId="1" fillId="2" borderId="7" xfId="91" applyFont="1" applyFill="1" applyBorder="1" applyAlignment="1">
      <alignment horizontal="left" vertical="center" shrinkToFit="1"/>
    </xf>
    <xf numFmtId="0" fontId="1" fillId="2" borderId="7" xfId="1024" applyFont="1" applyFill="1" applyBorder="1" applyAlignment="1" applyProtection="1">
      <alignment horizontal="left" vertical="center" shrinkToFit="1"/>
      <protection locked="0"/>
    </xf>
    <xf numFmtId="49" fontId="5" fillId="2" borderId="7" xfId="0" applyNumberFormat="1" applyFont="1" applyFill="1" applyBorder="1" applyAlignment="1">
      <alignment vertical="center" shrinkToFit="1"/>
    </xf>
    <xf numFmtId="228" fontId="8" fillId="2" borderId="7" xfId="0" applyNumberFormat="1" applyFont="1" applyFill="1" applyBorder="1" applyAlignment="1">
      <alignment horizontal="right" vertical="center"/>
    </xf>
    <xf numFmtId="0" fontId="8" fillId="2" borderId="7" xfId="0" applyFont="1" applyFill="1" applyBorder="1" applyAlignment="1">
      <alignment horizontal="right" vertical="center"/>
    </xf>
    <xf numFmtId="0" fontId="8" fillId="2" borderId="7" xfId="4249" applyFont="1" applyFill="1" applyBorder="1" applyAlignment="1">
      <alignment horizontal="center" vertical="center"/>
    </xf>
    <xf numFmtId="229" fontId="4" fillId="2" borderId="7" xfId="4249" applyNumberFormat="1" applyFont="1" applyFill="1" applyBorder="1" applyAlignment="1">
      <alignment horizontal="right" vertical="center"/>
    </xf>
    <xf numFmtId="0" fontId="4" fillId="2" borderId="5" xfId="0" applyFont="1" applyFill="1" applyBorder="1" applyAlignment="1">
      <alignment horizontal="center" vertical="center"/>
    </xf>
    <xf numFmtId="43" fontId="4" fillId="2" borderId="7" xfId="0" applyNumberFormat="1" applyFont="1" applyFill="1" applyBorder="1" applyAlignment="1">
      <alignment vertical="center"/>
    </xf>
    <xf numFmtId="0" fontId="8" fillId="2" borderId="7" xfId="0" applyFont="1" applyFill="1" applyBorder="1" applyAlignment="1">
      <alignment vertical="center"/>
    </xf>
    <xf numFmtId="240" fontId="4" fillId="2" borderId="7" xfId="0" applyNumberFormat="1" applyFont="1" applyFill="1" applyBorder="1" applyAlignment="1">
      <alignment horizontal="center" vertical="center"/>
    </xf>
    <xf numFmtId="0" fontId="44" fillId="2" borderId="0" xfId="4249" applyFont="1" applyFill="1" applyAlignment="1">
      <alignment vertical="center"/>
    </xf>
    <xf numFmtId="0" fontId="8" fillId="2" borderId="0" xfId="4249" applyFont="1" applyFill="1" applyAlignment="1">
      <alignment horizontal="center" vertical="center"/>
    </xf>
    <xf numFmtId="0" fontId="8" fillId="2" borderId="0" xfId="4249" applyFont="1" applyFill="1" applyAlignment="1">
      <alignment vertical="center"/>
    </xf>
    <xf numFmtId="0" fontId="7" fillId="2" borderId="0" xfId="4249" applyFont="1" applyFill="1" applyAlignment="1">
      <alignment horizontal="centerContinuous" vertical="center"/>
    </xf>
    <xf numFmtId="237" fontId="8" fillId="2" borderId="0" xfId="4249" applyNumberFormat="1" applyFont="1" applyFill="1" applyAlignment="1">
      <alignment vertical="center"/>
    </xf>
    <xf numFmtId="237" fontId="8" fillId="2" borderId="0" xfId="4249" applyNumberFormat="1" applyFont="1" applyFill="1" applyAlignment="1">
      <alignment horizontal="centerContinuous" vertical="center"/>
    </xf>
    <xf numFmtId="0" fontId="8" fillId="2" borderId="0" xfId="4249" applyFont="1" applyFill="1" applyAlignment="1">
      <alignment horizontal="centerContinuous" vertical="center"/>
    </xf>
    <xf numFmtId="0" fontId="5" fillId="2" borderId="7" xfId="4249" applyFont="1" applyFill="1" applyBorder="1" applyAlignment="1">
      <alignment horizontal="center" vertical="center" wrapText="1"/>
    </xf>
    <xf numFmtId="0" fontId="4" fillId="2" borderId="7" xfId="4249" applyFont="1" applyFill="1" applyBorder="1" applyAlignment="1">
      <alignment horizontal="center" vertical="center"/>
    </xf>
    <xf numFmtId="49" fontId="4" fillId="2" borderId="7" xfId="4249" applyNumberFormat="1" applyFont="1" applyFill="1" applyBorder="1" applyAlignment="1">
      <alignment horizontal="left" vertical="center"/>
    </xf>
    <xf numFmtId="49" fontId="4" fillId="2" borderId="7" xfId="4249" applyNumberFormat="1" applyFont="1" applyFill="1" applyBorder="1" applyAlignment="1">
      <alignment horizontal="center" vertical="center"/>
    </xf>
    <xf numFmtId="0" fontId="4" fillId="2" borderId="7" xfId="4249" applyFont="1" applyFill="1" applyBorder="1" applyAlignment="1">
      <alignment horizontal="right" vertical="center"/>
    </xf>
    <xf numFmtId="228" fontId="4" fillId="2" borderId="7" xfId="4249" applyNumberFormat="1" applyFont="1" applyFill="1" applyBorder="1" applyAlignment="1">
      <alignment horizontal="center" vertical="center"/>
    </xf>
    <xf numFmtId="182" fontId="4" fillId="2" borderId="7" xfId="4249" applyNumberFormat="1" applyFont="1" applyFill="1" applyBorder="1" applyAlignment="1">
      <alignment vertical="center"/>
    </xf>
    <xf numFmtId="0" fontId="4" fillId="2" borderId="7" xfId="4249" applyFont="1" applyFill="1" applyBorder="1" applyAlignment="1">
      <alignment vertical="center"/>
    </xf>
    <xf numFmtId="0" fontId="5" fillId="2" borderId="5" xfId="4249" applyFont="1" applyFill="1" applyBorder="1" applyAlignment="1">
      <alignment horizontal="center" vertical="center"/>
    </xf>
    <xf numFmtId="0" fontId="4" fillId="2" borderId="8" xfId="4249" applyFont="1" applyFill="1" applyBorder="1" applyAlignment="1">
      <alignment horizontal="center" vertical="center"/>
    </xf>
    <xf numFmtId="49" fontId="8" fillId="2" borderId="3" xfId="4249" applyNumberFormat="1" applyFont="1" applyFill="1" applyBorder="1" applyAlignment="1">
      <alignment vertical="center"/>
    </xf>
    <xf numFmtId="0" fontId="45" fillId="2" borderId="3" xfId="4249" applyFont="1" applyFill="1" applyBorder="1" applyAlignment="1">
      <alignment vertical="center"/>
    </xf>
    <xf numFmtId="49" fontId="8" fillId="2" borderId="0" xfId="4249" applyNumberFormat="1" applyFont="1" applyFill="1" applyAlignment="1">
      <alignment vertical="center"/>
    </xf>
    <xf numFmtId="237" fontId="8" fillId="2" borderId="0" xfId="4249" applyNumberFormat="1" applyFont="1" applyFill="1" applyAlignment="1">
      <alignment horizontal="right" vertical="center"/>
    </xf>
    <xf numFmtId="0" fontId="1" fillId="2" borderId="15" xfId="4249" applyFont="1" applyFill="1" applyBorder="1" applyAlignment="1">
      <alignment horizontal="right" vertical="center"/>
    </xf>
    <xf numFmtId="0" fontId="8" fillId="2" borderId="15" xfId="4249" applyFont="1" applyFill="1" applyBorder="1" applyAlignment="1">
      <alignment horizontal="right" vertical="center"/>
    </xf>
    <xf numFmtId="182" fontId="4" fillId="2" borderId="7" xfId="4249" applyNumberFormat="1" applyFont="1" applyFill="1" applyBorder="1" applyAlignment="1">
      <alignment horizontal="right" vertical="center"/>
    </xf>
    <xf numFmtId="227" fontId="4" fillId="2" borderId="7" xfId="4249" applyNumberFormat="1" applyFont="1" applyFill="1" applyBorder="1" applyAlignment="1">
      <alignment horizontal="right" vertical="center"/>
    </xf>
    <xf numFmtId="49" fontId="4" fillId="2" borderId="7" xfId="4249" applyNumberFormat="1" applyFont="1" applyFill="1" applyBorder="1" applyAlignment="1">
      <alignment vertical="center"/>
    </xf>
    <xf numFmtId="49" fontId="1" fillId="2" borderId="7" xfId="0" applyNumberFormat="1" applyFont="1" applyFill="1" applyBorder="1" applyAlignment="1">
      <alignment horizontal="center" vertical="center"/>
    </xf>
    <xf numFmtId="49" fontId="8" fillId="2" borderId="7" xfId="0" applyNumberFormat="1" applyFont="1" applyFill="1" applyBorder="1" applyAlignment="1">
      <alignment vertical="center"/>
    </xf>
    <xf numFmtId="182" fontId="1" fillId="2" borderId="7" xfId="0" applyNumberFormat="1" applyFont="1" applyFill="1" applyBorder="1" applyAlignment="1">
      <alignment vertical="center"/>
    </xf>
    <xf numFmtId="0" fontId="1" fillId="2" borderId="7" xfId="0" applyFont="1" applyFill="1" applyBorder="1" applyAlignment="1">
      <alignment vertical="center"/>
    </xf>
    <xf numFmtId="43" fontId="8" fillId="2" borderId="7" xfId="0" applyNumberFormat="1" applyFont="1" applyFill="1" applyBorder="1" applyAlignment="1">
      <alignment vertical="center"/>
    </xf>
    <xf numFmtId="43" fontId="6" fillId="2" borderId="0" xfId="0" applyNumberFormat="1" applyFont="1" applyFill="1"/>
    <xf numFmtId="0" fontId="46" fillId="2" borderId="0" xfId="0" applyFont="1" applyFill="1" applyAlignment="1">
      <alignment horizontal="centerContinuous"/>
    </xf>
    <xf numFmtId="0" fontId="47" fillId="2" borderId="0" xfId="0" applyFont="1" applyFill="1" applyAlignment="1">
      <alignment horizontal="centerContinuous"/>
    </xf>
    <xf numFmtId="0" fontId="3" fillId="2" borderId="18" xfId="40" applyFont="1" applyFill="1" applyBorder="1" applyAlignment="1" applyProtection="1"/>
    <xf numFmtId="0" fontId="41" fillId="2" borderId="18" xfId="0" applyFont="1" applyFill="1" applyBorder="1"/>
    <xf numFmtId="0" fontId="48" fillId="2" borderId="0" xfId="0" applyFont="1" applyFill="1" applyAlignment="1">
      <alignment horizontal="right"/>
    </xf>
    <xf numFmtId="0" fontId="49" fillId="2" borderId="0" xfId="0" applyFont="1" applyFill="1"/>
    <xf numFmtId="0" fontId="50" fillId="2" borderId="0" xfId="0" applyFont="1" applyFill="1" applyAlignment="1">
      <alignment horizontal="right"/>
    </xf>
    <xf numFmtId="0" fontId="50" fillId="2" borderId="0" xfId="0" applyFont="1" applyFill="1"/>
    <xf numFmtId="0" fontId="12" fillId="2" borderId="0" xfId="0" applyFont="1" applyFill="1"/>
    <xf numFmtId="49" fontId="12" fillId="2" borderId="0" xfId="32" applyNumberFormat="1" applyFont="1" applyFill="1" applyAlignment="1">
      <alignment horizontal="centerContinuous" vertical="center"/>
    </xf>
    <xf numFmtId="0" fontId="51" fillId="2" borderId="0" xfId="0" applyFont="1" applyFill="1"/>
    <xf numFmtId="0" fontId="52" fillId="2" borderId="0" xfId="0" applyFont="1" applyFill="1" applyAlignment="1">
      <alignment horizontal="center"/>
    </xf>
    <xf numFmtId="0" fontId="52" fillId="2" borderId="0" xfId="0" applyFont="1" applyFill="1"/>
    <xf numFmtId="0" fontId="53" fillId="2" borderId="0" xfId="0" applyFont="1" applyFill="1"/>
    <xf numFmtId="49" fontId="41" fillId="0" borderId="0" xfId="0" applyNumberFormat="1" applyFont="1" applyAlignment="1">
      <alignment vertical="center"/>
    </xf>
    <xf numFmtId="49" fontId="5" fillId="0" borderId="0" xfId="0" applyNumberFormat="1" applyFont="1" applyAlignment="1">
      <alignment vertical="top"/>
    </xf>
    <xf numFmtId="49" fontId="5" fillId="0" borderId="0" xfId="32" applyNumberFormat="1" applyFont="1" applyAlignment="1">
      <alignment vertical="center"/>
    </xf>
    <xf numFmtId="49" fontId="5" fillId="0" borderId="0" xfId="0" applyNumberFormat="1" applyFont="1" applyAlignment="1">
      <alignment vertical="center"/>
    </xf>
    <xf numFmtId="49" fontId="50" fillId="0" borderId="0" xfId="32" applyNumberFormat="1" applyFont="1" applyAlignment="1">
      <alignment horizontal="centerContinuous" vertical="center"/>
    </xf>
    <xf numFmtId="49" fontId="50" fillId="0" borderId="0" xfId="0" applyNumberFormat="1" applyFont="1" applyAlignment="1">
      <alignment horizontal="centerContinuous" vertical="center"/>
    </xf>
    <xf numFmtId="49" fontId="54" fillId="0" borderId="0" xfId="40" applyNumberFormat="1" applyFont="1" applyAlignment="1" applyProtection="1">
      <alignment vertical="center"/>
    </xf>
    <xf numFmtId="49" fontId="5" fillId="0" borderId="0" xfId="0" applyNumberFormat="1" applyFont="1" applyAlignment="1">
      <alignment horizontal="center" vertical="center"/>
    </xf>
    <xf numFmtId="49" fontId="5" fillId="0" borderId="0" xfId="32" applyNumberFormat="1" applyFont="1" applyAlignment="1">
      <alignment vertical="top"/>
    </xf>
    <xf numFmtId="49" fontId="54" fillId="0" borderId="0" xfId="40" applyNumberFormat="1" applyFont="1" applyProtection="1">
      <alignment vertical="top"/>
    </xf>
    <xf numFmtId="49" fontId="54" fillId="0" borderId="0" xfId="40" applyNumberFormat="1" applyFont="1" applyAlignment="1" applyProtection="1">
      <alignment horizontal="center" vertical="top"/>
    </xf>
    <xf numFmtId="49" fontId="5" fillId="0" borderId="0" xfId="0" applyNumberFormat="1" applyFont="1" applyAlignment="1">
      <alignment horizontal="center" vertical="top"/>
    </xf>
    <xf numFmtId="49" fontId="55" fillId="0" borderId="0" xfId="40" applyNumberFormat="1" applyFont="1" applyAlignment="1" applyProtection="1">
      <alignment vertical="center"/>
    </xf>
    <xf numFmtId="49" fontId="37" fillId="0" borderId="0" xfId="0" applyNumberFormat="1" applyFont="1" applyAlignment="1">
      <alignment vertical="center"/>
    </xf>
    <xf numFmtId="0" fontId="54" fillId="0" borderId="0" xfId="40" applyFont="1" applyAlignment="1" applyProtection="1"/>
    <xf numFmtId="0" fontId="56" fillId="0" borderId="0" xfId="4292" applyAlignment="1">
      <alignment vertical="center"/>
    </xf>
    <xf numFmtId="0" fontId="57" fillId="0" borderId="0" xfId="4292" applyFont="1" applyAlignment="1">
      <alignment horizontal="center" vertical="center"/>
    </xf>
    <xf numFmtId="0" fontId="57" fillId="0" borderId="19" xfId="4292" applyFont="1" applyBorder="1" applyAlignment="1">
      <alignment vertical="center"/>
    </xf>
    <xf numFmtId="0" fontId="3" fillId="0" borderId="0" xfId="40" applyFont="1" applyAlignment="1" applyProtection="1"/>
    <xf numFmtId="0" fontId="58" fillId="9" borderId="18" xfId="4292" applyFont="1" applyFill="1" applyBorder="1" applyAlignment="1">
      <alignment horizontal="center" vertical="center"/>
    </xf>
    <xf numFmtId="228" fontId="59" fillId="0" borderId="0" xfId="4292" applyNumberFormat="1" applyFont="1" applyAlignment="1" applyProtection="1">
      <alignment horizontal="center" vertical="center"/>
      <protection hidden="1"/>
    </xf>
    <xf numFmtId="228" fontId="60" fillId="0" borderId="0" xfId="4292" applyNumberFormat="1" applyFont="1" applyAlignment="1" applyProtection="1">
      <alignment horizontal="center" vertical="center"/>
      <protection hidden="1"/>
    </xf>
    <xf numFmtId="0" fontId="58" fillId="9" borderId="0" xfId="4292" applyFont="1" applyFill="1" applyAlignment="1">
      <alignment horizontal="center" vertical="center"/>
    </xf>
    <xf numFmtId="0" fontId="55" fillId="10" borderId="20" xfId="4292" applyFont="1" applyFill="1" applyBorder="1" applyAlignment="1">
      <alignment vertical="center"/>
    </xf>
    <xf numFmtId="0" fontId="55" fillId="10" borderId="21" xfId="4292" applyFont="1" applyFill="1" applyBorder="1" applyAlignment="1">
      <alignment vertical="center"/>
    </xf>
    <xf numFmtId="228" fontId="61" fillId="0" borderId="0" xfId="4292" applyNumberFormat="1" applyFont="1" applyAlignment="1">
      <alignment horizontal="center" vertical="center"/>
    </xf>
    <xf numFmtId="0" fontId="62" fillId="10" borderId="22" xfId="4292" applyFont="1" applyFill="1" applyBorder="1" applyAlignment="1">
      <alignment horizontal="centerContinuous" vertical="top"/>
    </xf>
    <xf numFmtId="0" fontId="62" fillId="10" borderId="0" xfId="4292" applyFont="1" applyFill="1" applyAlignment="1">
      <alignment horizontal="centerContinuous" vertical="center"/>
    </xf>
    <xf numFmtId="228" fontId="57" fillId="0" borderId="0" xfId="4292" applyNumberFormat="1" applyFont="1" applyAlignment="1">
      <alignment horizontal="center" vertical="center"/>
    </xf>
    <xf numFmtId="0" fontId="55" fillId="10" borderId="22" xfId="40" applyFont="1" applyFill="1" applyBorder="1" applyAlignment="1" applyProtection="1">
      <alignment vertical="center"/>
    </xf>
    <xf numFmtId="0" fontId="63" fillId="10" borderId="0" xfId="4292" applyFont="1" applyFill="1" applyAlignment="1">
      <alignment horizontal="center" vertical="center"/>
    </xf>
    <xf numFmtId="0" fontId="55" fillId="10" borderId="0" xfId="4292" applyFont="1" applyFill="1"/>
    <xf numFmtId="0" fontId="64" fillId="10" borderId="22" xfId="4292" applyFont="1" applyFill="1" applyBorder="1" applyAlignment="1">
      <alignment horizontal="center" vertical="center"/>
    </xf>
    <xf numFmtId="0" fontId="64" fillId="10" borderId="0" xfId="4292" applyFont="1" applyFill="1" applyAlignment="1">
      <alignment horizontal="center" vertical="center"/>
    </xf>
    <xf numFmtId="0" fontId="63" fillId="10" borderId="23" xfId="4292" applyFont="1" applyFill="1" applyBorder="1" applyAlignment="1">
      <alignment vertical="center"/>
    </xf>
    <xf numFmtId="0" fontId="65" fillId="10" borderId="22" xfId="4292" applyFont="1" applyFill="1" applyBorder="1" applyAlignment="1">
      <alignment horizontal="right" vertical="center"/>
    </xf>
    <xf numFmtId="0" fontId="65" fillId="10" borderId="24" xfId="4292" applyFont="1" applyFill="1" applyBorder="1" applyAlignment="1">
      <alignment horizontal="center" vertical="center"/>
    </xf>
    <xf numFmtId="49" fontId="66" fillId="11" borderId="25" xfId="4292" applyNumberFormat="1" applyFont="1" applyFill="1" applyBorder="1" applyAlignment="1" applyProtection="1">
      <alignment horizontal="left" vertical="center"/>
      <protection locked="0"/>
    </xf>
    <xf numFmtId="49" fontId="66" fillId="11" borderId="26" xfId="4292" applyNumberFormat="1" applyFont="1" applyFill="1" applyBorder="1" applyAlignment="1" applyProtection="1">
      <alignment horizontal="left" vertical="center"/>
      <protection locked="0"/>
    </xf>
    <xf numFmtId="0" fontId="67" fillId="10" borderId="22" xfId="4292" applyFont="1" applyFill="1" applyBorder="1" applyAlignment="1">
      <alignment horizontal="center" vertical="center"/>
    </xf>
    <xf numFmtId="0" fontId="67" fillId="10" borderId="0" xfId="4292" applyFont="1" applyFill="1" applyAlignment="1">
      <alignment horizontal="center" vertical="center"/>
    </xf>
    <xf numFmtId="0" fontId="67" fillId="10" borderId="27" xfId="4292" applyFont="1" applyFill="1" applyBorder="1" applyAlignment="1">
      <alignment horizontal="center" vertical="center"/>
    </xf>
    <xf numFmtId="49" fontId="68" fillId="11" borderId="26" xfId="4292" applyNumberFormat="1" applyFont="1" applyFill="1" applyBorder="1" applyAlignment="1" applyProtection="1">
      <alignment horizontal="center" vertical="center"/>
      <protection locked="0"/>
    </xf>
    <xf numFmtId="49" fontId="66" fillId="11" borderId="26" xfId="4292" applyNumberFormat="1" applyFont="1" applyFill="1" applyBorder="1" applyAlignment="1">
      <alignment horizontal="center" vertical="center"/>
    </xf>
    <xf numFmtId="0" fontId="69" fillId="10" borderId="27" xfId="4292" applyFont="1" applyFill="1" applyBorder="1" applyAlignment="1">
      <alignment horizontal="center" vertical="center"/>
    </xf>
    <xf numFmtId="0" fontId="70" fillId="10" borderId="27" xfId="4292" applyFont="1" applyFill="1" applyBorder="1" applyAlignment="1">
      <alignment horizontal="center" vertical="center"/>
    </xf>
    <xf numFmtId="49" fontId="68" fillId="11" borderId="25" xfId="4292" applyNumberFormat="1" applyFont="1" applyFill="1" applyBorder="1" applyAlignment="1" applyProtection="1">
      <alignment horizontal="center" vertical="center"/>
      <protection locked="0"/>
    </xf>
    <xf numFmtId="0" fontId="71" fillId="10" borderId="22" xfId="4292" applyFont="1" applyFill="1" applyBorder="1" applyAlignment="1">
      <alignment horizontal="center" vertical="center"/>
    </xf>
    <xf numFmtId="0" fontId="72" fillId="10" borderId="0" xfId="4292" applyFont="1" applyFill="1" applyAlignment="1">
      <alignment vertical="center"/>
    </xf>
    <xf numFmtId="0" fontId="56" fillId="10" borderId="28" xfId="4292" applyFill="1" applyBorder="1" applyAlignment="1">
      <alignment vertical="center"/>
    </xf>
    <xf numFmtId="0" fontId="69" fillId="10" borderId="0" xfId="4292" applyFont="1" applyFill="1" applyAlignment="1">
      <alignment horizontal="center" vertical="center"/>
    </xf>
    <xf numFmtId="49" fontId="73" fillId="12" borderId="0" xfId="4292" applyNumberFormat="1" applyFont="1" applyFill="1" applyAlignment="1" applyProtection="1">
      <alignment horizontal="left" vertical="center"/>
      <protection locked="0"/>
    </xf>
    <xf numFmtId="0" fontId="65" fillId="10" borderId="29" xfId="4292" applyFont="1" applyFill="1" applyBorder="1" applyAlignment="1">
      <alignment horizontal="right" vertical="center"/>
    </xf>
    <xf numFmtId="0" fontId="74" fillId="10" borderId="30" xfId="4292" applyFont="1" applyFill="1" applyBorder="1" applyAlignment="1">
      <alignment vertical="center"/>
    </xf>
    <xf numFmtId="0" fontId="75" fillId="10" borderId="30" xfId="4292" applyFont="1" applyFill="1" applyBorder="1" applyAlignment="1">
      <alignment vertical="center"/>
    </xf>
    <xf numFmtId="0" fontId="58" fillId="9" borderId="31" xfId="4292" applyFont="1" applyFill="1" applyBorder="1" applyAlignment="1">
      <alignment horizontal="center" vertical="center"/>
    </xf>
    <xf numFmtId="0" fontId="74" fillId="9" borderId="31" xfId="4292" applyFont="1" applyFill="1" applyBorder="1" applyAlignment="1">
      <alignment vertical="center"/>
    </xf>
    <xf numFmtId="0" fontId="56" fillId="0" borderId="21" xfId="4292" applyBorder="1" applyAlignment="1">
      <alignment vertical="center"/>
    </xf>
    <xf numFmtId="0" fontId="56" fillId="0" borderId="0" xfId="4292" applyAlignment="1">
      <alignment horizontal="center" vertical="center"/>
    </xf>
    <xf numFmtId="0" fontId="58" fillId="9" borderId="32" xfId="4292" applyFont="1" applyFill="1" applyBorder="1" applyAlignment="1">
      <alignment horizontal="center" vertical="center"/>
    </xf>
    <xf numFmtId="0" fontId="76" fillId="0" borderId="0" xfId="4292" applyFont="1" applyAlignment="1">
      <alignment horizontal="center" vertical="center"/>
    </xf>
    <xf numFmtId="0" fontId="55" fillId="10" borderId="33" xfId="4292" applyFont="1" applyFill="1" applyBorder="1" applyAlignment="1">
      <alignment vertical="center"/>
    </xf>
    <xf numFmtId="0" fontId="58" fillId="9" borderId="34" xfId="4292" applyFont="1" applyFill="1" applyBorder="1" applyAlignment="1">
      <alignment horizontal="center" vertical="center"/>
    </xf>
    <xf numFmtId="0" fontId="59" fillId="0" borderId="0" xfId="4292" applyFont="1" applyAlignment="1">
      <alignment vertical="center"/>
    </xf>
    <xf numFmtId="0" fontId="62" fillId="10" borderId="35" xfId="4292" applyFont="1" applyFill="1" applyBorder="1" applyAlignment="1">
      <alignment horizontal="centerContinuous" vertical="center"/>
    </xf>
    <xf numFmtId="0" fontId="64" fillId="10" borderId="35" xfId="4292" applyFont="1" applyFill="1" applyBorder="1" applyAlignment="1">
      <alignment vertical="center"/>
    </xf>
    <xf numFmtId="0" fontId="71" fillId="0" borderId="0" xfId="4292" applyFont="1" applyAlignment="1">
      <alignment vertical="center"/>
    </xf>
    <xf numFmtId="0" fontId="55" fillId="10" borderId="23" xfId="4292" applyFont="1" applyFill="1" applyBorder="1" applyAlignment="1">
      <alignment vertical="center"/>
    </xf>
    <xf numFmtId="0" fontId="5" fillId="0" borderId="0" xfId="4292" applyFont="1" applyAlignment="1">
      <alignment vertical="center"/>
    </xf>
    <xf numFmtId="49" fontId="66" fillId="11" borderId="36" xfId="4292" applyNumberFormat="1" applyFont="1" applyFill="1" applyBorder="1" applyAlignment="1" applyProtection="1">
      <alignment horizontal="left" vertical="center"/>
      <protection locked="0"/>
    </xf>
    <xf numFmtId="0" fontId="5" fillId="0" borderId="22" xfId="4292" applyFont="1" applyBorder="1" applyAlignment="1">
      <alignment vertical="center"/>
    </xf>
    <xf numFmtId="49" fontId="66" fillId="11" borderId="26" xfId="4292" applyNumberFormat="1" applyFont="1" applyFill="1" applyBorder="1" applyAlignment="1">
      <alignment vertical="center"/>
    </xf>
    <xf numFmtId="49" fontId="66" fillId="11" borderId="36" xfId="4292" applyNumberFormat="1" applyFont="1" applyFill="1" applyBorder="1" applyAlignment="1">
      <alignment vertical="center"/>
    </xf>
    <xf numFmtId="49" fontId="77" fillId="11" borderId="26" xfId="4292" applyNumberFormat="1" applyFont="1" applyFill="1" applyBorder="1" applyAlignment="1" applyProtection="1">
      <alignment horizontal="left" vertical="center"/>
      <protection locked="0"/>
    </xf>
    <xf numFmtId="49" fontId="77" fillId="11" borderId="36" xfId="4292" applyNumberFormat="1" applyFont="1" applyFill="1" applyBorder="1" applyAlignment="1" applyProtection="1">
      <alignment horizontal="left" vertical="center"/>
      <protection locked="0"/>
    </xf>
    <xf numFmtId="0" fontId="5" fillId="0" borderId="0" xfId="4292" applyFont="1" applyAlignment="1" applyProtection="1">
      <alignment vertical="center"/>
      <protection locked="0"/>
    </xf>
    <xf numFmtId="0" fontId="64" fillId="10" borderId="37" xfId="4292" applyFont="1" applyFill="1" applyBorder="1" applyAlignment="1">
      <alignment vertical="center"/>
    </xf>
    <xf numFmtId="0" fontId="74" fillId="9" borderId="38" xfId="4292" applyFont="1" applyFill="1" applyBorder="1" applyAlignment="1">
      <alignment vertical="center"/>
    </xf>
    <xf numFmtId="0" fontId="78" fillId="0" borderId="0" xfId="4292" applyFont="1" applyAlignment="1">
      <alignment vertical="center"/>
    </xf>
    <xf numFmtId="58" fontId="41" fillId="0" borderId="7" xfId="0" applyNumberFormat="1" applyFont="1" applyBorder="1" applyAlignment="1" quotePrefix="1">
      <alignment horizontal="center" vertical="center"/>
    </xf>
    <xf numFmtId="0" fontId="5" fillId="0" borderId="7" xfId="0" applyFont="1" applyBorder="1" applyAlignment="1" quotePrefix="1">
      <alignment horizontal="center" vertical="center"/>
    </xf>
  </cellXfs>
  <cellStyles count="5979">
    <cellStyle name="常规" xfId="0" builtinId="0"/>
    <cellStyle name="_ET_STYLE_NoName_00__2011年3月报表 2" xfId="1"/>
    <cellStyle name="货币[0]" xfId="2" builtinId="7"/>
    <cellStyle name="20% - 强调文字颜色 3" xfId="3" builtinId="38"/>
    <cellStyle name="20% - 强调文字颜色 6 2 12" xfId="4"/>
    <cellStyle name="输入" xfId="5" builtinId="20"/>
    <cellStyle name="{Date} 2" xfId="6"/>
    <cellStyle name="_Part III.200406.Loan and Liabilities details.(Site Name)_附件1：审计评估联合申报明细表 6" xfId="7"/>
    <cellStyle name="常规 39" xfId="8"/>
    <cellStyle name="20% - 强调文字颜色 2 3 6" xfId="9"/>
    <cellStyle name="货币" xfId="10" builtinId="4"/>
    <cellStyle name="args.style" xfId="11"/>
    <cellStyle name="_ET_STYLE_NoName_00_ 9" xfId="12"/>
    <cellStyle name="?? 20" xfId="13"/>
    <cellStyle name="?? 15" xfId="14"/>
    <cellStyle name="Normal - Style1 17" xfId="15"/>
    <cellStyle name="Normal - Style1 22" xfId="16"/>
    <cellStyle name="60% - 强调文字颜色 1 3 5" xfId="17"/>
    <cellStyle name="输入 4 3 3" xfId="18"/>
    <cellStyle name="_Part III.200406.Loan and Liabilities details.(Site Name)_审计调查表.V3 6" xfId="19"/>
    <cellStyle name="Accent2 - 40%" xfId="20"/>
    <cellStyle name="千位分隔[0]" xfId="21" builtinId="6"/>
    <cellStyle name="_long term loan - others 300504_KPMG original version_(中企华)审计评估联合申报明细表.V1 3" xfId="22"/>
    <cellStyle name="_Shenhua PBC package 050530_(中企华)审计评估联合申报明细表.V1 6" xfId="23"/>
    <cellStyle name="常规 31 2" xfId="24"/>
    <cellStyle name="40% - 强调文字颜色 3 3 3 2" xfId="25"/>
    <cellStyle name="40% - 强调文字颜色 3" xfId="26" builtinId="39"/>
    <cellStyle name="常规_固定资产台账_120" xfId="27"/>
    <cellStyle name="20% - 强调文字颜色 1 3 6 3" xfId="28"/>
    <cellStyle name="差" xfId="29" builtinId="27"/>
    <cellStyle name="60% - 强调文字颜色 2 4 3" xfId="30"/>
    <cellStyle name="_KPMG original version_(中企华)审计评估联合申报明细表.V1 2" xfId="31"/>
    <cellStyle name="千位分隔" xfId="32" builtinId="3"/>
    <cellStyle name="@_text 2" xfId="33"/>
    <cellStyle name="标题 1 5 5 2" xfId="34"/>
    <cellStyle name="Linked Cells 6" xfId="35"/>
    <cellStyle name="40% - 强调文字颜色 2 3 5 3" xfId="36"/>
    <cellStyle name="_吴家沟井巷工程评估表 4" xfId="37"/>
    <cellStyle name="_KPMG original version 3" xfId="38"/>
    <cellStyle name="60% - 强调文字颜色 3" xfId="39" builtinId="40"/>
    <cellStyle name="超链接" xfId="40" builtinId="8"/>
    <cellStyle name="百分比" xfId="41" builtinId="5"/>
    <cellStyle name="subhead 3" xfId="42"/>
    <cellStyle name="20% - 强调文字颜色 6 4 2 2" xfId="43"/>
    <cellStyle name="已访问的超链接" xfId="44" builtinId="9"/>
    <cellStyle name="_ET_STYLE_NoName_00__Sheet3" xfId="45"/>
    <cellStyle name="60% - 强调文字颜色 2 3" xfId="46"/>
    <cellStyle name="40% - 强调文字颜色 2 5 6 2" xfId="47"/>
    <cellStyle name="注释" xfId="48" builtinId="10"/>
    <cellStyle name="Linked Cells 5" xfId="49"/>
    <cellStyle name="Entered" xfId="50"/>
    <cellStyle name="40% - 强调文字颜色 2 3 5 2" xfId="51"/>
    <cellStyle name="_吴家沟井巷工程评估表 3" xfId="52"/>
    <cellStyle name="60% - 强调文字颜色 2" xfId="53" builtinId="36"/>
    <cellStyle name="_Shenhua PBC package 050530 6" xfId="54"/>
    <cellStyle name="_KPMG original version 2" xfId="55"/>
    <cellStyle name="20% - 强调文字颜色 5 3 6" xfId="56"/>
    <cellStyle name="解释性文本 2 2" xfId="57"/>
    <cellStyle name="_忻州市评级授统计4月 2" xfId="58"/>
    <cellStyle name="标题 4" xfId="59" builtinId="19"/>
    <cellStyle name="60% - 强调文字颜色 6 5 5 2" xfId="60"/>
    <cellStyle name="_ET_STYLE_NoName_00__Sheet3 5" xfId="61"/>
    <cellStyle name="_ET_STYLE_NoName_00_ 4" xfId="62"/>
    <cellStyle name="强调文字颜色 6 2 11" xfId="63"/>
    <cellStyle name="?? 10" xfId="64"/>
    <cellStyle name="警告文本" xfId="65" builtinId="11"/>
    <cellStyle name="标题" xfId="66" builtinId="15"/>
    <cellStyle name="_ET_STYLE_NoName_00__Book1_1 5" xfId="67"/>
    <cellStyle name="?? [0] 9" xfId="68"/>
    <cellStyle name="标题 1 5 2" xfId="69"/>
    <cellStyle name="New Times Roman 6" xfId="70"/>
    <cellStyle name="解释性文本" xfId="71" builtinId="53"/>
    <cellStyle name="_汇嵘盘点表 5" xfId="72"/>
    <cellStyle name="标题 1" xfId="73" builtinId="16"/>
    <cellStyle name="_汇嵘盘点表 6" xfId="74"/>
    <cellStyle name="标题 2" xfId="75" builtinId="17"/>
    <cellStyle name="Linked Cells 4" xfId="76"/>
    <cellStyle name="_吴家沟井巷工程评估表 2" xfId="77"/>
    <cellStyle name="60% - 强调文字颜色 1" xfId="78" builtinId="32"/>
    <cellStyle name="_Shenhua PBC package 050530 5" xfId="79"/>
    <cellStyle name="标题 3" xfId="80" builtinId="18"/>
    <cellStyle name="标题 1 5 5 3" xfId="81"/>
    <cellStyle name="计算 5 6 2" xfId="82"/>
    <cellStyle name="Linked Cells 7" xfId="83"/>
    <cellStyle name="_吴家沟井巷工程评估表 5" xfId="84"/>
    <cellStyle name="60% - 强调文字颜色 4 2 4 2" xfId="85"/>
    <cellStyle name="_KPMG original version 4" xfId="86"/>
    <cellStyle name="20% - 强调文字颜色 6 4 4 2" xfId="87"/>
    <cellStyle name="适中 2 6 2" xfId="88"/>
    <cellStyle name="60% - 强调文字颜色 4" xfId="89" builtinId="44"/>
    <cellStyle name="常规 85" xfId="90"/>
    <cellStyle name="Normal_prepayment" xfId="91"/>
    <cellStyle name="40% - 强调文字颜色 3 4 7" xfId="92"/>
    <cellStyle name="20% - 强调文字颜色 2 4 2" xfId="93"/>
    <cellStyle name="20% - 强调文字颜色 2 5 6 3" xfId="94"/>
    <cellStyle name="输出" xfId="95" builtinId="21"/>
    <cellStyle name="计算" xfId="96" builtinId="22"/>
    <cellStyle name="?? 2" xfId="97"/>
    <cellStyle name="_房屋建筑评估申报表 4" xfId="98"/>
    <cellStyle name="@_text_机器设备、车辆（盘盈） 4" xfId="99"/>
    <cellStyle name="_long term loan - others 300504_(中企华)审计评估联合申报明细表.V1 6" xfId="100"/>
    <cellStyle name="_long term loan - others 300504_Shenhua PBC package 050530 5" xfId="101"/>
    <cellStyle name="40% - 强调文字颜色 2 4 8" xfId="102"/>
    <cellStyle name="20% - 强调文字颜色 1 4 3" xfId="103"/>
    <cellStyle name="_KPMG original version_附件1：审计评估联合申报明细表 6" xfId="104"/>
    <cellStyle name="常规 13 5" xfId="105"/>
    <cellStyle name="链接单元格 3 4 3" xfId="106"/>
    <cellStyle name="检查单元格" xfId="107" builtinId="23"/>
    <cellStyle name="60% - 强调文字颜色 1 14" xfId="108"/>
    <cellStyle name="?? [0] 10" xfId="109"/>
    <cellStyle name="20% - 强调文字颜色 6" xfId="110" builtinId="50"/>
    <cellStyle name="_long term loan - others 300504" xfId="111"/>
    <cellStyle name="标题 3 4 3 2" xfId="112"/>
    <cellStyle name="40% - 强调文字颜色 4 2 3 3" xfId="113"/>
    <cellStyle name="强调文字颜色 2" xfId="114" builtinId="33"/>
    <cellStyle name="20% - 强调文字颜色 6 3 5" xfId="115"/>
    <cellStyle name="20% - 强调文字颜色 4 5 2 3" xfId="116"/>
    <cellStyle name="链接单元格" xfId="117" builtinId="24"/>
    <cellStyle name="Neutral 3" xfId="118"/>
    <cellStyle name="标题 2 2 7" xfId="119"/>
    <cellStyle name="常规_更正后_74" xfId="120"/>
    <cellStyle name="_弱电系统设备配置报价清单 5" xfId="121"/>
    <cellStyle name="Grey 7" xfId="122"/>
    <cellStyle name="汇总" xfId="123" builtinId="25"/>
    <cellStyle name="差 3 4" xfId="124"/>
    <cellStyle name="{Comma} 4" xfId="125"/>
    <cellStyle name="60% - 强调文字颜色 3 5 8" xfId="126"/>
    <cellStyle name="40% - 强调文字颜色 2 5 3" xfId="127"/>
    <cellStyle name="_(中企华)审计评估联合申报明细表.V1 6" xfId="128"/>
    <cellStyle name="差 2 3 2" xfId="129"/>
    <cellStyle name="好" xfId="130" builtinId="26"/>
    <cellStyle name="40% - 强调文字颜色 6 15" xfId="131"/>
    <cellStyle name="40% - 强调文字颜色 6 20" xfId="132"/>
    <cellStyle name="20% - 强调文字颜色 5 14" xfId="133"/>
    <cellStyle name="适中" xfId="134" builtinId="28"/>
    <cellStyle name="标题 5 3 3" xfId="135"/>
    <cellStyle name="20% - 强调文字颜色 5" xfId="136" builtinId="46"/>
    <cellStyle name="40% - 强调文字颜色 4 2 3 2" xfId="137"/>
    <cellStyle name="强调文字颜色 1" xfId="138" builtinId="29"/>
    <cellStyle name="20% - 强调文字颜色 1" xfId="139" builtinId="30"/>
    <cellStyle name="差_2011年03季报" xfId="140"/>
    <cellStyle name="?? [0] 2" xfId="141"/>
    <cellStyle name="常规 13 6 2" xfId="142"/>
    <cellStyle name="_Shenhua PBC package 050530_(中企华)审计评估联合申报明细表.V1 4" xfId="143"/>
    <cellStyle name="40% - 强调文字颜色 1" xfId="144" builtinId="31"/>
    <cellStyle name="20% - 强调文字颜色 2" xfId="145" builtinId="34"/>
    <cellStyle name="常规 13 6 3" xfId="146"/>
    <cellStyle name="_Shenhua PBC package 050530_(中企华)审计评估联合申报明细表.V1 5" xfId="147"/>
    <cellStyle name="40% - 强调文字颜色 2" xfId="148" builtinId="35"/>
    <cellStyle name="60% - 强调文字颜色 1 15" xfId="149"/>
    <cellStyle name="60% - 强调文字颜色 1 20" xfId="150"/>
    <cellStyle name="?? [0] 11" xfId="151"/>
    <cellStyle name="标题 3 4 3 3" xfId="152"/>
    <cellStyle name="强调文字颜色 3" xfId="153" builtinId="37"/>
    <cellStyle name="60% - 强调文字颜色 1 16" xfId="154"/>
    <cellStyle name="60% - 强调文字颜色 1 21" xfId="155"/>
    <cellStyle name="?? [0] 12" xfId="156"/>
    <cellStyle name="标题 4 5 5" xfId="157"/>
    <cellStyle name="_Part III.200406.Loan and Liabilities details.(Site Name)_Shenhua PBC package 050530" xfId="158"/>
    <cellStyle name="强调文字颜色 4" xfId="159" builtinId="41"/>
    <cellStyle name="标题 5 3 2" xfId="160"/>
    <cellStyle name="20% - 强调文字颜色 4" xfId="161" builtinId="42"/>
    <cellStyle name="常规 31 3" xfId="162"/>
    <cellStyle name="注释 4 6 3" xfId="163"/>
    <cellStyle name="标题 2 5 3 2" xfId="164"/>
    <cellStyle name="40% - 强调文字颜色 3 3 3 3" xfId="165"/>
    <cellStyle name="40% - 强调文字颜色 4" xfId="166" builtinId="43"/>
    <cellStyle name="40% - 强调文字颜色 1 5 6 3" xfId="167"/>
    <cellStyle name="_Part III.200406.Loan and Liabilities details.(Site Name)_Shenhua PBC package 050530_(中企华)审计评估联合申报明细表.V1 2" xfId="168"/>
    <cellStyle name="常规 8 11" xfId="169"/>
    <cellStyle name="60% - 强调文字颜色 1 17" xfId="170"/>
    <cellStyle name="60% - 强调文字颜色 1 22" xfId="171"/>
    <cellStyle name="20% - 强调文字颜色 1 2 4 2" xfId="172"/>
    <cellStyle name="?? [0] 13" xfId="173"/>
    <cellStyle name="60% - 强调文字颜色 6 5 2" xfId="174"/>
    <cellStyle name="强调文字颜色 5" xfId="175" builtinId="45"/>
    <cellStyle name="标题 2 5 3 3" xfId="176"/>
    <cellStyle name="40% - 强调文字颜色 5" xfId="177" builtinId="47"/>
    <cellStyle name="计算 5 6 3" xfId="178"/>
    <cellStyle name="Linked Cells 8" xfId="179"/>
    <cellStyle name="_吴家沟井巷工程评估表 6" xfId="180"/>
    <cellStyle name="60% - 强调文字颜色 4 2 4 3" xfId="181"/>
    <cellStyle name="_KPMG original version 5" xfId="182"/>
    <cellStyle name="常规_机器设备_14" xfId="183"/>
    <cellStyle name="20% - 强调文字颜色 6 4 4 3" xfId="184"/>
    <cellStyle name="适中 2 6 3" xfId="185"/>
    <cellStyle name="60% - 强调文字颜色 5" xfId="186" builtinId="48"/>
    <cellStyle name="_Part III.200406.Loan and Liabilities details.(Site Name)_Shenhua PBC package 050530_(中企华)审计评估联合申报明细表.V1 3" xfId="187"/>
    <cellStyle name="60% - 强调文字颜色 1 18" xfId="188"/>
    <cellStyle name="60% - 强调文字颜色 1 23" xfId="189"/>
    <cellStyle name="20% - 强调文字颜色 1 2 4 3" xfId="190"/>
    <cellStyle name="?? [0] 14" xfId="191"/>
    <cellStyle name="{Comma [0]} 2" xfId="192"/>
    <cellStyle name="60% - 强调文字颜色 6 5 3" xfId="193"/>
    <cellStyle name="强调文字颜色 6" xfId="194" builtinId="49"/>
    <cellStyle name="_弱电系统设备配置报价清单" xfId="195"/>
    <cellStyle name="Heading 3 2" xfId="196"/>
    <cellStyle name="40% - 强调文字颜色 6" xfId="197" builtinId="51"/>
    <cellStyle name="_KPMG original version 6" xfId="198"/>
    <cellStyle name="60% - 强调文字颜色 6" xfId="199" builtinId="52"/>
    <cellStyle name="60% - 强调文字颜色 2 2 6 3" xfId="200"/>
    <cellStyle name="60% - 强调文字颜色 3 5 5" xfId="201"/>
    <cellStyle name="_(中企华)审计评估联合申报明细表.V1 3" xfId="202"/>
    <cellStyle name="??" xfId="203"/>
    <cellStyle name="?? [0]" xfId="204"/>
    <cellStyle name="comma-d 2" xfId="205"/>
    <cellStyle name="_Part III.200406.Loan and Liabilities details.(Site Name)_Shenhua PBC package 050530_(中企华)审计评估联合申报明细表.V1 4" xfId="206"/>
    <cellStyle name="60% - 强调文字颜色 1 19" xfId="207"/>
    <cellStyle name="60% - 强调文字颜色 1 24" xfId="208"/>
    <cellStyle name="?? [0] 15" xfId="209"/>
    <cellStyle name="?? [0] 20" xfId="210"/>
    <cellStyle name="注释 2 6 3" xfId="211"/>
    <cellStyle name="标题 2 3 3 2" xfId="212"/>
    <cellStyle name="comma-d 3" xfId="213"/>
    <cellStyle name="_Part III.200406.Loan and Liabilities details.(Site Name)_Shenhua PBC package 050530_(中企华)审计评估联合申报明细表.V1 5" xfId="214"/>
    <cellStyle name="_KPMG original version" xfId="215"/>
    <cellStyle name="60% - 强调文字颜色 1 25" xfId="216"/>
    <cellStyle name="?? [0] 16" xfId="217"/>
    <cellStyle name="?? [0] 21" xfId="218"/>
    <cellStyle name="标题 2 3 3 3" xfId="219"/>
    <cellStyle name="comma-d 4" xfId="220"/>
    <cellStyle name="_Part III.200406.Loan and Liabilities details.(Site Name)_Shenhua PBC package 050530_(中企华)审计评估联合申报明细表.V1 6" xfId="221"/>
    <cellStyle name="_ET_STYLE_NoName_00__Book1_1" xfId="222"/>
    <cellStyle name="60% - 强调文字颜色 1 26" xfId="223"/>
    <cellStyle name="?? [0] 17" xfId="224"/>
    <cellStyle name="?? [0] 22" xfId="225"/>
    <cellStyle name="_ET_STYLE_NoName_00__Book1_2" xfId="226"/>
    <cellStyle name="60% - 强调文字颜色 1 27" xfId="227"/>
    <cellStyle name="?? [0] 23" xfId="228"/>
    <cellStyle name="?? [0] 18" xfId="229"/>
    <cellStyle name="40% - 强调文字颜色 3 2" xfId="230"/>
    <cellStyle name="_ET_STYLE_NoName_00__Book1_3" xfId="231"/>
    <cellStyle name="60% - 强调文字颜色 1 28" xfId="232"/>
    <cellStyle name="?? [0] 24" xfId="233"/>
    <cellStyle name="?? [0] 19" xfId="234"/>
    <cellStyle name="Currency[0]_Sheet42" xfId="235"/>
    <cellStyle name="?? [0] 25" xfId="236"/>
    <cellStyle name="?? [0] 3" xfId="237"/>
    <cellStyle name="?? [0] 4" xfId="238"/>
    <cellStyle name="?? [0] 5" xfId="239"/>
    <cellStyle name="40% - 强调文字颜色 4 9" xfId="240"/>
    <cellStyle name="_ET_STYLE_NoName_00__Book1_1 2" xfId="241"/>
    <cellStyle name="?? [0] 6" xfId="242"/>
    <cellStyle name="_ET_STYLE_NoName_00__Book1_1 3" xfId="243"/>
    <cellStyle name="?? [0] 7" xfId="244"/>
    <cellStyle name="_ET_STYLE_NoName_00__Book1_1 4" xfId="245"/>
    <cellStyle name="?? [0] 8" xfId="246"/>
    <cellStyle name="60% - 强调文字颜色 6 5 5 3" xfId="247"/>
    <cellStyle name="_ET_STYLE_NoName_00__Sheet3 6" xfId="248"/>
    <cellStyle name="20% - 强调文字颜色 4 2 10" xfId="249"/>
    <cellStyle name="_ET_STYLE_NoName_00_ 5" xfId="250"/>
    <cellStyle name="强调文字颜色 6 2 12" xfId="251"/>
    <cellStyle name="?? 11" xfId="252"/>
    <cellStyle name="20% - 强调文字颜色 4 2 11" xfId="253"/>
    <cellStyle name="_ET_STYLE_NoName_00_ 6" xfId="254"/>
    <cellStyle name="强调文字颜色 6 2 13" xfId="255"/>
    <cellStyle name="?? 12" xfId="256"/>
    <cellStyle name="20% - 强调文字颜色 5 5 5 2" xfId="257"/>
    <cellStyle name="20% - 强调文字颜色 4 2 12" xfId="258"/>
    <cellStyle name="_ET_STYLE_NoName_00_ 7" xfId="259"/>
    <cellStyle name="60% - 强调文字颜色 3 3 5 2" xfId="260"/>
    <cellStyle name="?? 13" xfId="261"/>
    <cellStyle name="20% - 强调文字颜色 5 5 5 3" xfId="262"/>
    <cellStyle name="20% - 强调文字颜色 4 2 13" xfId="263"/>
    <cellStyle name="_ET_STYLE_NoName_00_ 8" xfId="264"/>
    <cellStyle name="60% - 强调文字颜色 3 3 5 3" xfId="265"/>
    <cellStyle name="?? 14" xfId="266"/>
    <cellStyle name="?? 21" xfId="267"/>
    <cellStyle name="?? 16" xfId="268"/>
    <cellStyle name="?? 22" xfId="269"/>
    <cellStyle name="?? 17" xfId="270"/>
    <cellStyle name="@_text_坤源改 2" xfId="271"/>
    <cellStyle name="?? 23" xfId="272"/>
    <cellStyle name="?? 18" xfId="273"/>
    <cellStyle name="@_text_坤源改 3" xfId="274"/>
    <cellStyle name="?? 24" xfId="275"/>
    <cellStyle name="?? 19" xfId="276"/>
    <cellStyle name="@_text_坤源改 4" xfId="277"/>
    <cellStyle name="{Comma [0]}" xfId="278"/>
    <cellStyle name="20% - 强调文字颜色 3 5 6 2" xfId="279"/>
    <cellStyle name="?? 25" xfId="280"/>
    <cellStyle name="@_text_坤源改 5" xfId="281"/>
    <cellStyle name="?? 3" xfId="282"/>
    <cellStyle name="_房屋建筑评估申报表 5" xfId="283"/>
    <cellStyle name="40% - 强调文字颜色 3 2 3 2" xfId="284"/>
    <cellStyle name="@_text_机器设备、车辆（盘盈） 5" xfId="285"/>
    <cellStyle name="?? 4" xfId="286"/>
    <cellStyle name="_房屋建筑评估申报表 6" xfId="287"/>
    <cellStyle name="注释 3 6 3" xfId="288"/>
    <cellStyle name="标题 2 4 3 2" xfId="289"/>
    <cellStyle name="40% - 强调文字颜色 3 2 3 3" xfId="290"/>
    <cellStyle name="@_text_机器设备、车辆（盘盈） 6" xfId="291"/>
    <cellStyle name="标题 2 4 3 3" xfId="292"/>
    <cellStyle name="_CBRE明细表" xfId="293"/>
    <cellStyle name="?? 5" xfId="294"/>
    <cellStyle name="_Part III.200406.Loan and Liabilities details.(Site Name)_附件1：审计评估联合申报明细表 2" xfId="295"/>
    <cellStyle name="?? 6" xfId="296"/>
    <cellStyle name="40% - 强调文字颜色 4 4 4 2" xfId="297"/>
    <cellStyle name="_Part III.200406.Loan and Liabilities details.(Site Name)_附件1：审计评估联合申报明细表 3" xfId="298"/>
    <cellStyle name="标题 6 6 2" xfId="299"/>
    <cellStyle name="?? 7" xfId="300"/>
    <cellStyle name="40% - 强调文字颜色 4 4 4 3" xfId="301"/>
    <cellStyle name="_Part III.200406.Loan and Liabilities details.(Site Name)_附件1：审计评估联合申报明细表 4" xfId="302"/>
    <cellStyle name="部门 2" xfId="303"/>
    <cellStyle name="标题 6 6 3" xfId="304"/>
    <cellStyle name="?? 8" xfId="305"/>
    <cellStyle name="_Part III.200406.Loan and Liabilities details.(Site Name)_附件1：审计评估联合申报明细表 5" xfId="306"/>
    <cellStyle name="部门 3" xfId="307"/>
    <cellStyle name="?? 9" xfId="308"/>
    <cellStyle name="20% - 强调文字颜色 5 3 8" xfId="309"/>
    <cellStyle name="_评估表模板11" xfId="310"/>
    <cellStyle name="解释性文本 2 4" xfId="311"/>
    <cellStyle name="_忻州市评级授统计4月 4" xfId="312"/>
    <cellStyle name="Note 3" xfId="313"/>
    <cellStyle name="_Part III.200406.Loan and Liabilities details.(Site Name)_(中企华)审计评估联合申报明细表.V1 2" xfId="314"/>
    <cellStyle name="Input [yellow] 10" xfId="315"/>
    <cellStyle name="??_0N-HANDLING " xfId="316"/>
    <cellStyle name="InputArea 17" xfId="317"/>
    <cellStyle name="InputArea 22" xfId="318"/>
    <cellStyle name="警告文本 5 6 3" xfId="319"/>
    <cellStyle name="Accent6 - 40% 3" xfId="320"/>
    <cellStyle name="商品名称 5" xfId="321"/>
    <cellStyle name="?鹎%U龡&amp;H?_x0008__x001c__x001c_?_x0007__x0001__x0001_" xfId="322"/>
    <cellStyle name="标题 3 3 3 3" xfId="323"/>
    <cellStyle name="60% - 强调文字颜色 2 8" xfId="324"/>
    <cellStyle name="_ET_STYLE_NoName_00_ 13" xfId="325"/>
    <cellStyle name="?鹎%U龡&amp;H?_x0008__x001c__x001c_?_x0007__x0001__x0001_ 2" xfId="326"/>
    <cellStyle name="差_湖滨花园两年报表 2" xfId="327"/>
    <cellStyle name="60% - 强调文字颜色 2 9" xfId="328"/>
    <cellStyle name="_ET_STYLE_NoName_00_ 14" xfId="329"/>
    <cellStyle name="?鹎%U龡&amp;H?_x0008__x001c__x001c_?_x0007__x0001__x0001_ 3" xfId="330"/>
    <cellStyle name="差_湖滨花园两年报表 3" xfId="331"/>
    <cellStyle name="60% - 强调文字颜色 5 5 2" xfId="332"/>
    <cellStyle name="_ET_STYLE_NoName_00_ 20" xfId="333"/>
    <cellStyle name="_ET_STYLE_NoName_00_ 15" xfId="334"/>
    <cellStyle name="?鹎%U龡&amp;H?_x0008__x001c__x001c_?_x0007__x0001__x0001_ 4" xfId="335"/>
    <cellStyle name="60% - 强调文字颜色 5 5 3" xfId="336"/>
    <cellStyle name="_ET_STYLE_NoName_00_ 21" xfId="337"/>
    <cellStyle name="_ET_STYLE_NoName_00_ 16" xfId="338"/>
    <cellStyle name="?鹎%U龡&amp;H?_x0008__x001c__x001c_?_x0007__x0001__x0001_ 5" xfId="339"/>
    <cellStyle name="60% - 强调文字颜色 2 4 6 2" xfId="340"/>
    <cellStyle name="60% - 强调文字颜色 5 5 4" xfId="341"/>
    <cellStyle name="_ET_STYLE_NoName_00_ 22" xfId="342"/>
    <cellStyle name="_ET_STYLE_NoName_00_ 17" xfId="343"/>
    <cellStyle name="注释 27" xfId="344"/>
    <cellStyle name="Output 2" xfId="345"/>
    <cellStyle name="?鹎%U龡&amp;H?_x0008__x001c__x001c_?_x0007__x0001__x0001_ 6" xfId="346"/>
    <cellStyle name="_KPMG original version_(中企华)审计评估联合申报明细表.V1" xfId="347"/>
    <cellStyle name="_CBRE明细表 5" xfId="348"/>
    <cellStyle name="@_text" xfId="349"/>
    <cellStyle name="60% - 强调文字颜色 2 4 4" xfId="350"/>
    <cellStyle name="_KPMG original version_(中企华)审计评估联合申报明细表.V1 3" xfId="351"/>
    <cellStyle name="@_text 3" xfId="352"/>
    <cellStyle name="60% - 强调文字颜色 6 5 6 2" xfId="353"/>
    <cellStyle name="强调文字颜色 6 2 3" xfId="354"/>
    <cellStyle name="_审计调查表.V3" xfId="355"/>
    <cellStyle name="60% - 强调文字颜色 2 4 5" xfId="356"/>
    <cellStyle name="_KPMG original version_(中企华)审计评估联合申报明细表.V1 4" xfId="357"/>
    <cellStyle name="@_text 4" xfId="358"/>
    <cellStyle name="60% - 强调文字颜色 2 4 6" xfId="359"/>
    <cellStyle name="_KPMG original version_(中企华)审计评估联合申报明细表.V1 5" xfId="360"/>
    <cellStyle name="@_text 5" xfId="361"/>
    <cellStyle name="常规 9 3 2" xfId="362"/>
    <cellStyle name="60% - 强调文字颜色 2 4 7" xfId="363"/>
    <cellStyle name="40% - 强调文字颜色 1 4 2" xfId="364"/>
    <cellStyle name="_KPMG original version_(中企华)审计评估联合申报明细表.V1 6" xfId="365"/>
    <cellStyle name="@_text 6" xfId="366"/>
    <cellStyle name="@_text_东沟评估定稿" xfId="367"/>
    <cellStyle name="@_text_东沟评估定稿 2" xfId="368"/>
    <cellStyle name="@_text_东沟评估定稿 3" xfId="369"/>
    <cellStyle name="0,0_x000d__x000a_NA_x000d__x000a_ 2" xfId="370"/>
    <cellStyle name="@_text_东沟评估定稿 4" xfId="371"/>
    <cellStyle name="0,0_x000d__x000a_NA_x000d__x000a_ 3" xfId="372"/>
    <cellStyle name="@_text_东沟评估定稿 5" xfId="373"/>
    <cellStyle name="0,0_x000d__x000a_NA_x000d__x000a_ 4" xfId="374"/>
    <cellStyle name="@_text_东沟评估定稿 6" xfId="375"/>
    <cellStyle name="标题 1 2 2" xfId="376"/>
    <cellStyle name="强调文字颜色 3 2 3 3" xfId="377"/>
    <cellStyle name="_房屋建筑评估申报表" xfId="378"/>
    <cellStyle name="@_text_机器设备、车辆（盘盈）" xfId="379"/>
    <cellStyle name="标题 1 2 2 2" xfId="380"/>
    <cellStyle name="_房屋建筑评估申报表 2" xfId="381"/>
    <cellStyle name="@_text_机器设备、车辆（盘盈） 2" xfId="382"/>
    <cellStyle name="_long term loan - others 300504_(中企华)审计评估联合申报明细表.V1 4" xfId="383"/>
    <cellStyle name="标题 1 2 2 3" xfId="384"/>
    <cellStyle name="_房屋建筑评估申报表 3" xfId="385"/>
    <cellStyle name="@_text_机器设备、车辆（盘盈） 3" xfId="386"/>
    <cellStyle name="_long term loan - others 300504_(中企华)审计评估联合申报明细表.V1 5" xfId="387"/>
    <cellStyle name="@_text_坤源改" xfId="388"/>
    <cellStyle name="Format Number Column 2" xfId="389"/>
    <cellStyle name="_ET_STYLE_NoName_00__2011年3月报表" xfId="390"/>
    <cellStyle name="20% - 强调文字颜色 3 5 6 3" xfId="391"/>
    <cellStyle name="@_text_坤源改 6" xfId="392"/>
    <cellStyle name="60% - 强调文字颜色 2 2 6" xfId="393"/>
    <cellStyle name="强调文字颜色 5 5 5 3" xfId="394"/>
    <cellStyle name="_(中企华)审计评估联合申报明细表.V1" xfId="395"/>
    <cellStyle name="60% - 强调文字颜色 2 2 6 2" xfId="396"/>
    <cellStyle name="60% - 强调文字颜色 3 5 4" xfId="397"/>
    <cellStyle name="_(中企华)审计评估联合申报明细表.V1 2" xfId="398"/>
    <cellStyle name="差 3 2" xfId="399"/>
    <cellStyle name="{Comma} 2" xfId="400"/>
    <cellStyle name="60% - 强调文字颜色 3 5 6" xfId="401"/>
    <cellStyle name="_(中企华)审计评估联合申报明细表.V1 4" xfId="402"/>
    <cellStyle name="差 3 3" xfId="403"/>
    <cellStyle name="{Comma} 3" xfId="404"/>
    <cellStyle name="60% - 强调文字颜色 3 5 7" xfId="405"/>
    <cellStyle name="40% - 强调文字颜色 2 5 2" xfId="406"/>
    <cellStyle name="_(中企华)审计评估联合申报明细表.V1 5" xfId="407"/>
    <cellStyle name="标题 4 7" xfId="408"/>
    <cellStyle name="_ET_STYLE_NoName_00__Book1 4" xfId="409"/>
    <cellStyle name="_20100326高清市院遂宁检察院1080P配置清单26日改" xfId="410"/>
    <cellStyle name="Comma  - Style5 6" xfId="411"/>
    <cellStyle name="_20100326高清市院遂宁检察院1080P配置清单26日改 2" xfId="412"/>
    <cellStyle name="_Book1 2" xfId="413"/>
    <cellStyle name="_20100326高清市院遂宁检察院1080P配置清单26日改 3" xfId="414"/>
    <cellStyle name="_Book1 3" xfId="415"/>
    <cellStyle name="_20100326高清市院遂宁检察院1080P配置清单26日改 4" xfId="416"/>
    <cellStyle name="_Book1 4" xfId="417"/>
    <cellStyle name="差_汇嵘煤矿评估定稿1 2" xfId="418"/>
    <cellStyle name="_20100326高清市院遂宁检察院1080P配置清单26日改 5" xfId="419"/>
    <cellStyle name="_Book1 5" xfId="420"/>
    <cellStyle name="差_汇嵘煤矿评估定稿1 3" xfId="421"/>
    <cellStyle name="_20100326高清市院遂宁检察院1080P配置清单26日改 6" xfId="422"/>
    <cellStyle name="标题 8 2 2" xfId="423"/>
    <cellStyle name="20% - 强调文字颜色 3 4 4 3" xfId="424"/>
    <cellStyle name="_Book1" xfId="425"/>
    <cellStyle name="_Book1 6" xfId="426"/>
    <cellStyle name="标题 7 6 3" xfId="427"/>
    <cellStyle name="_long term loan - others 300504_Shenhua PBC package 050530_(中企华)审计评估联合申报明细表.V1" xfId="428"/>
    <cellStyle name="20% - 强调文字颜色 4 2 2 2" xfId="429"/>
    <cellStyle name="20% - 强调文字颜色 3 3 4" xfId="430"/>
    <cellStyle name="_Book1_1" xfId="431"/>
    <cellStyle name="标题 1 9" xfId="432"/>
    <cellStyle name="_long term loan - others 300504_Shenhua PBC package 050530_(中企华)审计评估联合申报明细表.V1 2" xfId="433"/>
    <cellStyle name="20% - 强调文字颜色 3 3 4 2" xfId="434"/>
    <cellStyle name="_Book1_1 2" xfId="435"/>
    <cellStyle name="_long term loan - others 300504_KPMG original version_附件1：审计评估联合申报明细表 3" xfId="436"/>
    <cellStyle name="_long term loan - others 300504_Shenhua PBC package 050530_(中企华)审计评估联合申报明细表.V1 3" xfId="437"/>
    <cellStyle name="标题 7 2 2" xfId="438"/>
    <cellStyle name="20% - 强调文字颜色 3 3 4 3" xfId="439"/>
    <cellStyle name="_Book1_1 3" xfId="440"/>
    <cellStyle name="_long term loan - others 300504_KPMG original version_附件1：审计评估联合申报明细表 4" xfId="441"/>
    <cellStyle name="标题 2 4 6" xfId="442"/>
    <cellStyle name="60% - 强调文字颜色 5 5 5 3" xfId="443"/>
    <cellStyle name="_long term loan - others 300504_附件1：审计评估联合申报明细表 2" xfId="444"/>
    <cellStyle name="_long term loan - others 300504_Shenhua PBC package 050530_(中企华)审计评估联合申报明细表.V1 4" xfId="445"/>
    <cellStyle name="标题 7 2 3" xfId="446"/>
    <cellStyle name="_Book1_1 4" xfId="447"/>
    <cellStyle name="_long term loan - others 300504_KPMG original version_附件1：审计评估联合申报明细表 5" xfId="448"/>
    <cellStyle name="标题 2 4 7" xfId="449"/>
    <cellStyle name="_long term loan - others 300504_附件1：审计评估联合申报明细表 3" xfId="450"/>
    <cellStyle name="_long term loan - others 300504_Shenhua PBC package 050530_(中企华)审计评估联合申报明细表.V1 5" xfId="451"/>
    <cellStyle name="_Book1_1 5" xfId="452"/>
    <cellStyle name="_long term loan - others 300504_KPMG original version_附件1：审计评估联合申报明细表 6" xfId="453"/>
    <cellStyle name="标题 2 4 8" xfId="454"/>
    <cellStyle name="_long term loan - others 300504_附件1：审计评估联合申报明细表 4" xfId="455"/>
    <cellStyle name="_long term loan - others 300504_Shenhua PBC package 050530_(中企华)审计评估联合申报明细表.V1 6" xfId="456"/>
    <cellStyle name="_Book1_1 6" xfId="457"/>
    <cellStyle name="20% - 强调文字颜色 4 2 2 3" xfId="458"/>
    <cellStyle name="20% - 强调文字颜色 3 3 5" xfId="459"/>
    <cellStyle name="_Book1_2" xfId="460"/>
    <cellStyle name="20% - 强调文字颜色 3 3 5 2" xfId="461"/>
    <cellStyle name="_Book1_2 2" xfId="462"/>
    <cellStyle name="0,0_x000d__x000a_NA_x000d__x000a_ 9" xfId="463"/>
    <cellStyle name="常规_固定资产台账_103" xfId="464"/>
    <cellStyle name="_Shenhua PBC package 050530_附件1：审计评估联合申报明细表" xfId="465"/>
    <cellStyle name="标题 7 3 2" xfId="466"/>
    <cellStyle name="20% - 强调文字颜色 3 3 5 3" xfId="467"/>
    <cellStyle name="_Book1_2 3" xfId="468"/>
    <cellStyle name="标题 7 3 3" xfId="469"/>
    <cellStyle name="_Book1_2 4" xfId="470"/>
    <cellStyle name="_Book1_2 5" xfId="471"/>
    <cellStyle name="_Book1_2 6" xfId="472"/>
    <cellStyle name="常规 2_在用 (2)_四分公司新固定资产台账修改后" xfId="473"/>
    <cellStyle name="20% - 强调文字颜色 3 3 6" xfId="474"/>
    <cellStyle name="_Book1_3" xfId="475"/>
    <cellStyle name="20% - 强调文字颜色 3 3 6 2" xfId="476"/>
    <cellStyle name="_Book1_3 2" xfId="477"/>
    <cellStyle name="_ET_STYLE_NoName_00__评估明细表（煤矿申报模板） 2" xfId="478"/>
    <cellStyle name="标题 7 4 2" xfId="479"/>
    <cellStyle name="20% - 强调文字颜色 3 3 6 3" xfId="480"/>
    <cellStyle name="_Book1_3 3" xfId="481"/>
    <cellStyle name="_ET_STYLE_NoName_00__评估明细表（煤矿申报模板） 3" xfId="482"/>
    <cellStyle name="标题 7 4 3" xfId="483"/>
    <cellStyle name="_Book1_3 4" xfId="484"/>
    <cellStyle name="_ET_STYLE_NoName_00__评估明细表（煤矿申报模板） 4" xfId="485"/>
    <cellStyle name="_Book1_3 5" xfId="486"/>
    <cellStyle name="_ET_STYLE_NoName_00__评估明细表（煤矿申报模板） 5" xfId="487"/>
    <cellStyle name="_Book1_3 6" xfId="488"/>
    <cellStyle name="20% - 强调文字颜色 3 3 7" xfId="489"/>
    <cellStyle name="_Book1_4" xfId="490"/>
    <cellStyle name="标题 4 9" xfId="491"/>
    <cellStyle name="_ET_STYLE_NoName_00__Book1 6" xfId="492"/>
    <cellStyle name="_Book1_4 2" xfId="493"/>
    <cellStyle name="标题 7 5 2" xfId="494"/>
    <cellStyle name="_Book1_4 3" xfId="495"/>
    <cellStyle name="_CBRE明细表 2" xfId="496"/>
    <cellStyle name="_CBRE明细表 3" xfId="497"/>
    <cellStyle name="标题 2 5 6 3" xfId="498"/>
    <cellStyle name="_ET_STYLE_NoName_00_" xfId="499"/>
    <cellStyle name="_CBRE明细表 4" xfId="500"/>
    <cellStyle name="60% - 强调文字颜色 1 3 2 2" xfId="501"/>
    <cellStyle name="_CBRE明细表 6" xfId="502"/>
    <cellStyle name="60% - 强调文字颜色 2 5" xfId="503"/>
    <cellStyle name="_ET_STYLE_NoName_00_ 10" xfId="504"/>
    <cellStyle name="60% - 强调文字颜色 2 6" xfId="505"/>
    <cellStyle name="_ET_STYLE_NoName_00_ 11" xfId="506"/>
    <cellStyle name="标题 3 3 3 2" xfId="507"/>
    <cellStyle name="60% - 强调文字颜色 2 7" xfId="508"/>
    <cellStyle name="_ET_STYLE_NoName_00_ 12" xfId="509"/>
    <cellStyle name="60% - 强调文字颜色 2 4 6 3" xfId="510"/>
    <cellStyle name="60% - 强调文字颜色 5 5 5" xfId="511"/>
    <cellStyle name="_ET_STYLE_NoName_00_ 23" xfId="512"/>
    <cellStyle name="_ET_STYLE_NoName_00_ 18" xfId="513"/>
    <cellStyle name="60% - 强调文字颜色 5 5 6" xfId="514"/>
    <cellStyle name="_ET_STYLE_NoName_00_ 24" xfId="515"/>
    <cellStyle name="_ET_STYLE_NoName_00_ 19" xfId="516"/>
    <cellStyle name="_ET_STYLE_NoName_00__Sheet3 3" xfId="517"/>
    <cellStyle name="_ET_STYLE_NoName_00_ 2" xfId="518"/>
    <cellStyle name="_ET_STYLE_NoName_00__评估明细表（煤矿申报模板）" xfId="519"/>
    <cellStyle name="60% - 强调文字颜色 5 5 7" xfId="520"/>
    <cellStyle name="_ET_STYLE_NoName_00_ 25" xfId="521"/>
    <cellStyle name="40% - 强调文字颜色 4 5 2" xfId="522"/>
    <cellStyle name="60% - 强调文字颜色 5 5 8" xfId="523"/>
    <cellStyle name="_ET_STYLE_NoName_00_ 26" xfId="524"/>
    <cellStyle name="40% - 强调文字颜色 4 5 3" xfId="525"/>
    <cellStyle name="_ET_STYLE_NoName_00_ 27" xfId="526"/>
    <cellStyle name="40% - 强调文字颜色 4 5 4" xfId="527"/>
    <cellStyle name="_Shenhua PBC package 050530_附件1：审计评估联合申报明细表 2" xfId="528"/>
    <cellStyle name="_ET_STYLE_NoName_00_ 28" xfId="529"/>
    <cellStyle name="40% - 强调文字颜色 4 5 5" xfId="530"/>
    <cellStyle name="gcd" xfId="531"/>
    <cellStyle name="_Shenhua PBC package 050530_附件1：审计评估联合申报明细表 3" xfId="532"/>
    <cellStyle name="_Part III.200406.Loan and Liabilities details.(Site Name)_审计调查表.V3 2" xfId="533"/>
    <cellStyle name="_ET_STYLE_NoName_00_ 29" xfId="534"/>
    <cellStyle name="40% - 强调文字颜色 4 5 6" xfId="535"/>
    <cellStyle name="Linked Cells 17" xfId="536"/>
    <cellStyle name="Linked Cells 22" xfId="537"/>
    <cellStyle name="_long term loan - others 300504_(中企华)审计评估联合申报明细表.V1" xfId="538"/>
    <cellStyle name="_ET_STYLE_NoName_00__Sheet3 4" xfId="539"/>
    <cellStyle name="_ET_STYLE_NoName_00_ 3" xfId="540"/>
    <cellStyle name="_ET_STYLE_NoName_00__2011年3月报表 3" xfId="541"/>
    <cellStyle name="_ET_STYLE_NoName_00__2011年3月报表 4" xfId="542"/>
    <cellStyle name="好_坤源改 2" xfId="543"/>
    <cellStyle name="Accent1 - 40% 2" xfId="544"/>
    <cellStyle name="_ET_STYLE_NoName_00__2011年3月报表 5" xfId="545"/>
    <cellStyle name="好_坤源改 3" xfId="546"/>
    <cellStyle name="Accent1 - 40% 3" xfId="547"/>
    <cellStyle name="_ET_STYLE_NoName_00__2011年3月报表 6" xfId="548"/>
    <cellStyle name="_Part III.200406.Loan and Liabilities details.(Site Name)_KPMG original version_(中企华)审计评估联合申报明细表.V1 6" xfId="549"/>
    <cellStyle name="60% - 强调文字颜色 1 5 4 3" xfId="550"/>
    <cellStyle name="_ET_STYLE_NoName_00__Book1" xfId="551"/>
    <cellStyle name="标题 4 5" xfId="552"/>
    <cellStyle name="_ET_STYLE_NoName_00__Book1 2" xfId="553"/>
    <cellStyle name="标题 4 6" xfId="554"/>
    <cellStyle name="_ET_STYLE_NoName_00__Book1 3" xfId="555"/>
    <cellStyle name="_汇嵘盘点表" xfId="556"/>
    <cellStyle name="标题 4 8" xfId="557"/>
    <cellStyle name="_ET_STYLE_NoName_00__Book1 5" xfId="558"/>
    <cellStyle name="20% - 强调文字颜色 2 5 2 2" xfId="559"/>
    <cellStyle name="_ET_STYLE_NoName_00__Book1_1 6" xfId="560"/>
    <cellStyle name="40% - 强调文字颜色 5 9" xfId="561"/>
    <cellStyle name="_ET_STYLE_NoName_00__Book1_2 2" xfId="562"/>
    <cellStyle name="_ET_STYLE_NoName_00__Book1_2 3" xfId="563"/>
    <cellStyle name="comma-d" xfId="564"/>
    <cellStyle name="_KPMG original version_附件1：审计评估联合申报明细表" xfId="565"/>
    <cellStyle name="_ET_STYLE_NoName_00__Book1_2 4" xfId="566"/>
    <cellStyle name="Accent3 - 60% 3" xfId="567"/>
    <cellStyle name="20% - 强调文字颜色 6 4 6 3" xfId="568"/>
    <cellStyle name="_long term loan - others 300504_KPMG original version" xfId="569"/>
    <cellStyle name="_ET_STYLE_NoName_00__Book1_2 5" xfId="570"/>
    <cellStyle name="20% - 强调文字颜色 2 5 3 2" xfId="571"/>
    <cellStyle name="_ET_STYLE_NoName_00__Book1_2 6" xfId="572"/>
    <cellStyle name="标题 29" xfId="573"/>
    <cellStyle name="60% - 强调文字颜色 4 2 7" xfId="574"/>
    <cellStyle name="InputArea 5" xfId="575"/>
    <cellStyle name="40% - 强调文字颜色 6 9" xfId="576"/>
    <cellStyle name="40% - 强调文字颜色 3 2 2" xfId="577"/>
    <cellStyle name="_ET_STYLE_NoName_00__Book1_3 2" xfId="578"/>
    <cellStyle name="60% - 强调文字颜色 4 2 8" xfId="579"/>
    <cellStyle name="InputArea 6" xfId="580"/>
    <cellStyle name="40% - 强调文字颜色 3 2 3" xfId="581"/>
    <cellStyle name="_ET_STYLE_NoName_00__Book1_3 3" xfId="582"/>
    <cellStyle name="60% - 强调文字颜色 4 2 9" xfId="583"/>
    <cellStyle name="InputArea 7" xfId="584"/>
    <cellStyle name="40% - 强调文字颜色 3 2 4" xfId="585"/>
    <cellStyle name="_ET_STYLE_NoName_00__Book1_3 4" xfId="586"/>
    <cellStyle name="InputArea 8" xfId="587"/>
    <cellStyle name="40% - 强调文字颜色 3 2 5" xfId="588"/>
    <cellStyle name="_ET_STYLE_NoName_00__Book1_3 5" xfId="589"/>
    <cellStyle name="InputArea 9" xfId="590"/>
    <cellStyle name="40% - 强调文字颜色 3 2 6" xfId="591"/>
    <cellStyle name="20% - 强调文字颜色 2 5 4 2" xfId="592"/>
    <cellStyle name="_ET_STYLE_NoName_00__Book1_3 6" xfId="593"/>
    <cellStyle name="_ET_STYLE_NoName_00__Sheet3 2" xfId="594"/>
    <cellStyle name="_ET_STYLE_NoName_00__评估明细表（煤矿申报模板） 6" xfId="595"/>
    <cellStyle name="_KPMG original version_附件1：审计评估联合申报明细表 2" xfId="596"/>
    <cellStyle name="_long term loan - others 300504_Shenhua PBC package 050530 2" xfId="597"/>
    <cellStyle name="40% - 强调文字颜色 2 4 5" xfId="598"/>
    <cellStyle name="_KPMG original version_附件1：审计评估联合申报明细表 3" xfId="599"/>
    <cellStyle name="_long term loan - others 300504_Shenhua PBC package 050530 3" xfId="600"/>
    <cellStyle name="40% - 强调文字颜色 2 4 6" xfId="601"/>
    <cellStyle name="20% - 强调文字颜色 2 4 6 2" xfId="602"/>
    <cellStyle name="_KPMG original version_附件1：审计评估联合申报明细表 4" xfId="603"/>
    <cellStyle name="_long term loan - others 300504_Shenhua PBC package 050530 4" xfId="604"/>
    <cellStyle name="40% - 强调文字颜色 2 4 7" xfId="605"/>
    <cellStyle name="20% - 强调文字颜色 1 4 2" xfId="606"/>
    <cellStyle name="20% - 强调文字颜色 2 4 6 3" xfId="607"/>
    <cellStyle name="_KPMG original version_附件1：审计评估联合申报明细表 5" xfId="608"/>
    <cellStyle name="60% - 强调文字颜色 3 14" xfId="609"/>
    <cellStyle name="_文函专递0211-施工企业调查表（附件）" xfId="610"/>
    <cellStyle name="40% - 强调文字颜色 2 13" xfId="611"/>
    <cellStyle name="20% - 强调文字颜色 1 12" xfId="612"/>
    <cellStyle name="_long term loan - others 300504 2" xfId="613"/>
    <cellStyle name="强调文字颜色 6 2 3 2" xfId="614"/>
    <cellStyle name="_审计调查表.V3 2" xfId="615"/>
    <cellStyle name="60% - 强调文字颜色 3 15" xfId="616"/>
    <cellStyle name="60% - 强调文字颜色 3 20" xfId="617"/>
    <cellStyle name="40% - 强调文字颜色 2 14" xfId="618"/>
    <cellStyle name="20% - 强调文字颜色 1 13" xfId="619"/>
    <cellStyle name="_long term loan - others 300504 3" xfId="620"/>
    <cellStyle name="强调文字颜色 6 2 3 3" xfId="621"/>
    <cellStyle name="_审计调查表.V3 3" xfId="622"/>
    <cellStyle name="_评估表模板11 2" xfId="623"/>
    <cellStyle name="60% - 强调文字颜色 2 4 5 3" xfId="624"/>
    <cellStyle name="60% - 强调文字颜色 5 4 5" xfId="625"/>
    <cellStyle name="60% - 强调文字颜色 3 16" xfId="626"/>
    <cellStyle name="60% - 强调文字颜色 3 21" xfId="627"/>
    <cellStyle name="40% - 强调文字颜色 2 15" xfId="628"/>
    <cellStyle name="40% - 强调文字颜色 2 20" xfId="629"/>
    <cellStyle name="20% - 强调文字颜色 1 14" xfId="630"/>
    <cellStyle name="_long term loan - others 300504 4" xfId="631"/>
    <cellStyle name="Comma  - Style7 2" xfId="632"/>
    <cellStyle name="_审计调查表.V3 4" xfId="633"/>
    <cellStyle name="Millares [0]_96 Risk" xfId="634"/>
    <cellStyle name="_评估表模板11 3" xfId="635"/>
    <cellStyle name="60% - 强调文字颜色 5 4 6" xfId="636"/>
    <cellStyle name="60% - 强调文字颜色 3 17" xfId="637"/>
    <cellStyle name="60% - 强调文字颜色 3 22" xfId="638"/>
    <cellStyle name="40% - 强调文字颜色 2 16" xfId="639"/>
    <cellStyle name="40% - 强调文字颜色 2 21" xfId="640"/>
    <cellStyle name="20% - 强调文字颜色 1 15" xfId="641"/>
    <cellStyle name="20% - 强调文字颜色 1 20" xfId="642"/>
    <cellStyle name="_long term loan - others 300504 5" xfId="643"/>
    <cellStyle name="Comma  - Style7 3" xfId="644"/>
    <cellStyle name="20% - 强调文字颜色 1 4 5 2" xfId="645"/>
    <cellStyle name="_审计调查表.V3 5" xfId="646"/>
    <cellStyle name="标题 1 3 3 3" xfId="647"/>
    <cellStyle name="计算 3 4 2" xfId="648"/>
    <cellStyle name="_评估明细表（煤矿申报模板） 2" xfId="649"/>
    <cellStyle name="_评估表模板11 4" xfId="650"/>
    <cellStyle name="60% - 强调文字颜色 5 4 7" xfId="651"/>
    <cellStyle name="40% - 强调文字颜色 4 4 2" xfId="652"/>
    <cellStyle name="60% - 强调文字颜色 3 18" xfId="653"/>
    <cellStyle name="60% - 强调文字颜色 3 23" xfId="654"/>
    <cellStyle name="40% - 强调文字颜色 2 17" xfId="655"/>
    <cellStyle name="40% - 强调文字颜色 2 22" xfId="656"/>
    <cellStyle name="20% - 强调文字颜色 6 2 2 2" xfId="657"/>
    <cellStyle name="20% - 强调文字颜色 1 16" xfId="658"/>
    <cellStyle name="20% - 强调文字颜色 1 21" xfId="659"/>
    <cellStyle name="_long term loan - others 300504 6" xfId="660"/>
    <cellStyle name="_long term loan - others 300504_Shenhua PBC package 050530_附件1：审计评估联合申报明细表 6" xfId="661"/>
    <cellStyle name="_long term loan - others 300504_(中企华)审计评估联合申报明细表.V1 2" xfId="662"/>
    <cellStyle name="_long term loan - others 300504_(中企华)审计评估联合申报明细表.V1 3" xfId="663"/>
    <cellStyle name="差 3 5" xfId="664"/>
    <cellStyle name="_long term loan - others 300504_KPMG original version 2" xfId="665"/>
    <cellStyle name="_附件1：审计评估联合申报明细表" xfId="666"/>
    <cellStyle name="{Comma} 5" xfId="667"/>
    <cellStyle name="差 3 6" xfId="668"/>
    <cellStyle name="_long term loan - others 300504_KPMG original version 3" xfId="669"/>
    <cellStyle name="{Comma} 6" xfId="670"/>
    <cellStyle name="差 3 7" xfId="671"/>
    <cellStyle name="_long term loan - others 300504_KPMG original version 4" xfId="672"/>
    <cellStyle name="差 3 8" xfId="673"/>
    <cellStyle name="_long term loan - others 300504_KPMG original version 5" xfId="674"/>
    <cellStyle name="_Part III.200406.Loan and Liabilities details.(Site Name)_Shenhua PBC package 050530_附件1：审计评估联合申报明细表 2" xfId="675"/>
    <cellStyle name="40% - 强调文字颜色 4 3 6 2" xfId="676"/>
    <cellStyle name="_long term loan - others 300504_KPMG original version 6" xfId="677"/>
    <cellStyle name="_Part III.200406.Loan and Liabilities details.(Site Name)_Shenhua PBC package 050530_附件1：审计评估联合申报明细表 3" xfId="678"/>
    <cellStyle name="_long term loan - others 300504_KPMG original version_(中企华)审计评估联合申报明细表.V1" xfId="679"/>
    <cellStyle name="40% - 强调文字颜色 4 5 6 3" xfId="680"/>
    <cellStyle name="_long term loan - others 300504_KPMG original version_(中企华)审计评估联合申报明细表.V1 2" xfId="681"/>
    <cellStyle name="_Shenhua PBC package 050530_附件1：审计评估联合申报明细表 6" xfId="682"/>
    <cellStyle name="60% - 强调文字颜色 1 3 4" xfId="683"/>
    <cellStyle name="输入 4 3 2" xfId="684"/>
    <cellStyle name="_Part III.200406.Loan and Liabilities details.(Site Name)_审计调查表.V3 5" xfId="685"/>
    <cellStyle name="_long term loan - others 300504_KPMG original version_(中企华)审计评估联合申报明细表.V1 4" xfId="686"/>
    <cellStyle name="20% - 强调文字颜色 5 2" xfId="687"/>
    <cellStyle name="_long term loan - others 300504_KPMG original version_(中企华)审计评估联合申报明细表.V1 5" xfId="688"/>
    <cellStyle name="强调文字颜色 2 2 6 2" xfId="689"/>
    <cellStyle name="20% - Accent5 2" xfId="690"/>
    <cellStyle name="20% - 强调文字颜色 5 3" xfId="691"/>
    <cellStyle name="_long term loan - others 300504_KPMG original version_(中企华)审计评估联合申报明细表.V1 6" xfId="692"/>
    <cellStyle name="标题 3 17" xfId="693"/>
    <cellStyle name="标题 3 22" xfId="694"/>
    <cellStyle name="_long term loan - others 300504_KPMG original version_附件1：审计评估联合申报明细表" xfId="695"/>
    <cellStyle name="_long term loan - others 300504_KPMG original version_附件1：审计评估联合申报明细表 2" xfId="696"/>
    <cellStyle name="_long term loan - others 300504_Shenhua PBC package 050530" xfId="697"/>
    <cellStyle name="_long term loan - others 300504_Shenhua PBC package 050530_附件1：审计评估联合申报明细表 2" xfId="698"/>
    <cellStyle name="20% - 强调文字颜色 1 4 4" xfId="699"/>
    <cellStyle name="强调文字颜色 4 5 2 2" xfId="700"/>
    <cellStyle name="_long term loan - others 300504_Shenhua PBC package 050530 6" xfId="701"/>
    <cellStyle name="40% - 强调文字颜色 6 10" xfId="702"/>
    <cellStyle name="_long term loan - others 300504_Shenhua PBC package 050530_附件1：审计评估联合申报明细表" xfId="703"/>
    <cellStyle name="_long term loan - others 300504_Shenhua PBC package 050530_附件1：审计评估联合申报明细表 3" xfId="704"/>
    <cellStyle name="_long term loan - others 300504_Shenhua PBC package 050530_附件1：审计评估联合申报明细表 4" xfId="705"/>
    <cellStyle name="_long term loan - others 300504_Shenhua PBC package 050530_附件1：审计评估联合申报明细表 5" xfId="706"/>
    <cellStyle name="60% - 强调文字颜色 4 4" xfId="707"/>
    <cellStyle name="20% - 强调文字颜色 1 5 3 3" xfId="708"/>
    <cellStyle name="_坤源改 5" xfId="709"/>
    <cellStyle name="_long term loan - others 300504_附件1：审计评估联合申报明细表" xfId="710"/>
    <cellStyle name="_long term loan - others 300504_附件1：审计评估联合申报明细表 5" xfId="711"/>
    <cellStyle name="_long term loan - others 300504_附件1：审计评估联合申报明细表 6" xfId="712"/>
    <cellStyle name="标题 4 5 5 2" xfId="713"/>
    <cellStyle name="_Part III.200406.Loan and Liabilities details.(Site Name)_Shenhua PBC package 050530 2" xfId="714"/>
    <cellStyle name="40% - 强调文字颜色 5 3 5 3" xfId="715"/>
    <cellStyle name="差_清查山西翼城东沟煤业有限公司" xfId="716"/>
    <cellStyle name="Lines Fill 5" xfId="717"/>
    <cellStyle name="_Part III.200406.Loan and Liabilities details.(Site Name) 3" xfId="718"/>
    <cellStyle name="强调文字颜色 4 24" xfId="719"/>
    <cellStyle name="强调文字颜色 4 19" xfId="720"/>
    <cellStyle name="60% - 强调文字颜色 5 2 12" xfId="721"/>
    <cellStyle name="_long term loan - others 300504_审计调查表.V3" xfId="722"/>
    <cellStyle name="标题 3 25" xfId="723"/>
    <cellStyle name="_long term loan - others 300504_审计调查表.V3 2" xfId="724"/>
    <cellStyle name="标题 3 26" xfId="725"/>
    <cellStyle name="_long term loan - others 300504_审计调查表.V3 3" xfId="726"/>
    <cellStyle name="差_10月不良贷款监测表" xfId="727"/>
    <cellStyle name="标题 3 27" xfId="728"/>
    <cellStyle name="_long term loan - others 300504_审计调查表.V3 4" xfId="729"/>
    <cellStyle name="标题 3 28" xfId="730"/>
    <cellStyle name="_long term loan - others 300504_审计调查表.V3 5" xfId="731"/>
    <cellStyle name="_Part III.200406.Loan and Liabilities details.(Site Name)_审计调查表.V3" xfId="732"/>
    <cellStyle name="_long term loan - others 300504_审计调查表.V3 6" xfId="733"/>
    <cellStyle name="_Part III.200406.Loan and Liabilities details.(Site Name)" xfId="734"/>
    <cellStyle name="per.style" xfId="735"/>
    <cellStyle name="60% - Accent4" xfId="736"/>
    <cellStyle name="{Month}" xfId="737"/>
    <cellStyle name="PSInt" xfId="738"/>
    <cellStyle name="Lines Fill 4" xfId="739"/>
    <cellStyle name="_Part III.200406.Loan and Liabilities details.(Site Name) 2" xfId="740"/>
    <cellStyle name="标题 4 5 5 3" xfId="741"/>
    <cellStyle name="_Part III.200406.Loan and Liabilities details.(Site Name)_Shenhua PBC package 050530 3" xfId="742"/>
    <cellStyle name="Lines Fill 6" xfId="743"/>
    <cellStyle name="_Part III.200406.Loan and Liabilities details.(Site Name) 4" xfId="744"/>
    <cellStyle name="_Part III.200406.Loan and Liabilities details.(Site Name)_Shenhua PBC package 050530 4" xfId="745"/>
    <cellStyle name="Lines Fill 7" xfId="746"/>
    <cellStyle name="_Part III.200406.Loan and Liabilities details.(Site Name) 5" xfId="747"/>
    <cellStyle name="_Part III.200406.Loan and Liabilities details.(Site Name)_Shenhua PBC package 050530 5" xfId="748"/>
    <cellStyle name="差_湖滨花园两年报表" xfId="749"/>
    <cellStyle name="Lines Fill 8" xfId="750"/>
    <cellStyle name="40% - 强调文字颜色 6 5 6 2" xfId="751"/>
    <cellStyle name="_Part III.200406.Loan and Liabilities details.(Site Name) 6" xfId="752"/>
    <cellStyle name="标题 4 3 3 2" xfId="753"/>
    <cellStyle name="强调文字颜色 2 4 4" xfId="754"/>
    <cellStyle name="style2 17" xfId="755"/>
    <cellStyle name="style2 22" xfId="756"/>
    <cellStyle name="_Part III.200406.Loan and Liabilities details.(Site Name)_(中企华)审计评估联合申报明细表.V1" xfId="757"/>
    <cellStyle name="解释性文本 2 5" xfId="758"/>
    <cellStyle name="_忻州市评级授统计4月 5" xfId="759"/>
    <cellStyle name="_Part III.200406.Loan and Liabilities details.(Site Name)_(中企华)审计评估联合申报明细表.V1 3" xfId="760"/>
    <cellStyle name="解释性文本 2 6" xfId="761"/>
    <cellStyle name="_忻州市评级授统计4月 6" xfId="762"/>
    <cellStyle name="差 5 6 2" xfId="763"/>
    <cellStyle name="_Part III.200406.Loan and Liabilities details.(Site Name)_(中企华)审计评估联合申报明细表.V1 4" xfId="764"/>
    <cellStyle name="差 5 6 3" xfId="765"/>
    <cellStyle name="_Part III.200406.Loan and Liabilities details.(Site Name)_(中企华)审计评估联合申报明细表.V1 5" xfId="766"/>
    <cellStyle name="_Part III.200406.Loan and Liabilities details.(Site Name)_(中企华)审计评估联合申报明细表.V1 6" xfId="767"/>
    <cellStyle name="60% - 强调文字颜色 2 4 2" xfId="768"/>
    <cellStyle name="_Part III.200406.Loan and Liabilities details.(Site Name)_KPMG original version" xfId="769"/>
    <cellStyle name="强调文字颜色 1 4 3 2" xfId="770"/>
    <cellStyle name="per.style 5" xfId="771"/>
    <cellStyle name="{Month} 5" xfId="772"/>
    <cellStyle name="60% - 强调文字颜色 2 4 2 2" xfId="773"/>
    <cellStyle name="_Part III.200406.Loan and Liabilities details.(Site Name)_KPMG original version 2" xfId="774"/>
    <cellStyle name="强调文字颜色 1 4 3 3" xfId="775"/>
    <cellStyle name="per.style 6" xfId="776"/>
    <cellStyle name="{Month} 6" xfId="777"/>
    <cellStyle name="60% - 强调文字颜色 2 4 2 3" xfId="778"/>
    <cellStyle name="20% - 强调文字颜色 5 3 5 2" xfId="779"/>
    <cellStyle name="_Part III.200406.Loan and Liabilities details.(Site Name)_KPMG original version 3" xfId="780"/>
    <cellStyle name="20% - 强调文字颜色 5 3 5 3" xfId="781"/>
    <cellStyle name="_Part III.200406.Loan and Liabilities details.(Site Name)_KPMG original version 4" xfId="782"/>
    <cellStyle name="_Part III.200406.Loan and Liabilities details.(Site Name)_KPMG original version 5" xfId="783"/>
    <cellStyle name="_Part III.200406.Loan and Liabilities details.(Site Name)_KPMG original version 6" xfId="784"/>
    <cellStyle name="40% - 强调文字颜色 1 3 3 2" xfId="785"/>
    <cellStyle name="_Part III.200406.Loan and Liabilities details.(Site Name)_KPMG original version_(中企华)审计评估联合申报明细表.V1" xfId="786"/>
    <cellStyle name="_Part III.200406.Loan and Liabilities details.(Site Name)_KPMG original version_(中企华)审计评估联合申报明细表.V1 2" xfId="787"/>
    <cellStyle name="_Part III.200406.Loan and Liabilities details.(Site Name)_KPMG original version_(中企华)审计评估联合申报明细表.V1 3" xfId="788"/>
    <cellStyle name="_Part III.200406.Loan and Liabilities details.(Site Name)_KPMG original version_(中企华)审计评估联合申报明细表.V1 4" xfId="789"/>
    <cellStyle name="_Part III.200406.Loan and Liabilities details.(Site Name)_KPMG original version_(中企华)审计评估联合申报明细表.V1 5" xfId="790"/>
    <cellStyle name="_文函专递0211-施工企业调查表（附件） 2" xfId="791"/>
    <cellStyle name="40% - 强调文字颜色 6 4 6" xfId="792"/>
    <cellStyle name="_Part III.200406.Loan and Liabilities details.(Site Name)_KPMG original version_附件1：审计评估联合申报明细表" xfId="793"/>
    <cellStyle name="40% - 强调文字颜色 6 4 6 2" xfId="794"/>
    <cellStyle name="_Part III.200406.Loan and Liabilities details.(Site Name)_KPMG original version_附件1：审计评估联合申报明细表 2" xfId="795"/>
    <cellStyle name="40% - 强调文字颜色 6 4 6 3" xfId="796"/>
    <cellStyle name="_Part III.200406.Loan and Liabilities details.(Site Name)_KPMG original version_附件1：审计评估联合申报明细表 3" xfId="797"/>
    <cellStyle name="标题 3 14" xfId="798"/>
    <cellStyle name="_Part III.200406.Loan and Liabilities details.(Site Name)_Shenhua PBC package 050530_附件1：审计评估联合申报明细表" xfId="799"/>
    <cellStyle name="_Part III.200406.Loan and Liabilities details.(Site Name)_KPMG original version_附件1：审计评估联合申报明细表 4" xfId="800"/>
    <cellStyle name="_Part III.200406.Loan and Liabilities details.(Site Name)_KPMG original version_附件1：审计评估联合申报明细表 5" xfId="801"/>
    <cellStyle name="_Part III.200406.Loan and Liabilities details.(Site Name)_KPMG original version_附件1：审计评估联合申报明细表 6" xfId="802"/>
    <cellStyle name="_Part III.200406.Loan and Liabilities details.(Site Name)_Shenhua PBC package 050530 6" xfId="803"/>
    <cellStyle name="标题 3 5 3 2" xfId="804"/>
    <cellStyle name="40% - 强调文字颜色 4 3 3 3" xfId="805"/>
    <cellStyle name="_Part III.200406.Loan and Liabilities details.(Site Name)_Shenhua PBC package 050530_(中企华)审计评估联合申报明细表.V1" xfId="806"/>
    <cellStyle name="标题 3 5 6 2" xfId="807"/>
    <cellStyle name="40% - 强调文字颜色 4 3 6 3" xfId="808"/>
    <cellStyle name="_Part III.200406.Loan and Liabilities details.(Site Name)_Shenhua PBC package 050530_附件1：审计评估联合申报明细表 4" xfId="809"/>
    <cellStyle name="标题 3 5 6 3" xfId="810"/>
    <cellStyle name="_Part III.200406.Loan and Liabilities details.(Site Name)_Shenhua PBC package 050530_附件1：审计评估联合申报明细表 5" xfId="811"/>
    <cellStyle name="_Part III.200406.Loan and Liabilities details.(Site Name)_Shenhua PBC package 050530_附件1：审计评估联合申报明细表 6" xfId="812"/>
    <cellStyle name="Calculation 2" xfId="813"/>
    <cellStyle name="标题 1 2 6 2" xfId="814"/>
    <cellStyle name="_Part III.200406.Loan and Liabilities details.(Site Name)_附件1：审计评估联合申报明细表" xfId="815"/>
    <cellStyle name="_Shenhua PBC package 050530_附件1：审计评估联合申报明细表 4" xfId="816"/>
    <cellStyle name="60% - 强调文字颜色 1 3 2" xfId="817"/>
    <cellStyle name="_Part III.200406.Loan and Liabilities details.(Site Name)_审计调查表.V3 3" xfId="818"/>
    <cellStyle name="40% - 强调文字颜色 4 5 6 2" xfId="819"/>
    <cellStyle name="_Shenhua PBC package 050530_附件1：审计评估联合申报明细表 5" xfId="820"/>
    <cellStyle name="60% - 强调文字颜色 1 3 3" xfId="821"/>
    <cellStyle name="_Part III.200406.Loan and Liabilities details.(Site Name)_审计调查表.V3 4" xfId="822"/>
    <cellStyle name="_Shenhua PBC package 050530" xfId="823"/>
    <cellStyle name="60% - 强调文字颜色 6 2 3 3" xfId="824"/>
    <cellStyle name="_Shenhua PBC package 050530 2" xfId="825"/>
    <cellStyle name="_Shenhua PBC package 050530 3" xfId="826"/>
    <cellStyle name="_Shenhua PBC package 050530 4" xfId="827"/>
    <cellStyle name="20% - 强调文字颜色 5 3 7" xfId="828"/>
    <cellStyle name="解释性文本 2 3" xfId="829"/>
    <cellStyle name="_忻州市评级授统计4月 3" xfId="830"/>
    <cellStyle name="Pourcentage_pldt" xfId="831"/>
    <cellStyle name="Note 2" xfId="832"/>
    <cellStyle name="_Shenhua PBC package 050530_(中企华)审计评估联合申报明细表.V1" xfId="833"/>
    <cellStyle name="t 6" xfId="834"/>
    <cellStyle name="_Shenhua PBC package 050530_(中企华)审计评估联合申报明细表.V1 2" xfId="835"/>
    <cellStyle name="_Shenhua PBC package 050530_(中企华)审计评估联合申报明细表.V1 3" xfId="836"/>
    <cellStyle name="差 3 5 2" xfId="837"/>
    <cellStyle name="20% - 强调文字颜色 2 5" xfId="838"/>
    <cellStyle name="_附件1：审计评估联合申报明细表 2" xfId="839"/>
    <cellStyle name="差 3 5 3" xfId="840"/>
    <cellStyle name="20% - 强调文字颜色 2 6" xfId="841"/>
    <cellStyle name="_附件1：审计评估联合申报明细表 3" xfId="842"/>
    <cellStyle name="60% - 强调文字颜色 4 4 3 2" xfId="843"/>
    <cellStyle name="20% - 强调文字颜色 2 7" xfId="844"/>
    <cellStyle name="_附件1：审计评估联合申报明细表 4" xfId="845"/>
    <cellStyle name="样式 1" xfId="846"/>
    <cellStyle name="Prefilled" xfId="847"/>
    <cellStyle name="60% - 强调文字颜色 4 4 3 3" xfId="848"/>
    <cellStyle name="20% - 强调文字颜色 2 8" xfId="849"/>
    <cellStyle name="_附件1：审计评估联合申报明细表 5" xfId="850"/>
    <cellStyle name="20% - 强调文字颜色 2 9" xfId="851"/>
    <cellStyle name="_附件1：审计评估联合申报明细表 6" xfId="852"/>
    <cellStyle name="常规 13 5 2" xfId="853"/>
    <cellStyle name="_汇嵘煤矿评估定稿1" xfId="854"/>
    <cellStyle name="检查单元格 2 2" xfId="855"/>
    <cellStyle name="60% - 强调文字颜色 4 5 4 3" xfId="856"/>
    <cellStyle name="_汇嵘煤矿评估定稿1 2" xfId="857"/>
    <cellStyle name="_汇嵘煤矿评估定稿1 3" xfId="858"/>
    <cellStyle name="_汇嵘煤矿评估定稿1 4" xfId="859"/>
    <cellStyle name="20% - 强调文字颜色 6 10" xfId="860"/>
    <cellStyle name="_汇嵘煤矿评估定稿1 5" xfId="861"/>
    <cellStyle name="20% - 强调文字颜色 6 11" xfId="862"/>
    <cellStyle name="_汇嵘煤矿评估定稿1 6" xfId="863"/>
    <cellStyle name="差 3" xfId="864"/>
    <cellStyle name="{Comma}" xfId="865"/>
    <cellStyle name="40% - 强调文字颜色 3 5 3 3" xfId="866"/>
    <cellStyle name="_汇嵘盘点表 2" xfId="867"/>
    <cellStyle name="_汇嵘盘点表 3" xfId="868"/>
    <cellStyle name="_汇嵘盘点表 4" xfId="869"/>
    <cellStyle name="_坤源改" xfId="870"/>
    <cellStyle name="40% - 强调文字颜色 1 5 5 2" xfId="871"/>
    <cellStyle name="_坤源改 2" xfId="872"/>
    <cellStyle name="60% - 强调文字颜色 4 2" xfId="873"/>
    <cellStyle name="_坤源改 3" xfId="874"/>
    <cellStyle name="60% - 强调文字颜色 4 3" xfId="875"/>
    <cellStyle name="20% - 强调文字颜色 1 5 3 2" xfId="876"/>
    <cellStyle name="_坤源改 4" xfId="877"/>
    <cellStyle name="KPMG Heading 1 2" xfId="878"/>
    <cellStyle name="60% - 强调文字颜色 4 5" xfId="879"/>
    <cellStyle name="_坤源改 6" xfId="880"/>
    <cellStyle name="Comma  - Style7 4" xfId="881"/>
    <cellStyle name="20% - 强调文字颜色 1 4 5 3" xfId="882"/>
    <cellStyle name="_审计调查表.V3 6" xfId="883"/>
    <cellStyle name="计算 3 4 3" xfId="884"/>
    <cellStyle name="_评估明细表（煤矿申报模板） 3" xfId="885"/>
    <cellStyle name="_评估表模板11 5" xfId="886"/>
    <cellStyle name="60% - 强调文字颜色 5 4 8" xfId="887"/>
    <cellStyle name="40% - 强调文字颜色 4 4 3" xfId="888"/>
    <cellStyle name="_评估明细表（煤矿申报模板） 4" xfId="889"/>
    <cellStyle name="Comma_reference" xfId="890"/>
    <cellStyle name="40% - 强调文字颜色 4 4 4" xfId="891"/>
    <cellStyle name="_评估表模板11 6" xfId="892"/>
    <cellStyle name="计算 3 4" xfId="893"/>
    <cellStyle name="_评估明细表（煤矿申报模板）" xfId="894"/>
    <cellStyle name="适中 5 2 2" xfId="895"/>
    <cellStyle name="_评估明细表（煤矿申报模板） 5" xfId="896"/>
    <cellStyle name="适中 5 2 3" xfId="897"/>
    <cellStyle name="_评估明细表（煤矿申报模板） 6" xfId="898"/>
    <cellStyle name="差_10月不良贷款监测表 2" xfId="899"/>
    <cellStyle name="Monétaire [0]_!!!GO" xfId="900"/>
    <cellStyle name="_庆远评估结果" xfId="901"/>
    <cellStyle name="20% - 强调文字颜色 5 4 4 2" xfId="902"/>
    <cellStyle name="_庆远评估结果 2" xfId="903"/>
    <cellStyle name="Sheet Head 3" xfId="904"/>
    <cellStyle name="_庆远评估结果 3" xfId="905"/>
    <cellStyle name="Sheet Head 4" xfId="906"/>
    <cellStyle name="_庆远评估结果 4" xfId="907"/>
    <cellStyle name="Sheet Head 5" xfId="908"/>
    <cellStyle name="_庆远评估结果 5" xfId="909"/>
    <cellStyle name="Sheet Head 6" xfId="910"/>
    <cellStyle name="_庆远评估结果 6" xfId="911"/>
    <cellStyle name="标题 2 2 4" xfId="912"/>
    <cellStyle name="_弱电系统设备配置报价清单 2" xfId="913"/>
    <cellStyle name="标题 2 2 5" xfId="914"/>
    <cellStyle name="60% - 强调文字颜色 5 5 3 2" xfId="915"/>
    <cellStyle name="_弱电系统设备配置报价清单 3" xfId="916"/>
    <cellStyle name="Neutral 2" xfId="917"/>
    <cellStyle name="标题 2 2 6" xfId="918"/>
    <cellStyle name="60% - 强调文字颜色 5 5 3 3" xfId="919"/>
    <cellStyle name="_弱电系统设备配置报价清单 4" xfId="920"/>
    <cellStyle name="标题 2 2 8" xfId="921"/>
    <cellStyle name="_弱电系统设备配置报价清单 6" xfId="922"/>
    <cellStyle name="_文函专递0211-施工企业调查表（附件） 3" xfId="923"/>
    <cellStyle name="_文函专递0211-施工企业调查表（附件） 4" xfId="924"/>
    <cellStyle name="Accent6 - 60% 2" xfId="925"/>
    <cellStyle name="_文函专递0211-施工企业调查表（附件） 5" xfId="926"/>
    <cellStyle name="Accent6 - 60% 3" xfId="927"/>
    <cellStyle name="_文函专递0211-施工企业调查表（附件） 6" xfId="928"/>
    <cellStyle name="_吴家沟井巷工程评估表" xfId="929"/>
    <cellStyle name="_乡宁金沟煤业评估结果最新1" xfId="930"/>
    <cellStyle name="_乡宁金沟煤业评估结果最新1 2" xfId="931"/>
    <cellStyle name="_乡宁金沟煤业评估结果最新1 3" xfId="932"/>
    <cellStyle name="20% - 强调文字颜色 2 3 2 2" xfId="933"/>
    <cellStyle name="_乡宁金沟煤业评估结果最新1 4" xfId="934"/>
    <cellStyle name="20% - 强调文字颜色 2 3 2 3" xfId="935"/>
    <cellStyle name="_乡宁金沟煤业评估结果最新1 5" xfId="936"/>
    <cellStyle name="_乡宁金沟煤业评估结果最新1 6" xfId="937"/>
    <cellStyle name="标题 1 5 2 2" xfId="938"/>
    <cellStyle name="解释性文本 2" xfId="939"/>
    <cellStyle name="_忻州市评级授统计4月" xfId="940"/>
    <cellStyle name="40% - 强调文字颜色 2 3 2 3" xfId="941"/>
    <cellStyle name="{Comma [0]} 3" xfId="942"/>
    <cellStyle name="{Comma [0]} 4" xfId="943"/>
    <cellStyle name="{Comma [0]} 5" xfId="944"/>
    <cellStyle name="{Comma [0]} 6" xfId="945"/>
    <cellStyle name="{Date}" xfId="946"/>
    <cellStyle name="Copied 6" xfId="947"/>
    <cellStyle name="{Date} 3" xfId="948"/>
    <cellStyle name="20% - 强调文字颜色 5 3 3 2" xfId="949"/>
    <cellStyle name="{Date} 4" xfId="950"/>
    <cellStyle name="20% - 强调文字颜色 5 3 3 3" xfId="951"/>
    <cellStyle name="{Date} 5" xfId="952"/>
    <cellStyle name="{Date} 6" xfId="953"/>
    <cellStyle name="per.style 2" xfId="954"/>
    <cellStyle name="60% - Accent4 2" xfId="955"/>
    <cellStyle name="{Month} 2" xfId="956"/>
    <cellStyle name="per.style 3" xfId="957"/>
    <cellStyle name="60% - 强调文字颜色 6 3 5 2" xfId="958"/>
    <cellStyle name="60% - Accent4 3" xfId="959"/>
    <cellStyle name="{Month} 3" xfId="960"/>
    <cellStyle name="per.style 4" xfId="961"/>
    <cellStyle name="60% - 强调文字颜色 6 3 5 3" xfId="962"/>
    <cellStyle name="{Month} 4" xfId="963"/>
    <cellStyle name="{Percent}" xfId="964"/>
    <cellStyle name="{Percent} 2" xfId="965"/>
    <cellStyle name="{Percent} 3" xfId="966"/>
    <cellStyle name="{Percent} 4" xfId="967"/>
    <cellStyle name="40% - 强调文字颜色 3 5 5 2" xfId="968"/>
    <cellStyle name="20% - 强调文字颜色 6 2 10" xfId="969"/>
    <cellStyle name="{Percent} 5" xfId="970"/>
    <cellStyle name="40% - 强调文字颜色 3 5 5 3" xfId="971"/>
    <cellStyle name="20% - 强调文字颜色 6 2 11" xfId="972"/>
    <cellStyle name="{Percent} 6" xfId="973"/>
    <cellStyle name="常规 2 4" xfId="974"/>
    <cellStyle name="{Thousand [0]}" xfId="975"/>
    <cellStyle name="40% - 强调文字颜色 4 4 6 3" xfId="976"/>
    <cellStyle name="{Thousand [0]} 2" xfId="977"/>
    <cellStyle name="{Thousand [0]} 3" xfId="978"/>
    <cellStyle name="{Thousand [0]} 4" xfId="979"/>
    <cellStyle name="{Thousand [0]} 5" xfId="980"/>
    <cellStyle name="{Thousand [0]} 6" xfId="981"/>
    <cellStyle name="Grey 25" xfId="982"/>
    <cellStyle name="适中 3" xfId="983"/>
    <cellStyle name="{Thousand}" xfId="984"/>
    <cellStyle name="适中 3 2" xfId="985"/>
    <cellStyle name="{Thousand} 2" xfId="986"/>
    <cellStyle name="适中 3 3" xfId="987"/>
    <cellStyle name="{Thousand} 3" xfId="988"/>
    <cellStyle name="20% - 强调文字颜色 6 5 2" xfId="989"/>
    <cellStyle name="适中 3 4" xfId="990"/>
    <cellStyle name="{Thousand} 4" xfId="991"/>
    <cellStyle name="20% - 强调文字颜色 6 5 3" xfId="992"/>
    <cellStyle name="适中 3 5" xfId="993"/>
    <cellStyle name="{Thousand} 5" xfId="994"/>
    <cellStyle name="20% - 强调文字颜色 6 5 4" xfId="995"/>
    <cellStyle name="适中 3 6" xfId="996"/>
    <cellStyle name="{Thousand} 6" xfId="997"/>
    <cellStyle name="20% - 强调文字颜色 4 5 4 2" xfId="998"/>
    <cellStyle name="{Z'0000(1 dec)}" xfId="999"/>
    <cellStyle name="计算 2 3" xfId="1000"/>
    <cellStyle name="{Z'0000(1 dec)} 2" xfId="1001"/>
    <cellStyle name="60% - 强调文字颜色 1 4 6 2" xfId="1002"/>
    <cellStyle name="计算 2 4" xfId="1003"/>
    <cellStyle name="{Z'0000(1 dec)} 3" xfId="1004"/>
    <cellStyle name="60% - 强调文字颜色 1 4 6 3" xfId="1005"/>
    <cellStyle name="计算 2 5" xfId="1006"/>
    <cellStyle name="{Z'0000(1 dec)} 4" xfId="1007"/>
    <cellStyle name="计算 2 6" xfId="1008"/>
    <cellStyle name="{Z'0000(1 dec)} 5" xfId="1009"/>
    <cellStyle name="计算 2 7" xfId="1010"/>
    <cellStyle name="{Z'0000(1 dec)} 6" xfId="1011"/>
    <cellStyle name="{Z'0000(4 dec)}" xfId="1012"/>
    <cellStyle name="20% - 强调文字颜色 5 5 6 3" xfId="1013"/>
    <cellStyle name="{Z'0000(4 dec)} 2" xfId="1014"/>
    <cellStyle name="40% - 强调文字颜色 6 2 2" xfId="1015"/>
    <cellStyle name="{Z'0000(4 dec)} 3" xfId="1016"/>
    <cellStyle name="40% - 强调文字颜色 6 2 3" xfId="1017"/>
    <cellStyle name="{Z'0000(4 dec)} 4" xfId="1018"/>
    <cellStyle name="40% - 强调文字颜色 6 2 4" xfId="1019"/>
    <cellStyle name="{Z'0000(4 dec)} 5" xfId="1020"/>
    <cellStyle name="40% - 强调文字颜色 6 2 5" xfId="1021"/>
    <cellStyle name="汇总 2 6 2" xfId="1022"/>
    <cellStyle name="{Z'0000(4 dec)} 6" xfId="1023"/>
    <cellStyle name="0,0_x000d__x000a_NA_x000d__x000a_" xfId="1024"/>
    <cellStyle name="差 7" xfId="1025"/>
    <cellStyle name="60% - 强调文字颜色 2 2 2 2" xfId="1026"/>
    <cellStyle name="Calculation 3" xfId="1027"/>
    <cellStyle name="0,0_x000d__x000a_NA_x000d__x000a_ 10" xfId="1028"/>
    <cellStyle name="0,0_x000d__x000a_NA_x000d__x000a_ 11" xfId="1029"/>
    <cellStyle name="0,0_x000d__x000a_NA_x000d__x000a_ 12" xfId="1030"/>
    <cellStyle name="0,0_x000d__x000a_NA_x000d__x000a_ 13" xfId="1031"/>
    <cellStyle name="0,0_x000d__x000a_NA_x000d__x000a_ 14" xfId="1032"/>
    <cellStyle name="60% - 强调文字颜色 4 2 6 2" xfId="1033"/>
    <cellStyle name="0,0_x000d__x000a_NA_x000d__x000a_ 15" xfId="1034"/>
    <cellStyle name="0,0_x000d__x000a_NA_x000d__x000a_ 20" xfId="1035"/>
    <cellStyle name="60% - 强调文字颜色 4 2 6 3" xfId="1036"/>
    <cellStyle name="0,0_x000d__x000a_NA_x000d__x000a_ 16" xfId="1037"/>
    <cellStyle name="0,0_x000d__x000a_NA_x000d__x000a_ 21" xfId="1038"/>
    <cellStyle name="0,0_x000d__x000a_NA_x000d__x000a_ 17" xfId="1039"/>
    <cellStyle name="0,0_x000d__x000a_NA_x000d__x000a_ 22" xfId="1040"/>
    <cellStyle name="0,0_x000d__x000a_NA_x000d__x000a_ 18" xfId="1041"/>
    <cellStyle name="0,0_x000d__x000a_NA_x000d__x000a_ 23" xfId="1042"/>
    <cellStyle name="0,0_x000d__x000a_NA_x000d__x000a_ 19" xfId="1043"/>
    <cellStyle name="0,0_x000d__x000a_NA_x000d__x000a_ 24" xfId="1044"/>
    <cellStyle name="0,0_x000d__x000a_NA_x000d__x000a_ 25" xfId="1045"/>
    <cellStyle name="0,0_x000d__x000a_NA_x000d__x000a_ 5" xfId="1046"/>
    <cellStyle name="0,0_x000d__x000a_NA_x000d__x000a_ 6" xfId="1047"/>
    <cellStyle name="0,0_x000d__x000a_NA_x000d__x000a_ 7" xfId="1048"/>
    <cellStyle name="0,0_x000d__x000a_NA_x000d__x000a_ 8" xfId="1049"/>
    <cellStyle name="Accent1 - 20%" xfId="1050"/>
    <cellStyle name="强调文字颜色 2 2 2" xfId="1051"/>
    <cellStyle name="20% - Accent1" xfId="1052"/>
    <cellStyle name="Accent1 - 20% 2" xfId="1053"/>
    <cellStyle name="强调文字颜色 2 2 2 2" xfId="1054"/>
    <cellStyle name="20% - Accent1 2" xfId="1055"/>
    <cellStyle name="20% - 强调文字颜色 1 3" xfId="1056"/>
    <cellStyle name="Accent1 - 20% 3" xfId="1057"/>
    <cellStyle name="强调文字颜色 2 2 2 3" xfId="1058"/>
    <cellStyle name="20% - Accent1 3" xfId="1059"/>
    <cellStyle name="20% - 强调文字颜色 1 4" xfId="1060"/>
    <cellStyle name="强调文字颜色 2 2 3" xfId="1061"/>
    <cellStyle name="20% - Accent2" xfId="1062"/>
    <cellStyle name="强调文字颜色 2 2 3 2" xfId="1063"/>
    <cellStyle name="20% - Accent2 2" xfId="1064"/>
    <cellStyle name="20% - 强调文字颜色 2 3" xfId="1065"/>
    <cellStyle name="强调文字颜色 2 2 3 3" xfId="1066"/>
    <cellStyle name="20% - Accent2 3" xfId="1067"/>
    <cellStyle name="20% - 强调文字颜色 2 4" xfId="1068"/>
    <cellStyle name="强调文字颜色 2 2 4" xfId="1069"/>
    <cellStyle name="20% - Accent3" xfId="1070"/>
    <cellStyle name="强调文字颜色 2 2 4 2" xfId="1071"/>
    <cellStyle name="20% - Accent3 2" xfId="1072"/>
    <cellStyle name="20% - 强调文字颜色 3 3" xfId="1073"/>
    <cellStyle name="强调文字颜色 2 2 4 3" xfId="1074"/>
    <cellStyle name="20% - Accent3 3" xfId="1075"/>
    <cellStyle name="20% - 强调文字颜色 3 4" xfId="1076"/>
    <cellStyle name="强调文字颜色 2 2 5" xfId="1077"/>
    <cellStyle name="20% - Accent4" xfId="1078"/>
    <cellStyle name="强调文字颜色 2 2 5 2" xfId="1079"/>
    <cellStyle name="20% - Accent4 2" xfId="1080"/>
    <cellStyle name="20% - 强调文字颜色 4 3" xfId="1081"/>
    <cellStyle name="args.style 4" xfId="1082"/>
    <cellStyle name="强调文字颜色 2 2 5 3" xfId="1083"/>
    <cellStyle name="20% - Accent4 3" xfId="1084"/>
    <cellStyle name="20% - 强调文字颜色 4 4" xfId="1085"/>
    <cellStyle name="args.style 5" xfId="1086"/>
    <cellStyle name="强调文字颜色 2 2 6" xfId="1087"/>
    <cellStyle name="20% - Accent5" xfId="1088"/>
    <cellStyle name="强调文字颜色 2 2 6 3" xfId="1089"/>
    <cellStyle name="20% - Accent5 3" xfId="1090"/>
    <cellStyle name="20% - 强调文字颜色 5 4" xfId="1091"/>
    <cellStyle name="强调文字颜色 2 2 7" xfId="1092"/>
    <cellStyle name="20% - Accent6" xfId="1093"/>
    <cellStyle name="20% - Accent6 2" xfId="1094"/>
    <cellStyle name="20% - 强调文字颜色 6 3" xfId="1095"/>
    <cellStyle name="20% - Accent6 3" xfId="1096"/>
    <cellStyle name="20% - 强调文字颜色 6 4" xfId="1097"/>
    <cellStyle name="60% - 强调文字颜色 3 12" xfId="1098"/>
    <cellStyle name="40% - 强调文字颜色 2 11" xfId="1099"/>
    <cellStyle name="20% - 强调文字颜色 1 10" xfId="1100"/>
    <cellStyle name="60% - 强调文字颜色 3 13" xfId="1101"/>
    <cellStyle name="40% - 强调文字颜色 2 12" xfId="1102"/>
    <cellStyle name="20% - 强调文字颜色 1 11" xfId="1103"/>
    <cellStyle name="60% - 强调文字颜色 3 19" xfId="1104"/>
    <cellStyle name="60% - 强调文字颜色 3 24" xfId="1105"/>
    <cellStyle name="40% - 强调文字颜色 2 18" xfId="1106"/>
    <cellStyle name="40% - 强调文字颜色 2 23" xfId="1107"/>
    <cellStyle name="20% - 强调文字颜色 6 2 2 3" xfId="1108"/>
    <cellStyle name="20% - 强调文字颜色 1 17" xfId="1109"/>
    <cellStyle name="20% - 强调文字颜色 1 22" xfId="1110"/>
    <cellStyle name="60% - 强调文字颜色 3 25" xfId="1111"/>
    <cellStyle name="40% - 强调文字颜色 2 19" xfId="1112"/>
    <cellStyle name="40% - 强调文字颜色 2 24" xfId="1113"/>
    <cellStyle name="20% - 强调文字颜色 1 18" xfId="1114"/>
    <cellStyle name="20% - 强调文字颜色 1 23" xfId="1115"/>
    <cellStyle name="60% - 强调文字颜色 3 26" xfId="1116"/>
    <cellStyle name="40% - 强调文字颜色 2 25" xfId="1117"/>
    <cellStyle name="20% - 强调文字颜色 1 19" xfId="1118"/>
    <cellStyle name="20% - 强调文字颜色 1 24" xfId="1119"/>
    <cellStyle name="20% - 强调文字颜色 1 2" xfId="1120"/>
    <cellStyle name="60% - 强调文字颜色 1 3" xfId="1121"/>
    <cellStyle name="40% - 强调文字颜色 2 5 5 2" xfId="1122"/>
    <cellStyle name="20% - 强调文字颜色 1 2 10" xfId="1123"/>
    <cellStyle name="60% - 强调文字颜色 1 4" xfId="1124"/>
    <cellStyle name="40% - 强调文字颜色 2 5 5 3" xfId="1125"/>
    <cellStyle name="20% - 强调文字颜色 1 2 11" xfId="1126"/>
    <cellStyle name="60% - 强调文字颜色 1 5" xfId="1127"/>
    <cellStyle name="20% - 强调文字颜色 1 2 12" xfId="1128"/>
    <cellStyle name="60% - 强调文字颜色 1 6" xfId="1129"/>
    <cellStyle name="20% - 强调文字颜色 1 2 13" xfId="1130"/>
    <cellStyle name="40% - 强调文字颜色 2 2 7" xfId="1131"/>
    <cellStyle name="20% - 强调文字颜色 1 2 2" xfId="1132"/>
    <cellStyle name="20% - 强调文字颜色 2 4 4 3" xfId="1133"/>
    <cellStyle name="20% - 强调文字颜色 1 2 2 2" xfId="1134"/>
    <cellStyle name="20% - 强调文字颜色 1 2 2 3" xfId="1135"/>
    <cellStyle name="60% - 强调文字颜色 5 10" xfId="1136"/>
    <cellStyle name="40% - 强调文字颜色 2 2 8" xfId="1137"/>
    <cellStyle name="20% - 强调文字颜色 1 2 3" xfId="1138"/>
    <cellStyle name="20% - 强调文字颜色 1 2 3 2" xfId="1139"/>
    <cellStyle name="20% - 强调文字颜色 1 2 3 3" xfId="1140"/>
    <cellStyle name="60% - 强调文字颜色 5 11" xfId="1141"/>
    <cellStyle name="40% - 强调文字颜色 4 10" xfId="1142"/>
    <cellStyle name="40% - 强调文字颜色 2 2 9" xfId="1143"/>
    <cellStyle name="20% - 强调文字颜色 1 2 4" xfId="1144"/>
    <cellStyle name="20% - 强调文字颜色 1 2 5" xfId="1145"/>
    <cellStyle name="标题 4 2 6 2" xfId="1146"/>
    <cellStyle name="60% - 强调文字颜色 5 12" xfId="1147"/>
    <cellStyle name="40% - 强调文字颜色 4 11" xfId="1148"/>
    <cellStyle name="20% - 强调文字颜色 3 10" xfId="1149"/>
    <cellStyle name="20% - 强调文字颜色 1 2 5 2" xfId="1150"/>
    <cellStyle name="20% - 强调文字颜色 1 2 5 3" xfId="1151"/>
    <cellStyle name="20% - 强调文字颜色 1 2 6" xfId="1152"/>
    <cellStyle name="标题 4 2 6 3" xfId="1153"/>
    <cellStyle name="60% - 强调文字颜色 5 13" xfId="1154"/>
    <cellStyle name="40% - 强调文字颜色 4 12" xfId="1155"/>
    <cellStyle name="20% - 强调文字颜色 3 11" xfId="1156"/>
    <cellStyle name="20% - 强调文字颜色 1 2 6 2" xfId="1157"/>
    <cellStyle name="20% - 强调文字颜色 1 2 6 3" xfId="1158"/>
    <cellStyle name="60% - 强调文字颜色 5 14" xfId="1159"/>
    <cellStyle name="40% - 强调文字颜色 4 13" xfId="1160"/>
    <cellStyle name="20% - 强调文字颜色 3 12" xfId="1161"/>
    <cellStyle name="20% - 强调文字颜色 1 2 7" xfId="1162"/>
    <cellStyle name="60% - 强调文字颜色 5 15" xfId="1163"/>
    <cellStyle name="60% - 强调文字颜色 5 20" xfId="1164"/>
    <cellStyle name="40% - 强调文字颜色 4 14" xfId="1165"/>
    <cellStyle name="20% - 强调文字颜色 3 13" xfId="1166"/>
    <cellStyle name="20% - 强调文字颜色 1 2 8" xfId="1167"/>
    <cellStyle name="60% - 强调文字颜色 5 16" xfId="1168"/>
    <cellStyle name="60% - 强调文字颜色 5 21" xfId="1169"/>
    <cellStyle name="40% - 强调文字颜色 4 15" xfId="1170"/>
    <cellStyle name="40% - 强调文字颜色 4 20" xfId="1171"/>
    <cellStyle name="20% - 强调文字颜色 3 14" xfId="1172"/>
    <cellStyle name="20% - 强调文字颜色 1 2 9" xfId="1173"/>
    <cellStyle name="60% - 强调文字颜色 3 27" xfId="1174"/>
    <cellStyle name="40% - 强调文字颜色 2 26" xfId="1175"/>
    <cellStyle name="20% - 强调文字颜色 1 25" xfId="1176"/>
    <cellStyle name="输出 3 4 2" xfId="1177"/>
    <cellStyle name="60% - 强调文字颜色 3 28" xfId="1178"/>
    <cellStyle name="40% - 强调文字颜色 2 27" xfId="1179"/>
    <cellStyle name="20% - 强调文字颜色 1 26" xfId="1180"/>
    <cellStyle name="40% - 强调文字颜色 4 5 5 2" xfId="1181"/>
    <cellStyle name="40% - 强调文字颜色 2 28" xfId="1182"/>
    <cellStyle name="20% - 强调文字颜色 1 27" xfId="1183"/>
    <cellStyle name="40% - 强调文字颜色 4 5 5 3" xfId="1184"/>
    <cellStyle name="20% - 强调文字颜色 1 28" xfId="1185"/>
    <cellStyle name="40% - 强调文字颜色 2 3 7" xfId="1186"/>
    <cellStyle name="20% - 强调文字颜色 1 3 2" xfId="1187"/>
    <cellStyle name="20% - 强调文字颜色 2 4 5 3" xfId="1188"/>
    <cellStyle name="20% - 强调文字颜色 1 3 2 2" xfId="1189"/>
    <cellStyle name="20% - 强调文字颜色 1 3 2 3" xfId="1190"/>
    <cellStyle name="40% - 强调文字颜色 2 3 8" xfId="1191"/>
    <cellStyle name="20% - 强调文字颜色 1 3 3" xfId="1192"/>
    <cellStyle name="20% - 强调文字颜色 1 3 3 2" xfId="1193"/>
    <cellStyle name="20% - 强调文字颜色 1 3 3 3" xfId="1194"/>
    <cellStyle name="20% - 强调文字颜色 1 3 4" xfId="1195"/>
    <cellStyle name="Input Cells 8" xfId="1196"/>
    <cellStyle name="60% - 强调文字颜色 6 17" xfId="1197"/>
    <cellStyle name="60% - 强调文字颜色 6 22" xfId="1198"/>
    <cellStyle name="40% - 强调文字颜色 5 16" xfId="1199"/>
    <cellStyle name="40% - 强调文字颜色 5 21" xfId="1200"/>
    <cellStyle name="20% - 强调文字颜色 4 15" xfId="1201"/>
    <cellStyle name="20% - 强调文字颜色 4 20" xfId="1202"/>
    <cellStyle name="20% - 强调文字颜色 1 3 4 2" xfId="1203"/>
    <cellStyle name="Input Cells 9" xfId="1204"/>
    <cellStyle name="60% - 强调文字颜色 6 18" xfId="1205"/>
    <cellStyle name="60% - 强调文字颜色 6 23" xfId="1206"/>
    <cellStyle name="40% - 强调文字颜色 5 17" xfId="1207"/>
    <cellStyle name="40% - 强调文字颜色 5 22" xfId="1208"/>
    <cellStyle name="20% - 强调文字颜色 4 16" xfId="1209"/>
    <cellStyle name="20% - 强调文字颜色 4 21" xfId="1210"/>
    <cellStyle name="20% - 强调文字颜色 1 3 4 3" xfId="1211"/>
    <cellStyle name="20% - 强调文字颜色 1 3 5" xfId="1212"/>
    <cellStyle name="20% - 强调文字颜色 1 3 5 2" xfId="1213"/>
    <cellStyle name="20% - 强调文字颜色 1 3 5 3" xfId="1214"/>
    <cellStyle name="20% - 强调文字颜色 1 3 6" xfId="1215"/>
    <cellStyle name="20% - 强调文字颜色 1 3 6 2" xfId="1216"/>
    <cellStyle name="Linked Cells 2" xfId="1217"/>
    <cellStyle name="20% - 强调文字颜色 1 3 7" xfId="1218"/>
    <cellStyle name="Linked Cells 3" xfId="1219"/>
    <cellStyle name="20% - 强调文字颜色 1 3 8" xfId="1220"/>
    <cellStyle name="Comma  - Style4 3" xfId="1221"/>
    <cellStyle name="20% - 强调文字颜色 1 4 2 2" xfId="1222"/>
    <cellStyle name="Comma  - Style4 4" xfId="1223"/>
    <cellStyle name="20% - 强调文字颜色 1 4 2 3" xfId="1224"/>
    <cellStyle name="Comma  - Style5 3" xfId="1225"/>
    <cellStyle name="20% - 强调文字颜色 1 4 3 2" xfId="1226"/>
    <cellStyle name="Comma  - Style5 4" xfId="1227"/>
    <cellStyle name="20% - 强调文字颜色 1 4 3 3" xfId="1228"/>
    <cellStyle name="Comma  - Style6 3" xfId="1229"/>
    <cellStyle name="20% - 强调文字颜色 1 4 4 2" xfId="1230"/>
    <cellStyle name="Comma  - Style6 4" xfId="1231"/>
    <cellStyle name="20% - 强调文字颜色 1 4 4 3" xfId="1232"/>
    <cellStyle name="20% - 强调文字颜色 1 4 5" xfId="1233"/>
    <cellStyle name="20% - 强调文字颜色 1 4 6" xfId="1234"/>
    <cellStyle name="Lines Fill 13" xfId="1235"/>
    <cellStyle name="Comma  - Style8 3" xfId="1236"/>
    <cellStyle name="20% - 强调文字颜色 1 4 6 2" xfId="1237"/>
    <cellStyle name="Lines Fill 14" xfId="1238"/>
    <cellStyle name="Comma  - Style8 4" xfId="1239"/>
    <cellStyle name="20% - 强调文字颜色 1 4 6 3" xfId="1240"/>
    <cellStyle name="20% - 强调文字颜色 1 4 7" xfId="1241"/>
    <cellStyle name="20% - 强调文字颜色 1 4 8" xfId="1242"/>
    <cellStyle name="差 3 4 2" xfId="1243"/>
    <cellStyle name="20% - 强调文字颜色 1 5" xfId="1244"/>
    <cellStyle name="40% - 强调文字颜色 2 5 7" xfId="1245"/>
    <cellStyle name="20% - 强调文字颜色 1 5 2" xfId="1246"/>
    <cellStyle name="60% - 强调文字颜色 3 3" xfId="1247"/>
    <cellStyle name="PSChar 11" xfId="1248"/>
    <cellStyle name="20% - 强调文字颜色 1 5 2 2" xfId="1249"/>
    <cellStyle name="60% - 强调文字颜色 3 4" xfId="1250"/>
    <cellStyle name="PSChar 12" xfId="1251"/>
    <cellStyle name="20% - 强调文字颜色 1 5 2 3" xfId="1252"/>
    <cellStyle name="40% - 强调文字颜色 2 5 8" xfId="1253"/>
    <cellStyle name="20% - 强调文字颜色 1 5 3" xfId="1254"/>
    <cellStyle name="20% - 强调文字颜色 1 5 4" xfId="1255"/>
    <cellStyle name="60% - 强调文字颜色 5 3" xfId="1256"/>
    <cellStyle name="20% - 强调文字颜色 1 5 4 2" xfId="1257"/>
    <cellStyle name="60% - 强调文字颜色 5 4" xfId="1258"/>
    <cellStyle name="20% - 强调文字颜色 1 5 4 3" xfId="1259"/>
    <cellStyle name="20% - 强调文字颜色 1 5 5" xfId="1260"/>
    <cellStyle name="60% - 强调文字颜色 6 3" xfId="1261"/>
    <cellStyle name="20% - 强调文字颜色 1 5 5 2" xfId="1262"/>
    <cellStyle name="60% - 强调文字颜色 6 4" xfId="1263"/>
    <cellStyle name="20% - 强调文字颜色 1 5 5 3" xfId="1264"/>
    <cellStyle name="20% - 强调文字颜色 1 5 6" xfId="1265"/>
    <cellStyle name="Linked Cells 10" xfId="1266"/>
    <cellStyle name="20% - 强调文字颜色 1 5 6 2" xfId="1267"/>
    <cellStyle name="Linked Cells 11" xfId="1268"/>
    <cellStyle name="20% - 强调文字颜色 1 5 6 3" xfId="1269"/>
    <cellStyle name="20% - 强调文字颜色 1 5 7" xfId="1270"/>
    <cellStyle name="20% - 强调文字颜色 1 5 8" xfId="1271"/>
    <cellStyle name="差 3 4 3" xfId="1272"/>
    <cellStyle name="20% - 强调文字颜色 1 6" xfId="1273"/>
    <cellStyle name="60% - 强调文字颜色 4 4 2 2" xfId="1274"/>
    <cellStyle name="20% - 强调文字颜色 1 7" xfId="1275"/>
    <cellStyle name="60% - 强调文字颜色 4 4 2 3" xfId="1276"/>
    <cellStyle name="20% - 强调文字颜色 1 8" xfId="1277"/>
    <cellStyle name="20% - 强调文字颜色 1 9" xfId="1278"/>
    <cellStyle name="60% - 强调文字颜色 4 12" xfId="1279"/>
    <cellStyle name="40% - 强调文字颜色 3 11" xfId="1280"/>
    <cellStyle name="20% - 强调文字颜色 2 10" xfId="1281"/>
    <cellStyle name="60% - 强调文字颜色 4 13" xfId="1282"/>
    <cellStyle name="40% - 强调文字颜色 3 12" xfId="1283"/>
    <cellStyle name="20% - 强调文字颜色 2 11" xfId="1284"/>
    <cellStyle name="60% - 强调文字颜色 4 14" xfId="1285"/>
    <cellStyle name="40% - 强调文字颜色 3 13" xfId="1286"/>
    <cellStyle name="20% - 强调文字颜色 2 12" xfId="1287"/>
    <cellStyle name="Column Headings 2" xfId="1288"/>
    <cellStyle name="60% - 强调文字颜色 4 15" xfId="1289"/>
    <cellStyle name="60% - 强调文字颜色 4 20" xfId="1290"/>
    <cellStyle name="40% - 强调文字颜色 3 14" xfId="1291"/>
    <cellStyle name="20% - 强调文字颜色 2 13" xfId="1292"/>
    <cellStyle name="Column Headings 3" xfId="1293"/>
    <cellStyle name="60% - 强调文字颜色 4 16" xfId="1294"/>
    <cellStyle name="60% - 强调文字颜色 4 21" xfId="1295"/>
    <cellStyle name="40% - 强调文字颜色 3 15" xfId="1296"/>
    <cellStyle name="40% - 强调文字颜色 3 20" xfId="1297"/>
    <cellStyle name="20% - 强调文字颜色 2 14" xfId="1298"/>
    <cellStyle name="60% - 强调文字颜色 3 3 4 2" xfId="1299"/>
    <cellStyle name="Column Headings 4" xfId="1300"/>
    <cellStyle name="60% - 强调文字颜色 4 17" xfId="1301"/>
    <cellStyle name="60% - 强调文字颜色 4 22" xfId="1302"/>
    <cellStyle name="40% - 强调文字颜色 3 16" xfId="1303"/>
    <cellStyle name="40% - 强调文字颜色 3 21" xfId="1304"/>
    <cellStyle name="20% - 强调文字颜色 2 15" xfId="1305"/>
    <cellStyle name="20% - 强调文字颜色 2 20" xfId="1306"/>
    <cellStyle name="60% - 强调文字颜色 3 3 4 3" xfId="1307"/>
    <cellStyle name="Column Headings 5" xfId="1308"/>
    <cellStyle name="60% - 强调文字颜色 4 18" xfId="1309"/>
    <cellStyle name="60% - 强调文字颜色 4 23" xfId="1310"/>
    <cellStyle name="40% - 强调文字颜色 3 17" xfId="1311"/>
    <cellStyle name="40% - 强调文字颜色 3 22" xfId="1312"/>
    <cellStyle name="20% - 强调文字颜色 2 16" xfId="1313"/>
    <cellStyle name="20% - 强调文字颜色 2 21" xfId="1314"/>
    <cellStyle name="Column Headings 6" xfId="1315"/>
    <cellStyle name="60% - 强调文字颜色 4 19" xfId="1316"/>
    <cellStyle name="60% - 强调文字颜色 4 24" xfId="1317"/>
    <cellStyle name="40% - 强调文字颜色 3 18" xfId="1318"/>
    <cellStyle name="40% - 强调文字颜色 3 23" xfId="1319"/>
    <cellStyle name="20% - 强调文字颜色 2 17" xfId="1320"/>
    <cellStyle name="20% - 强调文字颜色 2 22" xfId="1321"/>
    <cellStyle name="60% - 强调文字颜色 4 25" xfId="1322"/>
    <cellStyle name="40% - 强调文字颜色 3 19" xfId="1323"/>
    <cellStyle name="40% - 强调文字颜色 3 24" xfId="1324"/>
    <cellStyle name="20% - 强调文字颜色 2 18" xfId="1325"/>
    <cellStyle name="20% - 强调文字颜色 2 23" xfId="1326"/>
    <cellStyle name="60% - 强调文字颜色 4 26" xfId="1327"/>
    <cellStyle name="40% - 强调文字颜色 3 25" xfId="1328"/>
    <cellStyle name="20% - 强调文字颜色 2 19" xfId="1329"/>
    <cellStyle name="20% - 强调文字颜色 2 24" xfId="1330"/>
    <cellStyle name="20% - 强调文字颜色 2 2" xfId="1331"/>
    <cellStyle name="20% - 强调文字颜色 2 2 10" xfId="1332"/>
    <cellStyle name="20% - 强调文字颜色 2 2 11" xfId="1333"/>
    <cellStyle name="常规 2 2" xfId="1334"/>
    <cellStyle name="20% - 强调文字颜色 2 2 12" xfId="1335"/>
    <cellStyle name="常规 2 3" xfId="1336"/>
    <cellStyle name="20% - 强调文字颜色 2 2 13" xfId="1337"/>
    <cellStyle name="40% - 强调文字颜色 3 2 7" xfId="1338"/>
    <cellStyle name="20% - 强调文字颜色 2 2 2" xfId="1339"/>
    <cellStyle name="20% - 强调文字颜色 2 5 4 3" xfId="1340"/>
    <cellStyle name="链接单元格 4 6" xfId="1341"/>
    <cellStyle name="20% - 强调文字颜色 2 2 2 2" xfId="1342"/>
    <cellStyle name="链接单元格 4 7" xfId="1343"/>
    <cellStyle name="20% - 强调文字颜色 2 2 2 3" xfId="1344"/>
    <cellStyle name="40% - 强调文字颜色 3 2 8" xfId="1345"/>
    <cellStyle name="20% - 强调文字颜色 2 2 3" xfId="1346"/>
    <cellStyle name="链接单元格 5 6" xfId="1347"/>
    <cellStyle name="20% - 强调文字颜色 2 2 3 2" xfId="1348"/>
    <cellStyle name="链接单元格 5 7" xfId="1349"/>
    <cellStyle name="20% - 强调文字颜色 2 2 3 3" xfId="1350"/>
    <cellStyle name="40% - 强调文字颜色 3 2 9" xfId="1351"/>
    <cellStyle name="20% - 强调文字颜色 2 2 4" xfId="1352"/>
    <cellStyle name="20% - 强调文字颜色 2 2 4 2" xfId="1353"/>
    <cellStyle name="20% - 强调文字颜色 2 2 4 3" xfId="1354"/>
    <cellStyle name="20% - 强调文字颜色 2 2 5" xfId="1355"/>
    <cellStyle name="标题 4 3 6 2" xfId="1356"/>
    <cellStyle name="Accent5 - 40% 3" xfId="1357"/>
    <cellStyle name="20% - 强调文字颜色 2 2 5 2" xfId="1358"/>
    <cellStyle name="20% - 强调文字颜色 2 2 5 3" xfId="1359"/>
    <cellStyle name="20% - 强调文字颜色 2 2 6" xfId="1360"/>
    <cellStyle name="标题 4 3 6 3" xfId="1361"/>
    <cellStyle name="20% - 强调文字颜色 2 2 6 2" xfId="1362"/>
    <cellStyle name="20% - 强调文字颜色 2 2 6 3" xfId="1363"/>
    <cellStyle name="20% - 强调文字颜色 2 2 7" xfId="1364"/>
    <cellStyle name="20% - 强调文字颜色 2 2 8" xfId="1365"/>
    <cellStyle name="20% - 强调文字颜色 2 2 9" xfId="1366"/>
    <cellStyle name="Comma  - Style1 2" xfId="1367"/>
    <cellStyle name="60% - 强调文字颜色 4 27" xfId="1368"/>
    <cellStyle name="40% - 强调文字颜色 3 26" xfId="1369"/>
    <cellStyle name="20% - 强调文字颜色 2 25" xfId="1370"/>
    <cellStyle name="60% - 强调文字颜色 4 28" xfId="1371"/>
    <cellStyle name="40% - 强调文字颜色 3 27" xfId="1372"/>
    <cellStyle name="20% - 强调文字颜色 2 26" xfId="1373"/>
    <cellStyle name="40% - 强调文字颜色 3 28" xfId="1374"/>
    <cellStyle name="20% - 强调文字颜色 3 5 5 2" xfId="1375"/>
    <cellStyle name="20% - 强调文字颜色 2 27" xfId="1376"/>
    <cellStyle name="20% - 强调文字颜色 2 28" xfId="1377"/>
    <cellStyle name="PSChar" xfId="1378"/>
    <cellStyle name="20% - 强调文字颜色 3 5 5 3" xfId="1379"/>
    <cellStyle name="常规 35" xfId="1380"/>
    <cellStyle name="常规 40" xfId="1381"/>
    <cellStyle name="40% - 强调文字颜色 3 3 7" xfId="1382"/>
    <cellStyle name="20% - 强调文字颜色 2 3 2" xfId="1383"/>
    <cellStyle name="20% - 强调文字颜色 2 5 5 3" xfId="1384"/>
    <cellStyle name="常规 36" xfId="1385"/>
    <cellStyle name="常规 41" xfId="1386"/>
    <cellStyle name="40% - 强调文字颜色 3 3 8" xfId="1387"/>
    <cellStyle name="20% - 强调文字颜色 2 3 3" xfId="1388"/>
    <cellStyle name="20% - 强调文字颜色 2 3 3 2" xfId="1389"/>
    <cellStyle name="20% - 强调文字颜色 2 3 3 3" xfId="1390"/>
    <cellStyle name="常规 37" xfId="1391"/>
    <cellStyle name="20% - 强调文字颜色 2 3 4" xfId="1392"/>
    <cellStyle name="40% - 强调文字颜色 1 2 6" xfId="1393"/>
    <cellStyle name="20% - 强调文字颜色 2 3 4 2" xfId="1394"/>
    <cellStyle name="20% - 强调文字颜色 2 3 4 3" xfId="1395"/>
    <cellStyle name="Percent_!!!GO" xfId="1396"/>
    <cellStyle name="40% - 强调文字颜色 1 2 7" xfId="1397"/>
    <cellStyle name="常规 38" xfId="1398"/>
    <cellStyle name="20% - 强调文字颜色 2 3 5" xfId="1399"/>
    <cellStyle name="KPMG Normal Text" xfId="1400"/>
    <cellStyle name="40% - 强调文字颜色 1 3 6" xfId="1401"/>
    <cellStyle name="20% - 强调文字颜色 2 3 5 2" xfId="1402"/>
    <cellStyle name="40% - 强调文字颜色 1 3 7" xfId="1403"/>
    <cellStyle name="20% - 强调文字颜色 2 3 5 3" xfId="1404"/>
    <cellStyle name="40% - 强调文字颜色 1 4 6" xfId="1405"/>
    <cellStyle name="20% - 强调文字颜色 2 3 6 2" xfId="1406"/>
    <cellStyle name="40% - 强调文字颜色 1 4 7" xfId="1407"/>
    <cellStyle name="20% - 强调文字颜色 2 3 6 3" xfId="1408"/>
    <cellStyle name="20% - 强调文字颜色 2 3 7" xfId="1409"/>
    <cellStyle name="20% - 强调文字颜色 2 3 8" xfId="1410"/>
    <cellStyle name="20% - 强调文字颜色 2 4 2 2" xfId="1411"/>
    <cellStyle name="20% - 强调文字颜色 2 4 2 3" xfId="1412"/>
    <cellStyle name="常规 86" xfId="1413"/>
    <cellStyle name="40% - 强调文字颜色 3 4 8" xfId="1414"/>
    <cellStyle name="20% - 强调文字颜色 2 4 3" xfId="1415"/>
    <cellStyle name="20% - 强调文字颜色 2 4 3 2" xfId="1416"/>
    <cellStyle name="20% - 强调文字颜色 2 4 3 3" xfId="1417"/>
    <cellStyle name="常规 87" xfId="1418"/>
    <cellStyle name="常规 92" xfId="1419"/>
    <cellStyle name="20% - 强调文字颜色 2 4 4" xfId="1420"/>
    <cellStyle name="40% - 强调文字颜色 2 2 6" xfId="1421"/>
    <cellStyle name="20% - 强调文字颜色 2 4 4 2" xfId="1422"/>
    <cellStyle name="20% - 强调文字颜色 2 4 5" xfId="1423"/>
    <cellStyle name="Accent5 - 60% 3" xfId="1424"/>
    <cellStyle name="40% - 强调文字颜色 2 3 6" xfId="1425"/>
    <cellStyle name="20% - 强调文字颜色 2 4 5 2" xfId="1426"/>
    <cellStyle name="常规 89" xfId="1427"/>
    <cellStyle name="常规 94" xfId="1428"/>
    <cellStyle name="20% - 强调文字颜色 2 4 6" xfId="1429"/>
    <cellStyle name="20% - 强调文字颜色 2 4 7" xfId="1430"/>
    <cellStyle name="Grey" xfId="1431"/>
    <cellStyle name="20% - 强调文字颜色 2 4 8" xfId="1432"/>
    <cellStyle name="40% - 强调文字颜色 3 5 7" xfId="1433"/>
    <cellStyle name="20% - 强调文字颜色 2 5 2" xfId="1434"/>
    <cellStyle name="20% - 强调文字颜色 2 5 2 3" xfId="1435"/>
    <cellStyle name="40% - 强调文字颜色 3 5 8" xfId="1436"/>
    <cellStyle name="20% - 强调文字颜色 2 5 3" xfId="1437"/>
    <cellStyle name="20% - 强调文字颜色 2 5 3 3" xfId="1438"/>
    <cellStyle name="20% - 强调文字颜色 2 5 4" xfId="1439"/>
    <cellStyle name="20% - 强调文字颜色 2 5 5" xfId="1440"/>
    <cellStyle name="常规 29" xfId="1441"/>
    <cellStyle name="常规 34" xfId="1442"/>
    <cellStyle name="40% - 强调文字颜色 3 3 6" xfId="1443"/>
    <cellStyle name="20% - 强调文字颜色 2 5 5 2" xfId="1444"/>
    <cellStyle name="20% - 强调文字颜色 2 5 6" xfId="1445"/>
    <cellStyle name="40% - Accent1 3" xfId="1446"/>
    <cellStyle name="40% - 强调文字颜色 3 4 6" xfId="1447"/>
    <cellStyle name="20% - 强调文字颜色 2 5 6 2" xfId="1448"/>
    <cellStyle name="20% - 强调文字颜色 2 5 7" xfId="1449"/>
    <cellStyle name="20% - 强调文字颜色 2 5 8" xfId="1450"/>
    <cellStyle name="60% - 强调文字颜色 5 17" xfId="1451"/>
    <cellStyle name="60% - 强调文字颜色 5 22" xfId="1452"/>
    <cellStyle name="40% - 强调文字颜色 4 16" xfId="1453"/>
    <cellStyle name="40% - 强调文字颜色 4 21" xfId="1454"/>
    <cellStyle name="40% - 强调文字颜色 2 3 4 2" xfId="1455"/>
    <cellStyle name="20% - 强调文字颜色 3 15" xfId="1456"/>
    <cellStyle name="20% - 强调文字颜色 3 20" xfId="1457"/>
    <cellStyle name="20% - 强调文字颜色 3 16" xfId="1458"/>
    <cellStyle name="20% - 强调文字颜色 3 21" xfId="1459"/>
    <cellStyle name="标题 1 5 4 2" xfId="1460"/>
    <cellStyle name="60% - 强调文字颜色 5 18" xfId="1461"/>
    <cellStyle name="60% - 强调文字颜色 5 23" xfId="1462"/>
    <cellStyle name="40% - 强调文字颜色 4 17" xfId="1463"/>
    <cellStyle name="40% - 强调文字颜色 4 22" xfId="1464"/>
    <cellStyle name="40% - 强调文字颜色 2 3 4 3" xfId="1465"/>
    <cellStyle name="20% - 强调文字颜色 3 17" xfId="1466"/>
    <cellStyle name="20% - 强调文字颜色 3 22" xfId="1467"/>
    <cellStyle name="标题 1 5 4 3" xfId="1468"/>
    <cellStyle name="60% - 强调文字颜色 5 19" xfId="1469"/>
    <cellStyle name="60% - 强调文字颜色 5 24" xfId="1470"/>
    <cellStyle name="40% - 强调文字颜色 4 18" xfId="1471"/>
    <cellStyle name="40% - 强调文字颜色 4 23" xfId="1472"/>
    <cellStyle name="60% - 强调文字颜色 5 25" xfId="1473"/>
    <cellStyle name="40% - 强调文字颜色 4 19" xfId="1474"/>
    <cellStyle name="40% - 强调文字颜色 4 24" xfId="1475"/>
    <cellStyle name="20% - 强调文字颜色 3 18" xfId="1476"/>
    <cellStyle name="20% - 强调文字颜色 3 23" xfId="1477"/>
    <cellStyle name="60% - 强调文字颜色 5 26" xfId="1478"/>
    <cellStyle name="40% - 强调文字颜色 4 25" xfId="1479"/>
    <cellStyle name="20% - 强调文字颜色 3 19" xfId="1480"/>
    <cellStyle name="20% - 强调文字颜色 3 24" xfId="1481"/>
    <cellStyle name="20% - 强调文字颜色 3 2" xfId="1482"/>
    <cellStyle name="标题 8 6 2" xfId="1483"/>
    <cellStyle name="输入 5 2" xfId="1484"/>
    <cellStyle name="20% - 强调文字颜色 3 2 10" xfId="1485"/>
    <cellStyle name="标题 8 6 3" xfId="1486"/>
    <cellStyle name="常规_更正后 2 2" xfId="1487"/>
    <cellStyle name="输入 5 3" xfId="1488"/>
    <cellStyle name="20% - 强调文字颜色 3 2 11" xfId="1489"/>
    <cellStyle name="输入 5 4" xfId="1490"/>
    <cellStyle name="20% - 强调文字颜色 3 2 12" xfId="1491"/>
    <cellStyle name="输入 5 5" xfId="1492"/>
    <cellStyle name="20% - 强调文字颜色 3 2 13" xfId="1493"/>
    <cellStyle name="40% - 强调文字颜色 4 2 7" xfId="1494"/>
    <cellStyle name="20% - 强调文字颜色 3 2 2" xfId="1495"/>
    <cellStyle name="20% - 强调文字颜色 3 2 2 2" xfId="1496"/>
    <cellStyle name="20% - 强调文字颜色 3 2 2 3" xfId="1497"/>
    <cellStyle name="40% - 强调文字颜色 4 2 8" xfId="1498"/>
    <cellStyle name="20% - 强调文字颜色 3 2 3" xfId="1499"/>
    <cellStyle name="20% - 强调文字颜色 3 2 3 2" xfId="1500"/>
    <cellStyle name="20% - 强调文字颜色 3 2 3 3" xfId="1501"/>
    <cellStyle name="40% - 强调文字颜色 5 2 6 2" xfId="1502"/>
    <cellStyle name="40% - 强调文字颜色 4 2 9" xfId="1503"/>
    <cellStyle name="20% - 强调文字颜色 3 2 4" xfId="1504"/>
    <cellStyle name="20% - 强调文字颜色 3 2 4 2" xfId="1505"/>
    <cellStyle name="标题 6 2 2" xfId="1506"/>
    <cellStyle name="20% - 强调文字颜色 3 2 4 3" xfId="1507"/>
    <cellStyle name="20% - 强调文字颜色 3 2 5" xfId="1508"/>
    <cellStyle name="标题 4 4 6 2" xfId="1509"/>
    <cellStyle name="RevList 2" xfId="1510"/>
    <cellStyle name="40% - 强调文字颜色 5 2 6 3" xfId="1511"/>
    <cellStyle name="20% - 强调文字颜色 3 2 5 2" xfId="1512"/>
    <cellStyle name="标题 6 3 2" xfId="1513"/>
    <cellStyle name="20% - 强调文字颜色 3 2 5 3" xfId="1514"/>
    <cellStyle name="20% - 强调文字颜色 3 2 6" xfId="1515"/>
    <cellStyle name="标题 4 4 6 3" xfId="1516"/>
    <cellStyle name="RevList 3" xfId="1517"/>
    <cellStyle name="标题 2 18" xfId="1518"/>
    <cellStyle name="标题 2 23" xfId="1519"/>
    <cellStyle name="20% - 强调文字颜色 3 2 6 2" xfId="1520"/>
    <cellStyle name="标题 6 4 2" xfId="1521"/>
    <cellStyle name="标题 2 19" xfId="1522"/>
    <cellStyle name="标题 2 24" xfId="1523"/>
    <cellStyle name="20% - 强调文字颜色 3 2 6 3" xfId="1524"/>
    <cellStyle name="RevList 4" xfId="1525"/>
    <cellStyle name="20% - 强调文字颜色 3 2 7" xfId="1526"/>
    <cellStyle name="RevList 5" xfId="1527"/>
    <cellStyle name="20% - 强调文字颜色 3 2 8" xfId="1528"/>
    <cellStyle name="RevList 6" xfId="1529"/>
    <cellStyle name="20% - 强调文字颜色 3 2 9" xfId="1530"/>
    <cellStyle name="60% - 强调文字颜色 5 27" xfId="1531"/>
    <cellStyle name="40% - 强调文字颜色 4 26" xfId="1532"/>
    <cellStyle name="20% - 强调文字颜色 3 25" xfId="1533"/>
    <cellStyle name="60% - 强调文字颜色 5 28" xfId="1534"/>
    <cellStyle name="40% - 强调文字颜色 4 27" xfId="1535"/>
    <cellStyle name="20% - 强调文字颜色 3 26" xfId="1536"/>
    <cellStyle name="60% - 强调文字颜色 3 3 2" xfId="1537"/>
    <cellStyle name="40% - 强调文字颜色 4 28" xfId="1538"/>
    <cellStyle name="20% - 强调文字颜色 3 27" xfId="1539"/>
    <cellStyle name="60% - 强调文字颜色 3 3 3" xfId="1540"/>
    <cellStyle name="20% - 强调文字颜色 3 28" xfId="1541"/>
    <cellStyle name="40% - 强调文字颜色 4 3 7" xfId="1542"/>
    <cellStyle name="20% - 强调文字颜色 3 3 2" xfId="1543"/>
    <cellStyle name="20% - 强调文字颜色 3 3 2 2" xfId="1544"/>
    <cellStyle name="20% - 强调文字颜色 3 3 2 3" xfId="1545"/>
    <cellStyle name="40% - 强调文字颜色 4 3 8" xfId="1546"/>
    <cellStyle name="20% - 强调文字颜色 3 3 3" xfId="1547"/>
    <cellStyle name="20% - 强调文字颜色 3 3 3 2" xfId="1548"/>
    <cellStyle name="20% - 强调文字颜色 3 3 3 3" xfId="1549"/>
    <cellStyle name="20% - 强调文字颜色 3 3 8" xfId="1550"/>
    <cellStyle name="40% - 强调文字颜色 4 4 7" xfId="1551"/>
    <cellStyle name="20% - 强调文字颜色 3 4 2" xfId="1552"/>
    <cellStyle name="20% - 强调文字颜色 3 4 2 2" xfId="1553"/>
    <cellStyle name="20% - 强调文字颜色 3 4 2 3" xfId="1554"/>
    <cellStyle name="40% - 强调文字颜色 4 4 8" xfId="1555"/>
    <cellStyle name="20% - 强调文字颜色 3 4 3" xfId="1556"/>
    <cellStyle name="20% - 强调文字颜色 3 4 3 2" xfId="1557"/>
    <cellStyle name="20% - 强调文字颜色 3 4 3 3" xfId="1558"/>
    <cellStyle name="20% - 强调文字颜色 4 2 3 2" xfId="1559"/>
    <cellStyle name="20% - 强调文字颜色 3 4 4" xfId="1560"/>
    <cellStyle name="20% - 强调文字颜色 3 4 4 2" xfId="1561"/>
    <cellStyle name="20% - 强调文字颜色 4 2 3 3" xfId="1562"/>
    <cellStyle name="20% - 强调文字颜色 3 4 5" xfId="1563"/>
    <cellStyle name="20% - 强调文字颜色 3 4 5 2" xfId="1564"/>
    <cellStyle name="标题 8 3 2" xfId="1565"/>
    <cellStyle name="20% - 强调文字颜色 3 4 5 3" xfId="1566"/>
    <cellStyle name="20% - 强调文字颜色 3 4 6" xfId="1567"/>
    <cellStyle name="部门" xfId="1568"/>
    <cellStyle name="20% - 强调文字颜色 3 4 6 2" xfId="1569"/>
    <cellStyle name="汇总 21" xfId="1570"/>
    <cellStyle name="汇总 16" xfId="1571"/>
    <cellStyle name="标题 8 4 2" xfId="1572"/>
    <cellStyle name="强调文字颜色 4 22" xfId="1573"/>
    <cellStyle name="强调文字颜色 4 17" xfId="1574"/>
    <cellStyle name="60% - 强调文字颜色 5 2 10" xfId="1575"/>
    <cellStyle name="20% - 强调文字颜色 3 4 6 3" xfId="1576"/>
    <cellStyle name="20% - 强调文字颜色 3 4 7" xfId="1577"/>
    <cellStyle name="20% - 强调文字颜色 3 4 8" xfId="1578"/>
    <cellStyle name="差 3 6 2" xfId="1579"/>
    <cellStyle name="20% - 强调文字颜色 3 5" xfId="1580"/>
    <cellStyle name="40% - 强调文字颜色 4 5 7" xfId="1581"/>
    <cellStyle name="20% - 强调文字颜色 3 5 2" xfId="1582"/>
    <cellStyle name="20% - 强调文字颜色 3 5 2 2" xfId="1583"/>
    <cellStyle name="差_大额贷款表一" xfId="1584"/>
    <cellStyle name="20% - 强调文字颜色 3 5 2 3" xfId="1585"/>
    <cellStyle name="40% - 强调文字颜色 4 5 8" xfId="1586"/>
    <cellStyle name="20% - 强调文字颜色 3 5 3" xfId="1587"/>
    <cellStyle name="20% - 强调文字颜色 3 5 3 2" xfId="1588"/>
    <cellStyle name="20% - 强调文字颜色 3 5 3 3" xfId="1589"/>
    <cellStyle name="20% - 强调文字颜色 4 2 4 2" xfId="1590"/>
    <cellStyle name="20% - 强调文字颜色 3 5 4" xfId="1591"/>
    <cellStyle name="20% - 强调文字颜色 3 5 4 2" xfId="1592"/>
    <cellStyle name="20% - 强调文字颜色 3 5 4 3" xfId="1593"/>
    <cellStyle name="20% - 强调文字颜色 4 2 4 3" xfId="1594"/>
    <cellStyle name="20% - 强调文字颜色 3 5 5" xfId="1595"/>
    <cellStyle name="20% - 强调文字颜色 3 5 6" xfId="1596"/>
    <cellStyle name="20% - 强调文字颜色 3 5 7" xfId="1597"/>
    <cellStyle name="20% - 强调文字颜色 3 5 8" xfId="1598"/>
    <cellStyle name="差 3 6 3" xfId="1599"/>
    <cellStyle name="20% - 强调文字颜色 3 6" xfId="1600"/>
    <cellStyle name="60% - 强调文字颜色 4 4 4 2" xfId="1601"/>
    <cellStyle name="20% - 强调文字颜色 3 7" xfId="1602"/>
    <cellStyle name="60% - 强调文字颜色 4 4 4 3" xfId="1603"/>
    <cellStyle name="20% - 强调文字颜色 3 8" xfId="1604"/>
    <cellStyle name="60% - 强调文字颜色 3 10" xfId="1605"/>
    <cellStyle name="20% - 强调文字颜色 3 9" xfId="1606"/>
    <cellStyle name="Input Cells 3" xfId="1607"/>
    <cellStyle name="60% - 强调文字颜色 6 12" xfId="1608"/>
    <cellStyle name="40% - 强调文字颜色 5 11" xfId="1609"/>
    <cellStyle name="20% - 强调文字颜色 4 10" xfId="1610"/>
    <cellStyle name="Input Cells 4" xfId="1611"/>
    <cellStyle name="60% - 强调文字颜色 6 13" xfId="1612"/>
    <cellStyle name="40% - 强调文字颜色 5 12" xfId="1613"/>
    <cellStyle name="20% - 强调文字颜色 4 11" xfId="1614"/>
    <cellStyle name="Input Cells 5" xfId="1615"/>
    <cellStyle name="60% - 强调文字颜色 6 14" xfId="1616"/>
    <cellStyle name="40% - 强调文字颜色 5 13" xfId="1617"/>
    <cellStyle name="20% - 强调文字颜色 4 12" xfId="1618"/>
    <cellStyle name="Input Cells 6" xfId="1619"/>
    <cellStyle name="60% - 强调文字颜色 6 15" xfId="1620"/>
    <cellStyle name="60% - 强调文字颜色 6 20" xfId="1621"/>
    <cellStyle name="40% - 强调文字颜色 5 14" xfId="1622"/>
    <cellStyle name="20% - 强调文字颜色 4 13" xfId="1623"/>
    <cellStyle name="Input Cells 7" xfId="1624"/>
    <cellStyle name="60% - 强调文字颜色 6 16" xfId="1625"/>
    <cellStyle name="60% - 强调文字颜色 6 21" xfId="1626"/>
    <cellStyle name="40% - 强调文字颜色 5 15" xfId="1627"/>
    <cellStyle name="40% - 强调文字颜色 5 20" xfId="1628"/>
    <cellStyle name="20% - 强调文字颜色 4 14" xfId="1629"/>
    <cellStyle name="60% - 强调文字颜色 6 19" xfId="1630"/>
    <cellStyle name="60% - 强调文字颜色 6 24" xfId="1631"/>
    <cellStyle name="40% - 强调文字颜色 5 18" xfId="1632"/>
    <cellStyle name="40% - 强调文字颜色 5 23" xfId="1633"/>
    <cellStyle name="20% - 强调文字颜色 4 17" xfId="1634"/>
    <cellStyle name="20% - 强调文字颜色 4 22" xfId="1635"/>
    <cellStyle name="60% - 强调文字颜色 6 25" xfId="1636"/>
    <cellStyle name="40% - 强调文字颜色 5 19" xfId="1637"/>
    <cellStyle name="40% - 强调文字颜色 5 24" xfId="1638"/>
    <cellStyle name="20% - 强调文字颜色 4 18" xfId="1639"/>
    <cellStyle name="20% - 强调文字颜色 4 23" xfId="1640"/>
    <cellStyle name="60% - 强调文字颜色 6 26" xfId="1641"/>
    <cellStyle name="40% - 强调文字颜色 5 25" xfId="1642"/>
    <cellStyle name="20% - 强调文字颜色 4 19" xfId="1643"/>
    <cellStyle name="20% - 强调文字颜色 4 24" xfId="1644"/>
    <cellStyle name="20% - 强调文字颜色 4 2" xfId="1645"/>
    <cellStyle name="args.style 3" xfId="1646"/>
    <cellStyle name="40% - 强调文字颜色 5 2 7" xfId="1647"/>
    <cellStyle name="20% - 强调文字颜色 4 2 2" xfId="1648"/>
    <cellStyle name="40% - 强调文字颜色 5 2 8" xfId="1649"/>
    <cellStyle name="20% - 强调文字颜色 4 2 3" xfId="1650"/>
    <cellStyle name="40% - 强调文字颜色 5 3 6 2" xfId="1651"/>
    <cellStyle name="40% - 强调文字颜色 5 2 9" xfId="1652"/>
    <cellStyle name="20% - 强调文字颜色 4 2 4" xfId="1653"/>
    <cellStyle name="20% - 强调文字颜色 4 2 5" xfId="1654"/>
    <cellStyle name="标题 4 5 6 2" xfId="1655"/>
    <cellStyle name="40% - 强调文字颜色 5 3 6 3" xfId="1656"/>
    <cellStyle name="60% - 强调文字颜色 1 3 2 3" xfId="1657"/>
    <cellStyle name="20% - 强调文字颜色 4 2 5 2" xfId="1658"/>
    <cellStyle name="20% - 强调文字颜色 4 2 5 3" xfId="1659"/>
    <cellStyle name="20% - 强调文字颜色 4 2 6" xfId="1660"/>
    <cellStyle name="标题 4 5 6 3" xfId="1661"/>
    <cellStyle name="60% - 强调文字颜色 1 3 3 3" xfId="1662"/>
    <cellStyle name="20% - 强调文字颜色 4 2 6 2" xfId="1663"/>
    <cellStyle name="20% - 强调文字颜色 4 2 6 3" xfId="1664"/>
    <cellStyle name="20% - 强调文字颜色 4 2 7" xfId="1665"/>
    <cellStyle name="20% - 强调文字颜色 4 2 8" xfId="1666"/>
    <cellStyle name="20% - 强调文字颜色 4 2 9" xfId="1667"/>
    <cellStyle name="60% - 强调文字颜色 6 27" xfId="1668"/>
    <cellStyle name="40% - 强调文字颜色 5 26" xfId="1669"/>
    <cellStyle name="20% - 强调文字颜色 4 25" xfId="1670"/>
    <cellStyle name="60% - 强调文字颜色 6 28" xfId="1671"/>
    <cellStyle name="40% - 强调文字颜色 5 27" xfId="1672"/>
    <cellStyle name="20% - 强调文字颜色 4 26" xfId="1673"/>
    <cellStyle name="40% - 强调文字颜色 5 28" xfId="1674"/>
    <cellStyle name="20% - 强调文字颜色 4 27" xfId="1675"/>
    <cellStyle name="20% - 强调文字颜色 4 28" xfId="1676"/>
    <cellStyle name="40% - 强调文字颜色 5 3 7" xfId="1677"/>
    <cellStyle name="20% - 强调文字颜色 4 3 2" xfId="1678"/>
    <cellStyle name="20% - 强调文字颜色 4 3 4" xfId="1679"/>
    <cellStyle name="20% - 强调文字颜色 4 3 2 2" xfId="1680"/>
    <cellStyle name="20% - 强调文字颜色 4 3 5" xfId="1681"/>
    <cellStyle name="20% - 强调文字颜色 4 3 2 3" xfId="1682"/>
    <cellStyle name="40% - 强调文字颜色 5 3 8" xfId="1683"/>
    <cellStyle name="20% - 强调文字颜色 4 3 3" xfId="1684"/>
    <cellStyle name="Input Cells 19" xfId="1685"/>
    <cellStyle name="Input Cells 24" xfId="1686"/>
    <cellStyle name="20% - 强调文字颜色 4 4 4" xfId="1687"/>
    <cellStyle name="20% - 强调文字颜色 4 3 3 2" xfId="1688"/>
    <cellStyle name="Input Cells 25" xfId="1689"/>
    <cellStyle name="20% - 强调文字颜色 4 4 5" xfId="1690"/>
    <cellStyle name="20% - 强调文字颜色 4 3 3 3" xfId="1691"/>
    <cellStyle name="20% - 强调文字颜色 4 5 4" xfId="1692"/>
    <cellStyle name="20% - 强调文字颜色 4 3 4 2" xfId="1693"/>
    <cellStyle name="20% - 强调文字颜色 4 5 5" xfId="1694"/>
    <cellStyle name="20% - 强调文字颜色 4 3 4 3" xfId="1695"/>
    <cellStyle name="60% - 强调文字颜色 1 4 2 3" xfId="1696"/>
    <cellStyle name="20% - 强调文字颜色 4 3 5 2" xfId="1697"/>
    <cellStyle name="20% - 强调文字颜色 4 3 5 3" xfId="1698"/>
    <cellStyle name="20% - 强调文字颜色 4 3 6" xfId="1699"/>
    <cellStyle name="60% - 强调文字颜色 1 4 3 3" xfId="1700"/>
    <cellStyle name="20% - 强调文字颜色 4 3 6 2" xfId="1701"/>
    <cellStyle name="标题 1 10" xfId="1702"/>
    <cellStyle name="20% - 强调文字颜色 4 3 6 3" xfId="1703"/>
    <cellStyle name="20% - 强调文字颜色 4 3 7" xfId="1704"/>
    <cellStyle name="20% - 强调文字颜色 4 3 8" xfId="1705"/>
    <cellStyle name="Input Cells 17" xfId="1706"/>
    <cellStyle name="Input Cells 22" xfId="1707"/>
    <cellStyle name="40% - 强调文字颜色 5 4 7" xfId="1708"/>
    <cellStyle name="20% - 强调文字颜色 4 4 2" xfId="1709"/>
    <cellStyle name="20% - 强调文字颜色 5 3 4" xfId="1710"/>
    <cellStyle name="20% - 强调文字颜色 4 4 2 2" xfId="1711"/>
    <cellStyle name="20% - 强调文字颜色 5 3 5" xfId="1712"/>
    <cellStyle name="20% - 强调文字颜色 4 4 2 3" xfId="1713"/>
    <cellStyle name="Input Cells 18" xfId="1714"/>
    <cellStyle name="Input Cells 23" xfId="1715"/>
    <cellStyle name="40% - 强调文字颜色 5 4 8" xfId="1716"/>
    <cellStyle name="20% - 强调文字颜色 4 4 3" xfId="1717"/>
    <cellStyle name="20% - 强调文字颜色 5 4 4" xfId="1718"/>
    <cellStyle name="20% - 强调文字颜色 4 4 3 2" xfId="1719"/>
    <cellStyle name="20% - 强调文字颜色 5 4 5" xfId="1720"/>
    <cellStyle name="20% - 强调文字颜色 4 4 3 3" xfId="1721"/>
    <cellStyle name="差_2012.3 资产-损益湖滨花园酒店11" xfId="1722"/>
    <cellStyle name="20% - 强调文字颜色 5 5 4" xfId="1723"/>
    <cellStyle name="20% - 强调文字颜色 4 4 4 2" xfId="1724"/>
    <cellStyle name="20% - 强调文字颜色 5 5 5" xfId="1725"/>
    <cellStyle name="20% - 强调文字颜色 4 4 4 3" xfId="1726"/>
    <cellStyle name="60% - 强调文字颜色 1 5 2 3" xfId="1727"/>
    <cellStyle name="20% - 强调文字颜色 4 4 5 2" xfId="1728"/>
    <cellStyle name="20% - 强调文字颜色 4 4 5 3" xfId="1729"/>
    <cellStyle name="Input Cells 26" xfId="1730"/>
    <cellStyle name="20% - 强调文字颜色 4 4 6" xfId="1731"/>
    <cellStyle name="60% - 强调文字颜色 1 5 3 3" xfId="1732"/>
    <cellStyle name="20% - 强调文字颜色 4 4 6 2" xfId="1733"/>
    <cellStyle name="20% - 强调文字颜色 4 4 6 3" xfId="1734"/>
    <cellStyle name="Input Cells 27" xfId="1735"/>
    <cellStyle name="20% - 强调文字颜色 4 4 7" xfId="1736"/>
    <cellStyle name="Input Cells 28" xfId="1737"/>
    <cellStyle name="20% - 强调文字颜色 4 4 8" xfId="1738"/>
    <cellStyle name="20% - 强调文字颜色 4 5" xfId="1739"/>
    <cellStyle name="args.style 6" xfId="1740"/>
    <cellStyle name="40% - 强调文字颜色 5 5 7" xfId="1741"/>
    <cellStyle name="20% - 强调文字颜色 4 5 2" xfId="1742"/>
    <cellStyle name="20% - 强调文字颜色 6 3 4" xfId="1743"/>
    <cellStyle name="20% - 强调文字颜色 4 5 2 2" xfId="1744"/>
    <cellStyle name="40% - 强调文字颜色 5 5 8" xfId="1745"/>
    <cellStyle name="20% - 强调文字颜色 4 5 3" xfId="1746"/>
    <cellStyle name="60% - 强调文字颜色 1 2 12" xfId="1747"/>
    <cellStyle name="20% - 强调文字颜色 6 4 4" xfId="1748"/>
    <cellStyle name="适中 2 6" xfId="1749"/>
    <cellStyle name="20% - 强调文字颜色 4 5 3 2" xfId="1750"/>
    <cellStyle name="60% - 强调文字颜色 1 2 13" xfId="1751"/>
    <cellStyle name="20% - 强调文字颜色 6 4 5" xfId="1752"/>
    <cellStyle name="适中 2 7" xfId="1753"/>
    <cellStyle name="20% - 强调文字颜色 4 5 3 3" xfId="1754"/>
    <cellStyle name="20% - 强调文字颜色 6 5 5" xfId="1755"/>
    <cellStyle name="适中 3 7" xfId="1756"/>
    <cellStyle name="20% - 强调文字颜色 4 5 4 3" xfId="1757"/>
    <cellStyle name="适中 4 6" xfId="1758"/>
    <cellStyle name="20% - 强调文字颜色 4 5 5 2" xfId="1759"/>
    <cellStyle name="适中 4 7" xfId="1760"/>
    <cellStyle name="20% - 强调文字颜色 4 5 5 3" xfId="1761"/>
    <cellStyle name="Date 2" xfId="1762"/>
    <cellStyle name="20% - 强调文字颜色 4 5 6" xfId="1763"/>
    <cellStyle name="适中 5 6" xfId="1764"/>
    <cellStyle name="20% - 强调文字颜色 4 5 6 2" xfId="1765"/>
    <cellStyle name="适中 5 7" xfId="1766"/>
    <cellStyle name="20% - 强调文字颜色 4 5 6 3" xfId="1767"/>
    <cellStyle name="Date 3" xfId="1768"/>
    <cellStyle name="20% - 强调文字颜色 4 5 7" xfId="1769"/>
    <cellStyle name="Accent1 2" xfId="1770"/>
    <cellStyle name="Date 4" xfId="1771"/>
    <cellStyle name="20% - 强调文字颜色 4 5 8" xfId="1772"/>
    <cellStyle name="Accent1 3" xfId="1773"/>
    <cellStyle name="20% - 强调文字颜色 4 6" xfId="1774"/>
    <cellStyle name="60% - 强调文字颜色 4 4 5 2" xfId="1775"/>
    <cellStyle name="20% - 强调文字颜色 4 7" xfId="1776"/>
    <cellStyle name="60% - 强调文字颜色 4 4 5 3" xfId="1777"/>
    <cellStyle name="20% - 强调文字颜色 4 8" xfId="1778"/>
    <cellStyle name="20% - 强调文字颜色 4 9" xfId="1779"/>
    <cellStyle name="40% - 强调文字颜色 6 11" xfId="1780"/>
    <cellStyle name="汇总 5 5 3" xfId="1781"/>
    <cellStyle name="20% - 强调文字颜色 5 10" xfId="1782"/>
    <cellStyle name="40% - 强调文字颜色 6 12" xfId="1783"/>
    <cellStyle name="20% - 强调文字颜色 5 11" xfId="1784"/>
    <cellStyle name="40% - 强调文字颜色 6 13" xfId="1785"/>
    <cellStyle name="20% - 强调文字颜色 5 12" xfId="1786"/>
    <cellStyle name="40% - 强调文字颜色 6 14" xfId="1787"/>
    <cellStyle name="20% - 强调文字颜色 5 13" xfId="1788"/>
    <cellStyle name="40% - 强调文字颜色 6 16" xfId="1789"/>
    <cellStyle name="40% - 强调文字颜色 6 21" xfId="1790"/>
    <cellStyle name="20% - 强调文字颜色 5 15" xfId="1791"/>
    <cellStyle name="20% - 强调文字颜色 5 20" xfId="1792"/>
    <cellStyle name="40% - 强调文字颜色 6 17" xfId="1793"/>
    <cellStyle name="40% - 强调文字颜色 6 22" xfId="1794"/>
    <cellStyle name="20% - 强调文字颜色 5 16" xfId="1795"/>
    <cellStyle name="20% - 强调文字颜色 5 21" xfId="1796"/>
    <cellStyle name="40% - 强调文字颜色 6 18" xfId="1797"/>
    <cellStyle name="40% - 强调文字颜色 6 23" xfId="1798"/>
    <cellStyle name="20% - 强调文字颜色 5 17" xfId="1799"/>
    <cellStyle name="20% - 强调文字颜色 5 22" xfId="1800"/>
    <cellStyle name="40% - 强调文字颜色 6 19" xfId="1801"/>
    <cellStyle name="40% - 强调文字颜色 6 24" xfId="1802"/>
    <cellStyle name="20% - 强调文字颜色 5 18" xfId="1803"/>
    <cellStyle name="20% - 强调文字颜色 5 23" xfId="1804"/>
    <cellStyle name="标题 3 4 2" xfId="1805"/>
    <cellStyle name="60% - 强调文字颜色 4 2 10" xfId="1806"/>
    <cellStyle name="40% - 强调文字颜色 6 25" xfId="1807"/>
    <cellStyle name="20% - 强调文字颜色 5 19" xfId="1808"/>
    <cellStyle name="20% - 强调文字颜色 5 24" xfId="1809"/>
    <cellStyle name="style2 6" xfId="1810"/>
    <cellStyle name="20% - 强调文字颜色 5 2 10" xfId="1811"/>
    <cellStyle name="标题 2 2 5 2" xfId="1812"/>
    <cellStyle name="style2 7" xfId="1813"/>
    <cellStyle name="20% - 强调文字颜色 5 2 11" xfId="1814"/>
    <cellStyle name="标题 2 2 5 3" xfId="1815"/>
    <cellStyle name="style2 8" xfId="1816"/>
    <cellStyle name="20% - 强调文字颜色 5 2 12" xfId="1817"/>
    <cellStyle name="style2 9" xfId="1818"/>
    <cellStyle name="20% - 强调文字颜色 5 2 13" xfId="1819"/>
    <cellStyle name="40% - 强调文字颜色 6 2 7" xfId="1820"/>
    <cellStyle name="20% - 强调文字颜色 5 2 2" xfId="1821"/>
    <cellStyle name="40% - 强调文字颜色 2 7" xfId="1822"/>
    <cellStyle name="20% - 强调文字颜色 5 2 2 2" xfId="1823"/>
    <cellStyle name="40% - 强调文字颜色 2 8" xfId="1824"/>
    <cellStyle name="20% - 强调文字颜色 5 2 2 3" xfId="1825"/>
    <cellStyle name="40% - 强调文字颜色 6 2 8" xfId="1826"/>
    <cellStyle name="20% - 强调文字颜色 5 2 3" xfId="1827"/>
    <cellStyle name="40% - 强调文字颜色 3 7" xfId="1828"/>
    <cellStyle name="20% - 强调文字颜色 5 2 3 2" xfId="1829"/>
    <cellStyle name="Accent1_Book1" xfId="1830"/>
    <cellStyle name="40% - 强调文字颜色 3 8" xfId="1831"/>
    <cellStyle name="20% - 强调文字颜色 5 2 3 3" xfId="1832"/>
    <cellStyle name="40% - 强调文字颜色 6 2 9" xfId="1833"/>
    <cellStyle name="40% - 强调文字颜色 5 4 6 2" xfId="1834"/>
    <cellStyle name="20% - 强调文字颜色 5 2 4" xfId="1835"/>
    <cellStyle name="40% - 强调文字颜色 4 7" xfId="1836"/>
    <cellStyle name="20% - 强调文字颜色 5 2 4 2" xfId="1837"/>
    <cellStyle name="Mon閠aire [0]_!!!GO" xfId="1838"/>
    <cellStyle name="40% - 强调文字颜色 4 8" xfId="1839"/>
    <cellStyle name="20% - 强调文字颜色 5 2 4 3" xfId="1840"/>
    <cellStyle name="标题 5 10" xfId="1841"/>
    <cellStyle name="40% - 强调文字颜色 5 4 6 3" xfId="1842"/>
    <cellStyle name="20% - 强调文字颜色 5 2 5" xfId="1843"/>
    <cellStyle name="60% - 强调文字颜色 2 3 2 3" xfId="1844"/>
    <cellStyle name="40% - 强调文字颜色 5 7" xfId="1845"/>
    <cellStyle name="好 2 8" xfId="1846"/>
    <cellStyle name="20% - 强调文字颜色 5 2 5 2" xfId="1847"/>
    <cellStyle name="40% - 强调文字颜色 5 8" xfId="1848"/>
    <cellStyle name="好 2 9" xfId="1849"/>
    <cellStyle name="20% - 强调文字颜色 5 2 5 3" xfId="1850"/>
    <cellStyle name="标题 5 11" xfId="1851"/>
    <cellStyle name="20% - 强调文字颜色 5 2 6" xfId="1852"/>
    <cellStyle name="标题 27" xfId="1853"/>
    <cellStyle name="60% - 强调文字颜色 2 3 3 3" xfId="1854"/>
    <cellStyle name="60% - 强调文字颜色 4 2 5" xfId="1855"/>
    <cellStyle name="InputArea 3" xfId="1856"/>
    <cellStyle name="40% - 强调文字颜色 6 7" xfId="1857"/>
    <cellStyle name="好 3 8" xfId="1858"/>
    <cellStyle name="20% - 强调文字颜色 5 2 6 2" xfId="1859"/>
    <cellStyle name="标题 28" xfId="1860"/>
    <cellStyle name="60% - 强调文字颜色 4 2 6" xfId="1861"/>
    <cellStyle name="InputArea 4" xfId="1862"/>
    <cellStyle name="40% - 强调文字颜色 6 8" xfId="1863"/>
    <cellStyle name="20% - 强调文字颜色 5 2 6 3" xfId="1864"/>
    <cellStyle name="标题 5 12" xfId="1865"/>
    <cellStyle name="20% - 强调文字颜色 5 2 7" xfId="1866"/>
    <cellStyle name="标题 5 13" xfId="1867"/>
    <cellStyle name="20% - 强调文字颜色 5 2 8" xfId="1868"/>
    <cellStyle name="20% - 强调文字颜色 5 2 9" xfId="1869"/>
    <cellStyle name="标题 3 4 3" xfId="1870"/>
    <cellStyle name="60% - 强调文字颜色 4 2 11" xfId="1871"/>
    <cellStyle name="40% - 强调文字颜色 6 26" xfId="1872"/>
    <cellStyle name="20% - 强调文字颜色 5 25" xfId="1873"/>
    <cellStyle name="标题 3 4 4" xfId="1874"/>
    <cellStyle name="60% - 强调文字颜色 4 2 12" xfId="1875"/>
    <cellStyle name="40% - 强调文字颜色 6 27" xfId="1876"/>
    <cellStyle name="20% - 强调文字颜色 5 26" xfId="1877"/>
    <cellStyle name="标题 3 4 5" xfId="1878"/>
    <cellStyle name="60% - 强调文字颜色 4 2 13" xfId="1879"/>
    <cellStyle name="40% - 强调文字颜色 6 28" xfId="1880"/>
    <cellStyle name="20% - 强调文字颜色 5 27" xfId="1881"/>
    <cellStyle name="标题 3 4 6" xfId="1882"/>
    <cellStyle name="20% - 强调文字颜色 5 28" xfId="1883"/>
    <cellStyle name="40% - 强调文字颜色 6 3 7" xfId="1884"/>
    <cellStyle name="20% - 强调文字颜色 5 3 2" xfId="1885"/>
    <cellStyle name="20% - 强调文字颜色 5 3 2 2" xfId="1886"/>
    <cellStyle name="20% - 强调文字颜色 5 3 2 3" xfId="1887"/>
    <cellStyle name="40% - 强调文字颜色 6 3 8" xfId="1888"/>
    <cellStyle name="常规_机器设备_203_四分公司新固定资产台账修改后" xfId="1889"/>
    <cellStyle name="20% - 强调文字颜色 5 3 3" xfId="1890"/>
    <cellStyle name="20% - 强调文字颜色 5 3 4 2" xfId="1891"/>
    <cellStyle name="category 2" xfId="1892"/>
    <cellStyle name="20% - 强调文字颜色 5 3 4 3" xfId="1893"/>
    <cellStyle name="60% - 强调文字颜色 2 4 3 3" xfId="1894"/>
    <cellStyle name="60% - 强调文字颜色 5 2 5" xfId="1895"/>
    <cellStyle name="20% - 强调文字颜色 5 3 6 2" xfId="1896"/>
    <cellStyle name="60% - 强调文字颜色 5 2 6" xfId="1897"/>
    <cellStyle name="20% - 强调文字颜色 5 3 6 3" xfId="1898"/>
    <cellStyle name="40% - 强调文字颜色 6 4 7" xfId="1899"/>
    <cellStyle name="20% - 强调文字颜色 5 4 2" xfId="1900"/>
    <cellStyle name="20% - 强调文字颜色 5 4 2 2" xfId="1901"/>
    <cellStyle name="20% - 强调文字颜色 5 4 2 3" xfId="1902"/>
    <cellStyle name="40% - 强调文字颜色 6 4 8" xfId="1903"/>
    <cellStyle name="20% - 强调文字颜色 5 4 3" xfId="1904"/>
    <cellStyle name="20% - 强调文字颜色 5 4 3 2" xfId="1905"/>
    <cellStyle name="20% - 强调文字颜色 5 4 3 3" xfId="1906"/>
    <cellStyle name="20% - 强调文字颜色 5 4 4 3" xfId="1907"/>
    <cellStyle name="sstot 4" xfId="1908"/>
    <cellStyle name="60% - 强调文字颜色 2 5 2 3" xfId="1909"/>
    <cellStyle name="20% - 强调文字颜色 5 4 5 2" xfId="1910"/>
    <cellStyle name="sstot 5" xfId="1911"/>
    <cellStyle name="20% - 强调文字颜色 5 4 5 3" xfId="1912"/>
    <cellStyle name="20% - 强调文字颜色 5 4 6" xfId="1913"/>
    <cellStyle name="60% - 强调文字颜色 2 5 3 3" xfId="1914"/>
    <cellStyle name="60% - 强调文字颜色 6 2 5" xfId="1915"/>
    <cellStyle name="20% - 强调文字颜色 5 4 6 2" xfId="1916"/>
    <cellStyle name="60% - 强调文字颜色 6 2 6" xfId="1917"/>
    <cellStyle name="20% - 强调文字颜色 5 4 6 3" xfId="1918"/>
    <cellStyle name="20% - 强调文字颜色 5 4 7" xfId="1919"/>
    <cellStyle name="20% - 强调文字颜色 5 4 8" xfId="1920"/>
    <cellStyle name="20% - 强调文字颜色 5 5" xfId="1921"/>
    <cellStyle name="40% - 强调文字颜色 6 5 7" xfId="1922"/>
    <cellStyle name="20% - 强调文字颜色 5 5 2" xfId="1923"/>
    <cellStyle name="20% - 强调文字颜色 5 5 2 2" xfId="1924"/>
    <cellStyle name="20% - 强调文字颜色 5 5 2 3" xfId="1925"/>
    <cellStyle name="40% - 强调文字颜色 6 5 8" xfId="1926"/>
    <cellStyle name="20% - 强调文字颜色 5 5 3" xfId="1927"/>
    <cellStyle name="常规 2_在用 (2)" xfId="1928"/>
    <cellStyle name="60% - 强调文字颜色 6 2 12" xfId="1929"/>
    <cellStyle name="20% - 强调文字颜色 5 5 3 2" xfId="1930"/>
    <cellStyle name="60% - 强调文字颜色 6 2 13" xfId="1931"/>
    <cellStyle name="20% - 强调文字颜色 5 5 3 3" xfId="1932"/>
    <cellStyle name="40% - 强调文字颜色 5 2 12" xfId="1933"/>
    <cellStyle name="差_2012.3 资产-损益湖滨花园酒店11 2" xfId="1934"/>
    <cellStyle name="20% - 强调文字颜色 5 5 4 2" xfId="1935"/>
    <cellStyle name="40% - 强调文字颜色 5 2 13" xfId="1936"/>
    <cellStyle name="差_2012.3 资产-损益湖滨花园酒店11 3" xfId="1937"/>
    <cellStyle name="20% - 强调文字颜色 5 5 4 3" xfId="1938"/>
    <cellStyle name="20% - 强调文字颜色 5 5 6" xfId="1939"/>
    <cellStyle name="20% - 强调文字颜色 5 5 6 2" xfId="1940"/>
    <cellStyle name="20% - 强调文字颜色 5 5 7" xfId="1941"/>
    <cellStyle name="20% - 强调文字颜色 5 5 8" xfId="1942"/>
    <cellStyle name="20% - 强调文字颜色 5 6" xfId="1943"/>
    <cellStyle name="60% - 强调文字颜色 4 4 6 2" xfId="1944"/>
    <cellStyle name="20% - 强调文字颜色 5 7" xfId="1945"/>
    <cellStyle name="60% - 强调文字颜色 4 4 6 3" xfId="1946"/>
    <cellStyle name="20% - 强调文字颜色 5 8" xfId="1947"/>
    <cellStyle name="20% - 强调文字颜色 5 9" xfId="1948"/>
    <cellStyle name="20% - 强调文字颜色 6 12" xfId="1949"/>
    <cellStyle name="20% - 强调文字颜色 6 13" xfId="1950"/>
    <cellStyle name="20% - 强调文字颜色 6 14" xfId="1951"/>
    <cellStyle name="20% - 强调文字颜色 6 15" xfId="1952"/>
    <cellStyle name="20% - 强调文字颜色 6 20" xfId="1953"/>
    <cellStyle name="20% - 强调文字颜色 6 3 2 2" xfId="1954"/>
    <cellStyle name="20% - 强调文字颜色 6 16" xfId="1955"/>
    <cellStyle name="20% - 强调文字颜色 6 21" xfId="1956"/>
    <cellStyle name="20% - 强调文字颜色 6 3 2 3" xfId="1957"/>
    <cellStyle name="20% - 强调文字颜色 6 17" xfId="1958"/>
    <cellStyle name="20% - 强调文字颜色 6 22" xfId="1959"/>
    <cellStyle name="20% - 强调文字颜色 6 18" xfId="1960"/>
    <cellStyle name="20% - 强调文字颜色 6 23" xfId="1961"/>
    <cellStyle name="差_不良贷款监测表8月 2" xfId="1962"/>
    <cellStyle name="20% - 强调文字颜色 6 19" xfId="1963"/>
    <cellStyle name="20% - 强调文字颜色 6 24" xfId="1964"/>
    <cellStyle name="差_不良贷款监测表8月 3" xfId="1965"/>
    <cellStyle name="20% - 强调文字颜色 6 2" xfId="1966"/>
    <cellStyle name="20% - 强调文字颜色 6 2 13" xfId="1967"/>
    <cellStyle name="警告文本 3 6 3" xfId="1968"/>
    <cellStyle name="Accent6 - 20% 3" xfId="1969"/>
    <cellStyle name="20% - 强调文字颜色 6 2 2" xfId="1970"/>
    <cellStyle name="20% - 强调文字颜色 6 2 3" xfId="1971"/>
    <cellStyle name="20% - 强调文字颜色 6 2 3 2" xfId="1972"/>
    <cellStyle name="Accent2_Book1" xfId="1973"/>
    <cellStyle name="20% - 强调文字颜色 6 2 3 3" xfId="1974"/>
    <cellStyle name="40% - 强调文字颜色 5 5 6 2" xfId="1975"/>
    <cellStyle name="20% - 强调文字颜色 6 2 4" xfId="1976"/>
    <cellStyle name="20% - 强调文字颜色 6 2 4 2" xfId="1977"/>
    <cellStyle name="COST1 2" xfId="1978"/>
    <cellStyle name="20% - 强调文字颜色 6 2 4 3" xfId="1979"/>
    <cellStyle name="40% - 强调文字颜色 5 5 6 3" xfId="1980"/>
    <cellStyle name="20% - 强调文字颜色 6 2 5" xfId="1981"/>
    <cellStyle name="Format Number Column" xfId="1982"/>
    <cellStyle name="60% - 强调文字颜色 3 3 2 3" xfId="1983"/>
    <cellStyle name="20% - 强调文字颜色 6 2 5 2" xfId="1984"/>
    <cellStyle name="20% - 强调文字颜色 6 2 5 3" xfId="1985"/>
    <cellStyle name="New Times Roman 2" xfId="1986"/>
    <cellStyle name="Accent3 - 40%" xfId="1987"/>
    <cellStyle name="20% - 强调文字颜色 6 2 6" xfId="1988"/>
    <cellStyle name="Accent3 - 40% 2" xfId="1989"/>
    <cellStyle name="60% - 强调文字颜色 3 3 3 3" xfId="1990"/>
    <cellStyle name="20% - 强调文字颜色 6 2 6 2" xfId="1991"/>
    <cellStyle name="Accent3 - 40% 3" xfId="1992"/>
    <cellStyle name="20% - 强调文字颜色 6 2 6 3" xfId="1993"/>
    <cellStyle name="强调文字颜色 2 10" xfId="1994"/>
    <cellStyle name="常规 12 3 2" xfId="1995"/>
    <cellStyle name="New Times Roman 3" xfId="1996"/>
    <cellStyle name="20% - 强调文字颜色 6 2 7" xfId="1997"/>
    <cellStyle name="强调文字颜色 2 11" xfId="1998"/>
    <cellStyle name="常规 12 3 3" xfId="1999"/>
    <cellStyle name="New Times Roman 4" xfId="2000"/>
    <cellStyle name="20% - 强调文字颜色 6 2 8" xfId="2001"/>
    <cellStyle name="New Times Roman 5" xfId="2002"/>
    <cellStyle name="20% - 强调文字颜色 6 2 9" xfId="2003"/>
    <cellStyle name="20% - 强调文字颜色 6 25" xfId="2004"/>
    <cellStyle name="常规 5 2" xfId="2005"/>
    <cellStyle name="20% - 强调文字颜色 6 26" xfId="2006"/>
    <cellStyle name="常规 5 3" xfId="2007"/>
    <cellStyle name="输出 2 10" xfId="2008"/>
    <cellStyle name="20% - 强调文字颜色 6 27" xfId="2009"/>
    <cellStyle name="输出 2 11" xfId="2010"/>
    <cellStyle name="20% - 强调文字颜色 6 28" xfId="2011"/>
    <cellStyle name="差_评估山西翼城东沟煤业有限公司 3" xfId="2012"/>
    <cellStyle name="20% - 强调文字颜色 6 3 2" xfId="2013"/>
    <cellStyle name="20% - 强调文字颜色 6 3 3" xfId="2014"/>
    <cellStyle name="no dec" xfId="2015"/>
    <cellStyle name="style2" xfId="2016"/>
    <cellStyle name="20% - 强调文字颜色 6 3 3 2" xfId="2017"/>
    <cellStyle name="no dec 2" xfId="2018"/>
    <cellStyle name="20% - 强调文字颜色 6 3 3 3" xfId="2019"/>
    <cellStyle name="no dec 3" xfId="2020"/>
    <cellStyle name="20% - 强调文字颜色 6 3 4 2" xfId="2021"/>
    <cellStyle name="20% - 强调文字颜色 6 3 4 3" xfId="2022"/>
    <cellStyle name="60% - 强调文字颜色 3 4 2 3" xfId="2023"/>
    <cellStyle name="20% - 强调文字颜色 6 3 5 2" xfId="2024"/>
    <cellStyle name="20% - 强调文字颜色 6 3 5 3" xfId="2025"/>
    <cellStyle name="20% - 强调文字颜色 6 3 6" xfId="2026"/>
    <cellStyle name="60% - 强调文字颜色 3 4 3 3" xfId="2027"/>
    <cellStyle name="20% - 强调文字颜色 6 3 6 2" xfId="2028"/>
    <cellStyle name="20% - 强调文字颜色 6 3 6 3" xfId="2029"/>
    <cellStyle name="常规 12 4 2" xfId="2030"/>
    <cellStyle name="20% - 强调文字颜色 6 3 7" xfId="2031"/>
    <cellStyle name="常规 12 4 3" xfId="2032"/>
    <cellStyle name="20% - 强调文字颜色 6 3 8" xfId="2033"/>
    <cellStyle name="60% - 强调文字颜色 1 2 10" xfId="2034"/>
    <cellStyle name="20% - 强调文字颜色 6 4 2" xfId="2035"/>
    <cellStyle name="subhead 4" xfId="2036"/>
    <cellStyle name="20% - 强调文字颜色 6 4 2 3" xfId="2037"/>
    <cellStyle name="60% - 强调文字颜色 1 2 11" xfId="2038"/>
    <cellStyle name="20% - 强调文字颜色 6 4 3" xfId="2039"/>
    <cellStyle name="适中 2 5 2" xfId="2040"/>
    <cellStyle name="Comma  - Style5" xfId="2041"/>
    <cellStyle name="20% - 强调文字颜色 6 4 3 2" xfId="2042"/>
    <cellStyle name="适中 2 5 3" xfId="2043"/>
    <cellStyle name="Comma  - Style6" xfId="2044"/>
    <cellStyle name="20% - 强调文字颜色 6 4 3 3" xfId="2045"/>
    <cellStyle name="60% - 强调文字颜色 3 5 2 3" xfId="2046"/>
    <cellStyle name="20% - 强调文字颜色 6 4 5 2" xfId="2047"/>
    <cellStyle name="20% - 强调文字颜色 6 4 5 3" xfId="2048"/>
    <cellStyle name="Accent3 - 60%" xfId="2049"/>
    <cellStyle name="20% - 强调文字颜色 6 4 6" xfId="2050"/>
    <cellStyle name="Accent3 - 60% 2" xfId="2051"/>
    <cellStyle name="60% - 强调文字颜色 3 5 3 3" xfId="2052"/>
    <cellStyle name="20% - 强调文字颜色 6 4 6 2" xfId="2053"/>
    <cellStyle name="常规 12 5 2" xfId="2054"/>
    <cellStyle name="20% - 强调文字颜色 6 4 7" xfId="2055"/>
    <cellStyle name="常规 12 5 3" xfId="2056"/>
    <cellStyle name="20% - 强调文字颜色 6 4 8" xfId="2057"/>
    <cellStyle name="20% - 强调文字颜色 6 5" xfId="2058"/>
    <cellStyle name="20% - 强调文字颜色 6 5 2 2" xfId="2059"/>
    <cellStyle name="20% - 强调文字颜色 6 5 2 3" xfId="2060"/>
    <cellStyle name="20% - 强调文字颜色 6 5 3 2" xfId="2061"/>
    <cellStyle name="20% - 强调文字颜色 6 5 3 3" xfId="2062"/>
    <cellStyle name="20% - 强调文字颜色 6 5 4 2" xfId="2063"/>
    <cellStyle name="20% - 强调文字颜色 6 5 4 3" xfId="2064"/>
    <cellStyle name="Percent [2] 8" xfId="2065"/>
    <cellStyle name="20% - 强调文字颜色 6 5 5 2" xfId="2066"/>
    <cellStyle name="Percent [2] 9" xfId="2067"/>
    <cellStyle name="20% - 强调文字颜色 6 5 5 3" xfId="2068"/>
    <cellStyle name="20% - 强调文字颜色 6 5 6" xfId="2069"/>
    <cellStyle name="20% - 强调文字颜色 6 5 6 2" xfId="2070"/>
    <cellStyle name="20% - 强调文字颜色 6 5 6 3" xfId="2071"/>
    <cellStyle name="常规 12 6 2" xfId="2072"/>
    <cellStyle name="20% - 强调文字颜色 6 5 7" xfId="2073"/>
    <cellStyle name="常规 12 6 3" xfId="2074"/>
    <cellStyle name="20% - 强调文字颜色 6 5 8" xfId="2075"/>
    <cellStyle name="20% - 强调文字颜色 6 6" xfId="2076"/>
    <cellStyle name="20% - 强调文字颜色 6 7" xfId="2077"/>
    <cellStyle name="40% - 强调文字颜色 3 4 2 2" xfId="2078"/>
    <cellStyle name="20% - 强调文字颜色 6 8" xfId="2079"/>
    <cellStyle name="40% - 强调文字颜色 3 4 2 3" xfId="2080"/>
    <cellStyle name="20% - 强调文字颜色 6 9" xfId="2081"/>
    <cellStyle name="40% - Accent1" xfId="2082"/>
    <cellStyle name="常规 78" xfId="2083"/>
    <cellStyle name="常规 83" xfId="2084"/>
    <cellStyle name="40% - Accent1 2" xfId="2085"/>
    <cellStyle name="40% - 强调文字颜色 3 4 5" xfId="2086"/>
    <cellStyle name="输入 2 6 2" xfId="2087"/>
    <cellStyle name="40% - Accent2" xfId="2088"/>
    <cellStyle name="40% - Accent2 2" xfId="2089"/>
    <cellStyle name="40% - 强调文字颜色 3 5 5" xfId="2090"/>
    <cellStyle name="40% - Accent2 3" xfId="2091"/>
    <cellStyle name="40% - 强调文字颜色 3 5 6" xfId="2092"/>
    <cellStyle name="输入 2 6 3" xfId="2093"/>
    <cellStyle name="40% - Accent3" xfId="2094"/>
    <cellStyle name="40% - Accent3 2" xfId="2095"/>
    <cellStyle name="40% - Accent3 3" xfId="2096"/>
    <cellStyle name="Normal - Style1" xfId="2097"/>
    <cellStyle name="40% - Accent4" xfId="2098"/>
    <cellStyle name="Normal - Style1 2" xfId="2099"/>
    <cellStyle name="40% - Accent4 2" xfId="2100"/>
    <cellStyle name="Normal - Style1 3" xfId="2101"/>
    <cellStyle name="40% - Accent4 3" xfId="2102"/>
    <cellStyle name="40% - Accent5" xfId="2103"/>
    <cellStyle name="40% - Accent5 2" xfId="2104"/>
    <cellStyle name="40% - Accent5 3" xfId="2105"/>
    <cellStyle name="40% - Accent6" xfId="2106"/>
    <cellStyle name="HEADER 3" xfId="2107"/>
    <cellStyle name="40% - Accent6 2" xfId="2108"/>
    <cellStyle name="HEADER 4" xfId="2109"/>
    <cellStyle name="40% - Accent6 3" xfId="2110"/>
    <cellStyle name="60% - 强调文字颜色 2 11" xfId="2111"/>
    <cellStyle name="40% - 强调文字颜色 1 10" xfId="2112"/>
    <cellStyle name="60% - 强调文字颜色 2 12" xfId="2113"/>
    <cellStyle name="40% - 强调文字颜色 1 11" xfId="2114"/>
    <cellStyle name="60% - 强调文字颜色 2 13" xfId="2115"/>
    <cellStyle name="40% - 强调文字颜色 1 12" xfId="2116"/>
    <cellStyle name="60% - 强调文字颜色 2 14" xfId="2117"/>
    <cellStyle name="40% - 强调文字颜色 1 13" xfId="2118"/>
    <cellStyle name="60% - 强调文字颜色 2 15" xfId="2119"/>
    <cellStyle name="60% - 强调文字颜色 2 20" xfId="2120"/>
    <cellStyle name="40% - 强调文字颜色 1 14" xfId="2121"/>
    <cellStyle name="60% - 强调文字颜色 2 16" xfId="2122"/>
    <cellStyle name="60% - 强调文字颜色 2 21" xfId="2123"/>
    <cellStyle name="40% - 强调文字颜色 1 15" xfId="2124"/>
    <cellStyle name="40% - 强调文字颜色 1 20" xfId="2125"/>
    <cellStyle name="60% - 强调文字颜色 2 17" xfId="2126"/>
    <cellStyle name="60% - 强调文字颜色 2 22" xfId="2127"/>
    <cellStyle name="40% - 强调文字颜色 1 16" xfId="2128"/>
    <cellStyle name="40% - 强调文字颜色 1 21" xfId="2129"/>
    <cellStyle name="常规 13 2 2" xfId="2130"/>
    <cellStyle name="60% - 强调文字颜色 2 18" xfId="2131"/>
    <cellStyle name="60% - 强调文字颜色 2 23" xfId="2132"/>
    <cellStyle name="40% - 强调文字颜色 1 17" xfId="2133"/>
    <cellStyle name="40% - 强调文字颜色 1 22" xfId="2134"/>
    <cellStyle name="常规 13 2 3" xfId="2135"/>
    <cellStyle name="60% - 强调文字颜色 2 19" xfId="2136"/>
    <cellStyle name="60% - 强调文字颜色 2 24" xfId="2137"/>
    <cellStyle name="40% - 强调文字颜色 1 18" xfId="2138"/>
    <cellStyle name="40% - 强调文字颜色 1 23" xfId="2139"/>
    <cellStyle name="60% - 强调文字颜色 2 25" xfId="2140"/>
    <cellStyle name="40% - 强调文字颜色 1 19" xfId="2141"/>
    <cellStyle name="40% - 强调文字颜色 1 24" xfId="2142"/>
    <cellStyle name="40% - 强调文字颜色 1 2" xfId="2143"/>
    <cellStyle name="40% - 强调文字颜色 1 2 10" xfId="2144"/>
    <cellStyle name="40% - 强调文字颜色 1 2 11" xfId="2145"/>
    <cellStyle name="标题 1 2 4 2" xfId="2146"/>
    <cellStyle name="40% - 强调文字颜色 1 2 12" xfId="2147"/>
    <cellStyle name="标题 1 2 4 3" xfId="2148"/>
    <cellStyle name="40% - 强调文字颜色 1 2 13" xfId="2149"/>
    <cellStyle name="60% - 强调文字颜色 2 2 7" xfId="2150"/>
    <cellStyle name="40% - 强调文字颜色 1 2 2" xfId="2151"/>
    <cellStyle name="40% - 强调文字颜色 1 2 2 2" xfId="2152"/>
    <cellStyle name="40% - 强调文字颜色 1 2 2 3" xfId="2153"/>
    <cellStyle name="60% - 强调文字颜色 2 2 8" xfId="2154"/>
    <cellStyle name="40% - 强调文字颜色 1 2 3" xfId="2155"/>
    <cellStyle name="40% - 强调文字颜色 1 2 3 2" xfId="2156"/>
    <cellStyle name="40% - 强调文字颜色 1 2 3 3" xfId="2157"/>
    <cellStyle name="60% - 强调文字颜色 2 2 9" xfId="2158"/>
    <cellStyle name="40% - 强调文字颜色 1 2 4" xfId="2159"/>
    <cellStyle name="40% - 强调文字颜色 1 2 4 2" xfId="2160"/>
    <cellStyle name="40% - 强调文字颜色 1 2 4 3" xfId="2161"/>
    <cellStyle name="40% - 强调文字颜色 1 2 5" xfId="2162"/>
    <cellStyle name="40% - 强调文字颜色 1 2 5 2" xfId="2163"/>
    <cellStyle name="40% - 强调文字颜色 1 2 5 3" xfId="2164"/>
    <cellStyle name="标题 1 2 13" xfId="2165"/>
    <cellStyle name="40% - 强调文字颜色 1 2 6 2" xfId="2166"/>
    <cellStyle name="常规_固定资产台账_134" xfId="2167"/>
    <cellStyle name="40% - 强调文字颜色 1 2 6 3" xfId="2168"/>
    <cellStyle name="40% - 强调文字颜色 1 2 8" xfId="2169"/>
    <cellStyle name="40% - 强调文字颜色 1 2 9" xfId="2170"/>
    <cellStyle name="标题 2 4 2" xfId="2171"/>
    <cellStyle name="60% - 强调文字颜色 2 26" xfId="2172"/>
    <cellStyle name="40% - 强调文字颜色 1 25" xfId="2173"/>
    <cellStyle name="标题 2 4 3" xfId="2174"/>
    <cellStyle name="60% - 强调文字颜色 2 27" xfId="2175"/>
    <cellStyle name="40% - 强调文字颜色 1 26" xfId="2176"/>
    <cellStyle name="标题 2 4 4" xfId="2177"/>
    <cellStyle name="60% - 强调文字颜色 2 28" xfId="2178"/>
    <cellStyle name="40% - 强调文字颜色 1 27" xfId="2179"/>
    <cellStyle name="标题 2 4 5" xfId="2180"/>
    <cellStyle name="60% - 强调文字颜色 5 5 5 2" xfId="2181"/>
    <cellStyle name="40% - 强调文字颜色 1 28" xfId="2182"/>
    <cellStyle name="常规 9 2" xfId="2183"/>
    <cellStyle name="40% - 强调文字颜色 1 3" xfId="2184"/>
    <cellStyle name="常规 9 2 2" xfId="2185"/>
    <cellStyle name="60% - 强调文字颜色 2 3 7" xfId="2186"/>
    <cellStyle name="40% - 强调文字颜色 1 3 2" xfId="2187"/>
    <cellStyle name="40% - 强调文字颜色 1 3 2 2" xfId="2188"/>
    <cellStyle name="40% - 强调文字颜色 1 3 2 3" xfId="2189"/>
    <cellStyle name="常规 9 2 3" xfId="2190"/>
    <cellStyle name="60% - 强调文字颜色 2 3 8" xfId="2191"/>
    <cellStyle name="40% - 强调文字颜色 1 3 3" xfId="2192"/>
    <cellStyle name="40% - 强调文字颜色 1 3 3 3" xfId="2193"/>
    <cellStyle name="40% - 强调文字颜色 1 3 4" xfId="2194"/>
    <cellStyle name="Heading 1" xfId="2195"/>
    <cellStyle name="适中 2 13" xfId="2196"/>
    <cellStyle name="计算 9" xfId="2197"/>
    <cellStyle name="40% - 强调文字颜色 1 3 4 2" xfId="2198"/>
    <cellStyle name="Heading 2" xfId="2199"/>
    <cellStyle name="40% - 强调文字颜色 1 3 4 3" xfId="2200"/>
    <cellStyle name="40% - 强调文字颜色 1 3 5" xfId="2201"/>
    <cellStyle name="40% - 强调文字颜色 1 3 5 2" xfId="2202"/>
    <cellStyle name="Mon閠aire_!!!GO" xfId="2203"/>
    <cellStyle name="40% - 强调文字颜色 1 3 5 3" xfId="2204"/>
    <cellStyle name="KPMG Normal Text 2" xfId="2205"/>
    <cellStyle name="40% - 强调文字颜色 1 3 6 2" xfId="2206"/>
    <cellStyle name="KPMG Normal Text 3" xfId="2207"/>
    <cellStyle name="40% - 强调文字颜色 1 3 6 3" xfId="2208"/>
    <cellStyle name="40% - 强调文字颜色 1 3 8" xfId="2209"/>
    <cellStyle name="常规 9 3" xfId="2210"/>
    <cellStyle name="40% - 强调文字颜色 1 4" xfId="2211"/>
    <cellStyle name="PSChar 25" xfId="2212"/>
    <cellStyle name="40% - 强调文字颜色 1 4 2 2" xfId="2213"/>
    <cellStyle name="40% - 强调文字颜色 1 4 2 3" xfId="2214"/>
    <cellStyle name="常规 9 3 3" xfId="2215"/>
    <cellStyle name="60% - 强调文字颜色 2 4 8" xfId="2216"/>
    <cellStyle name="40% - 强调文字颜色 1 4 3" xfId="2217"/>
    <cellStyle name="40% - 强调文字颜色 1 4 3 2" xfId="2218"/>
    <cellStyle name="40% - 强调文字颜色 1 4 3 3" xfId="2219"/>
    <cellStyle name="40% - 强调文字颜色 1 4 4" xfId="2220"/>
    <cellStyle name="40% - 强调文字颜色 1 4 4 2" xfId="2221"/>
    <cellStyle name="40% - 强调文字颜色 1 4 4 3" xfId="2222"/>
    <cellStyle name="40% - 强调文字颜色 1 4 5" xfId="2223"/>
    <cellStyle name="40% - 强调文字颜色 1 4 5 2" xfId="2224"/>
    <cellStyle name="40% - 强调文字颜色 1 4 5 3" xfId="2225"/>
    <cellStyle name="Linked Cells 19" xfId="2226"/>
    <cellStyle name="Linked Cells 24" xfId="2227"/>
    <cellStyle name="40% - 强调文字颜色 1 4 6 2" xfId="2228"/>
    <cellStyle name="Linked Cells 25" xfId="2229"/>
    <cellStyle name="40% - 强调文字颜色 1 4 6 3" xfId="2230"/>
    <cellStyle name="40% - 强调文字颜色 1 4 8" xfId="2231"/>
    <cellStyle name="常规 9 4" xfId="2232"/>
    <cellStyle name="40% - 强调文字颜色 1 5" xfId="2233"/>
    <cellStyle name="常规 9 4 2" xfId="2234"/>
    <cellStyle name="60% - 强调文字颜色 2 5 7" xfId="2235"/>
    <cellStyle name="40% - 强调文字颜色 1 5 2" xfId="2236"/>
    <cellStyle name="40% - 强调文字颜色 1 5 2 2" xfId="2237"/>
    <cellStyle name="40% - 强调文字颜色 1 5 2 3" xfId="2238"/>
    <cellStyle name="常规 9 4 3" xfId="2239"/>
    <cellStyle name="60% - 强调文字颜色 2 5 8" xfId="2240"/>
    <cellStyle name="40% - 强调文字颜色 1 5 3" xfId="2241"/>
    <cellStyle name="40% - 强调文字颜色 1 5 3 2" xfId="2242"/>
    <cellStyle name="40% - 强调文字颜色 1 5 3 3" xfId="2243"/>
    <cellStyle name="40% - 强调文字颜色 1 5 4" xfId="2244"/>
    <cellStyle name="差 2 12" xfId="2245"/>
    <cellStyle name="40% - 强调文字颜色 1 5 4 2" xfId="2246"/>
    <cellStyle name="差 2 13" xfId="2247"/>
    <cellStyle name="40% - 强调文字颜色 1 5 4 3" xfId="2248"/>
    <cellStyle name="40% - 强调文字颜色 1 5 5" xfId="2249"/>
    <cellStyle name="40% - 强调文字颜色 1 5 5 3" xfId="2250"/>
    <cellStyle name="40% - 强调文字颜色 1 5 6" xfId="2251"/>
    <cellStyle name="40% - 强调文字颜色 1 5 6 2" xfId="2252"/>
    <cellStyle name="40% - 强调文字颜色 1 5 7" xfId="2253"/>
    <cellStyle name="40% - 强调文字颜色 1 5 8" xfId="2254"/>
    <cellStyle name="常规 9 5" xfId="2255"/>
    <cellStyle name="40% - 强调文字颜色 1 6" xfId="2256"/>
    <cellStyle name="常规 9 6" xfId="2257"/>
    <cellStyle name="40% - 强调文字颜色 6 2 6 2" xfId="2258"/>
    <cellStyle name="40% - 强调文字颜色 1 7" xfId="2259"/>
    <cellStyle name="40% - 强调文字颜色 6 2 6 3" xfId="2260"/>
    <cellStyle name="40% - 强调文字颜色 1 8" xfId="2261"/>
    <cellStyle name="40% - 强调文字颜色 1 9" xfId="2262"/>
    <cellStyle name="60% - 强调文字颜色 3 11" xfId="2263"/>
    <cellStyle name="40% - 强调文字颜色 2 10" xfId="2264"/>
    <cellStyle name="40% - 强调文字颜色 2 2" xfId="2265"/>
    <cellStyle name="RevList 7" xfId="2266"/>
    <cellStyle name="40% - 强调文字颜色 2 5 4 2" xfId="2267"/>
    <cellStyle name="40% - 强调文字颜色 2 2 10" xfId="2268"/>
    <cellStyle name="RevList 8" xfId="2269"/>
    <cellStyle name="40% - 强调文字颜色 2 5 4 3" xfId="2270"/>
    <cellStyle name="40% - 强调文字颜色 2 2 11" xfId="2271"/>
    <cellStyle name="RevList 9" xfId="2272"/>
    <cellStyle name="40% - 强调文字颜色 2 2 12" xfId="2273"/>
    <cellStyle name="40% - 强调文字颜色 2 2 13" xfId="2274"/>
    <cellStyle name="60% - 强调文字颜色 3 2 7" xfId="2275"/>
    <cellStyle name="comma zerodec 4" xfId="2276"/>
    <cellStyle name="40% - 强调文字颜色 2 2 2" xfId="2277"/>
    <cellStyle name="40% - 强调文字颜色 2 2 2 2" xfId="2278"/>
    <cellStyle name="Input [yellow] 7" xfId="2279"/>
    <cellStyle name="pricing 3" xfId="2280"/>
    <cellStyle name="标题 1 4 2 2" xfId="2281"/>
    <cellStyle name="40% - 强调文字颜色 2 2 2 3" xfId="2282"/>
    <cellStyle name="Input [yellow] 8" xfId="2283"/>
    <cellStyle name="pricing 4" xfId="2284"/>
    <cellStyle name="60% - 强调文字颜色 3 2 8" xfId="2285"/>
    <cellStyle name="comma zerodec 5" xfId="2286"/>
    <cellStyle name="40% - 强调文字颜色 2 2 3" xfId="2287"/>
    <cellStyle name="差_评估明细表（煤矿申报模板） 3" xfId="2288"/>
    <cellStyle name="RevList 12" xfId="2289"/>
    <cellStyle name="40% - 强调文字颜色 2 2 3 2" xfId="2290"/>
    <cellStyle name="标题 1 4 3 2" xfId="2291"/>
    <cellStyle name="RevList 13" xfId="2292"/>
    <cellStyle name="40% - 强调文字颜色 2 2 3 3" xfId="2293"/>
    <cellStyle name="60% - 强调文字颜色 3 2 9" xfId="2294"/>
    <cellStyle name="comma zerodec 6" xfId="2295"/>
    <cellStyle name="40% - 强调文字颜色 2 2 4" xfId="2296"/>
    <cellStyle name="40% - 强调文字颜色 2 2 4 2" xfId="2297"/>
    <cellStyle name="标题 1 4 4 2" xfId="2298"/>
    <cellStyle name="40% - 强调文字颜色 2 2 4 3" xfId="2299"/>
    <cellStyle name="40% - 强调文字颜色 2 2 5" xfId="2300"/>
    <cellStyle name="Format Number Column 6" xfId="2301"/>
    <cellStyle name="40% - 强调文字颜色 2 2 5 2" xfId="2302"/>
    <cellStyle name="强调文字颜色 5 10" xfId="2303"/>
    <cellStyle name="标题 1 4 5 2" xfId="2304"/>
    <cellStyle name="40% - 强调文字颜色 2 2 5 3" xfId="2305"/>
    <cellStyle name="40% - 强调文字颜色 2 2 6 2" xfId="2306"/>
    <cellStyle name="标题 1 4 6 2" xfId="2307"/>
    <cellStyle name="40% - 强调文字颜色 2 2 6 3" xfId="2308"/>
    <cellStyle name="40% - 强调文字颜色 2 3" xfId="2309"/>
    <cellStyle name="60% - 强调文字颜色 3 3 7" xfId="2310"/>
    <cellStyle name="40% - 强调文字颜色 2 3 2" xfId="2311"/>
    <cellStyle name="40% - 强调文字颜色 2 3 2 2" xfId="2312"/>
    <cellStyle name="60% - 强调文字颜色 3 3 8" xfId="2313"/>
    <cellStyle name="40% - 强调文字颜色 2 3 3" xfId="2314"/>
    <cellStyle name="New Times Roman" xfId="2315"/>
    <cellStyle name="40% - 强调文字颜色 2 3 3 2" xfId="2316"/>
    <cellStyle name="标题 1 5 3 2" xfId="2317"/>
    <cellStyle name="40% - 强调文字颜色 2 3 3 3" xfId="2318"/>
    <cellStyle name="40% - 强调文字颜色 2 3 4" xfId="2319"/>
    <cellStyle name="Accent5 - 60% 2" xfId="2320"/>
    <cellStyle name="40% - 强调文字颜色 2 3 5" xfId="2321"/>
    <cellStyle name="40% - 强调文字颜色 2 3 6 2" xfId="2322"/>
    <cellStyle name="标题 1 5 6 2" xfId="2323"/>
    <cellStyle name="40% - 强调文字颜色 2 3 6 3" xfId="2324"/>
    <cellStyle name="40% - 强调文字颜色 2 4" xfId="2325"/>
    <cellStyle name="60% - 强调文字颜色 3 4 7" xfId="2326"/>
    <cellStyle name="40% - 强调文字颜色 2 4 2" xfId="2327"/>
    <cellStyle name="40% - 强调文字颜色 2 4 2 2" xfId="2328"/>
    <cellStyle name="40% - 强调文字颜色 2 4 2 3" xfId="2329"/>
    <cellStyle name="60% - 强调文字颜色 3 4 8" xfId="2330"/>
    <cellStyle name="40% - 强调文字颜色 2 4 3" xfId="2331"/>
    <cellStyle name="40% - 强调文字颜色 2 4 3 2" xfId="2332"/>
    <cellStyle name="标题 12" xfId="2333"/>
    <cellStyle name="40% - 强调文字颜色 2 4 3 3" xfId="2334"/>
    <cellStyle name="标题 13" xfId="2335"/>
    <cellStyle name="40% - 强调文字颜色 2 4 4" xfId="2336"/>
    <cellStyle name="Comma  - Style1 3" xfId="2337"/>
    <cellStyle name="40% - 强调文字颜色 2 4 4 2" xfId="2338"/>
    <cellStyle name="Comma  - Style1 4" xfId="2339"/>
    <cellStyle name="40% - 强调文字颜色 2 4 4 3" xfId="2340"/>
    <cellStyle name="Comma  - Style2 3" xfId="2341"/>
    <cellStyle name="40% - 强调文字颜色 2 4 5 2" xfId="2342"/>
    <cellStyle name="Comma  - Style2 4" xfId="2343"/>
    <cellStyle name="40% - 强调文字颜色 2 4 5 3" xfId="2344"/>
    <cellStyle name="Comma  - Style3 3" xfId="2345"/>
    <cellStyle name="40% - 强调文字颜色 2 4 6 2" xfId="2346"/>
    <cellStyle name="Comma  - Style3 4" xfId="2347"/>
    <cellStyle name="40% - 强调文字颜色 2 4 6 3" xfId="2348"/>
    <cellStyle name="40% - 强调文字颜色 2 5" xfId="2349"/>
    <cellStyle name="40% - 强调文字颜色 2 5 2 2" xfId="2350"/>
    <cellStyle name="Œ…‹æØ‚è_Region Orders (2)" xfId="2351"/>
    <cellStyle name="40% - 强调文字颜色 2 5 2 3" xfId="2352"/>
    <cellStyle name="60% - 强调文字颜色 3 2 10" xfId="2353"/>
    <cellStyle name="40% - 强调文字颜色 2 5 3 2" xfId="2354"/>
    <cellStyle name="60% - 强调文字颜色 3 2 11" xfId="2355"/>
    <cellStyle name="40% - 强调文字颜色 2 5 3 3" xfId="2356"/>
    <cellStyle name="40% - 强调文字颜色 2 5 4" xfId="2357"/>
    <cellStyle name="40% - 强调文字颜色 2 5 5" xfId="2358"/>
    <cellStyle name="40% - 强调文字颜色 2 5 6" xfId="2359"/>
    <cellStyle name="60% - 强调文字颜色 2 4" xfId="2360"/>
    <cellStyle name="40% - 强调文字颜色 2 5 6 3" xfId="2361"/>
    <cellStyle name="40% - 强调文字颜色 2 6" xfId="2362"/>
    <cellStyle name="40% - 强调文字颜色 2 9" xfId="2363"/>
    <cellStyle name="60% - 强调文字颜色 4 11" xfId="2364"/>
    <cellStyle name="40% - 强调文字颜色 3 10" xfId="2365"/>
    <cellStyle name="标题 3 5 2" xfId="2366"/>
    <cellStyle name="Entered 6" xfId="2367"/>
    <cellStyle name="40% - 强调文字颜色 3 2 10" xfId="2368"/>
    <cellStyle name="标题 3 5 3" xfId="2369"/>
    <cellStyle name="40% - 强调文字颜色 3 2 11" xfId="2370"/>
    <cellStyle name="标题 3 5 4" xfId="2371"/>
    <cellStyle name="40% - 强调文字颜色 3 2 12" xfId="2372"/>
    <cellStyle name="标题 3 5 5" xfId="2373"/>
    <cellStyle name="40% - 强调文字颜色 3 2 13" xfId="2374"/>
    <cellStyle name="40% - 强调文字颜色 3 2 2 2" xfId="2375"/>
    <cellStyle name="注释 3 5 3" xfId="2376"/>
    <cellStyle name="标题 2 4 2 2" xfId="2377"/>
    <cellStyle name="40% - 强调文字颜色 3 2 2 3" xfId="2378"/>
    <cellStyle name="40% - 强调文字颜色 3 2 4 2" xfId="2379"/>
    <cellStyle name="标题 2 4 4 2" xfId="2380"/>
    <cellStyle name="40% - 强调文字颜色 3 2 4 3" xfId="2381"/>
    <cellStyle name="40% - 强调文字颜色 3 2 5 2" xfId="2382"/>
    <cellStyle name="标题 2 4 5 2" xfId="2383"/>
    <cellStyle name="40% - 强调文字颜色 3 2 5 3" xfId="2384"/>
    <cellStyle name="链接单元格 3 6" xfId="2385"/>
    <cellStyle name="6mal 4" xfId="2386"/>
    <cellStyle name="40% - 强调文字颜色 3 2 6 2" xfId="2387"/>
    <cellStyle name="标题 2 4 6 2" xfId="2388"/>
    <cellStyle name="链接单元格 3 7" xfId="2389"/>
    <cellStyle name="6mal 5" xfId="2390"/>
    <cellStyle name="40% - 强调文字颜色 3 2 6 3" xfId="2391"/>
    <cellStyle name="40% - 强调文字颜色 3 3" xfId="2392"/>
    <cellStyle name="常规 25" xfId="2393"/>
    <cellStyle name="常规 30" xfId="2394"/>
    <cellStyle name="60% - 强调文字颜色 4 3 7" xfId="2395"/>
    <cellStyle name="40% - 强调文字颜色 3 3 2" xfId="2396"/>
    <cellStyle name="常规 30 2" xfId="2397"/>
    <cellStyle name="40% - 强调文字颜色 3 3 2 2" xfId="2398"/>
    <cellStyle name="常规 30 3" xfId="2399"/>
    <cellStyle name="注释 4 5 3" xfId="2400"/>
    <cellStyle name="标题 2 5 2 2" xfId="2401"/>
    <cellStyle name="40% - 强调文字颜色 3 3 2 3" xfId="2402"/>
    <cellStyle name="常规 26" xfId="2403"/>
    <cellStyle name="常规 31" xfId="2404"/>
    <cellStyle name="60% - 强调文字颜色 4 3 8" xfId="2405"/>
    <cellStyle name="40% - 强调文字颜色 3 3 3" xfId="2406"/>
    <cellStyle name="常规 27" xfId="2407"/>
    <cellStyle name="常规 32" xfId="2408"/>
    <cellStyle name="40% - 强调文字颜色 3 3 4" xfId="2409"/>
    <cellStyle name="40% - 强调文字颜色 3 3 4 2" xfId="2410"/>
    <cellStyle name="标题 2 5 4 2" xfId="2411"/>
    <cellStyle name="40% - 强调文字颜色 3 3 4 3" xfId="2412"/>
    <cellStyle name="常规 28" xfId="2413"/>
    <cellStyle name="常规 33" xfId="2414"/>
    <cellStyle name="40% - 强调文字颜色 3 3 5" xfId="2415"/>
    <cellStyle name="40% - 强调文字颜色 3 3 5 2" xfId="2416"/>
    <cellStyle name="标题 2 5 5 2" xfId="2417"/>
    <cellStyle name="40% - 强调文字颜色 3 3 5 3" xfId="2418"/>
    <cellStyle name="40% - 强调文字颜色 3 3 6 2" xfId="2419"/>
    <cellStyle name="标题 2 5 6 2" xfId="2420"/>
    <cellStyle name="40% - 强调文字颜色 3 3 6 3" xfId="2421"/>
    <cellStyle name="40% - 强调文字颜色 3 4" xfId="2422"/>
    <cellStyle name="常规 80" xfId="2423"/>
    <cellStyle name="60% - 强调文字颜色 4 4 7" xfId="2424"/>
    <cellStyle name="40% - 强调文字颜色 3 4 2" xfId="2425"/>
    <cellStyle name="常规 76" xfId="2426"/>
    <cellStyle name="60% - 强调文字颜色 4 4 8" xfId="2427"/>
    <cellStyle name="40% - 强调文字颜色 3 4 3" xfId="2428"/>
    <cellStyle name="40% - 强调文字颜色 3 4 3 2" xfId="2429"/>
    <cellStyle name="40% - 强调文字颜色 3 4 3 3" xfId="2430"/>
    <cellStyle name="常规 77" xfId="2431"/>
    <cellStyle name="40% - 强调文字颜色 3 4 4" xfId="2432"/>
    <cellStyle name="40% - 强调文字颜色 3 4 4 2" xfId="2433"/>
    <cellStyle name="40% - 强调文字颜色 3 4 4 3" xfId="2434"/>
    <cellStyle name="40% - 强调文字颜色 3 4 5 2" xfId="2435"/>
    <cellStyle name="40% - 强调文字颜色 3 4 5 3" xfId="2436"/>
    <cellStyle name="40% - 强调文字颜色 3 4 6 2" xfId="2437"/>
    <cellStyle name="40% - 强调文字颜色 3 4 6 3" xfId="2438"/>
    <cellStyle name="40% - 强调文字颜色 3 5" xfId="2439"/>
    <cellStyle name="60% - 强调文字颜色 4 5 7" xfId="2440"/>
    <cellStyle name="40% - 强调文字颜色 3 5 2" xfId="2441"/>
    <cellStyle name="40% - 强调文字颜色 3 5 2 2" xfId="2442"/>
    <cellStyle name="40% - 强调文字颜色 3 5 2 3" xfId="2443"/>
    <cellStyle name="60% - 强调文字颜色 4 5 8" xfId="2444"/>
    <cellStyle name="40% - 强调文字颜色 3 5 3" xfId="2445"/>
    <cellStyle name="40% - 强调文字颜色 3 5 3 2" xfId="2446"/>
    <cellStyle name="40% - 强调文字颜色 3 5 4" xfId="2447"/>
    <cellStyle name="40% - 强调文字颜色 3 5 4 2" xfId="2448"/>
    <cellStyle name="40% - 强调文字颜色 3 5 4 3" xfId="2449"/>
    <cellStyle name="style2 13" xfId="2450"/>
    <cellStyle name="40% - 强调文字颜色 3 5 6 2" xfId="2451"/>
    <cellStyle name="style2 14" xfId="2452"/>
    <cellStyle name="40% - 强调文字颜色 3 5 6 3" xfId="2453"/>
    <cellStyle name="40% - 强调文字颜色 3 6" xfId="2454"/>
    <cellStyle name="40% - 强调文字颜色 3 9" xfId="2455"/>
    <cellStyle name="Currency1 5" xfId="2456"/>
    <cellStyle name="40% - 强调文字颜色 4 2" xfId="2457"/>
    <cellStyle name="标题 8 5 2" xfId="2458"/>
    <cellStyle name="40% - 强调文字颜色 4 2 10" xfId="2459"/>
    <cellStyle name="标题 8 5 3" xfId="2460"/>
    <cellStyle name="40% - 强调文字颜色 4 2 11" xfId="2461"/>
    <cellStyle name="40% - 强调文字颜色 4 2 12" xfId="2462"/>
    <cellStyle name="40% - 强调文字颜色 4 2 13" xfId="2463"/>
    <cellStyle name="60% - 强调文字颜色 5 2 7" xfId="2464"/>
    <cellStyle name="40% - 强调文字颜色 4 2 2" xfId="2465"/>
    <cellStyle name="40% - 强调文字颜色 4 2 2 2" xfId="2466"/>
    <cellStyle name="标题 3 4 2 2" xfId="2467"/>
    <cellStyle name="40% - 强调文字颜色 4 2 2 3" xfId="2468"/>
    <cellStyle name="60% - 强调文字颜色 5 2 8" xfId="2469"/>
    <cellStyle name="40% - 强调文字颜色 4 2 3" xfId="2470"/>
    <cellStyle name="60% - 强调文字颜色 5 2 9" xfId="2471"/>
    <cellStyle name="40% - 强调文字颜色 4 2 4" xfId="2472"/>
    <cellStyle name="40% - 强调文字颜色 4 2 4 2" xfId="2473"/>
    <cellStyle name="标题 3 4 4 2" xfId="2474"/>
    <cellStyle name="40% - 强调文字颜色 4 2 4 3" xfId="2475"/>
    <cellStyle name="40% - 强调文字颜色 4 2 5" xfId="2476"/>
    <cellStyle name="40% - 强调文字颜色 4 2 5 2" xfId="2477"/>
    <cellStyle name="标题 3 4 5 2" xfId="2478"/>
    <cellStyle name="40% - 强调文字颜色 4 2 5 3" xfId="2479"/>
    <cellStyle name="40% - 强调文字颜色 4 2 6" xfId="2480"/>
    <cellStyle name="40% - 强调文字颜色 4 2 6 2" xfId="2481"/>
    <cellStyle name="标题 1 18" xfId="2482"/>
    <cellStyle name="标题 1 23" xfId="2483"/>
    <cellStyle name="标题 3 4 6 2" xfId="2484"/>
    <cellStyle name="40% - 强调文字颜色 4 2 6 3" xfId="2485"/>
    <cellStyle name="标题 1 19" xfId="2486"/>
    <cellStyle name="标题 1 24" xfId="2487"/>
    <cellStyle name="Currency1 6" xfId="2488"/>
    <cellStyle name="40% - 强调文字颜色 4 3" xfId="2489"/>
    <cellStyle name="60% - 强调文字颜色 5 3 7" xfId="2490"/>
    <cellStyle name="40% - 强调文字颜色 4 3 2" xfId="2491"/>
    <cellStyle name="40% - 强调文字颜色 4 3 2 2" xfId="2492"/>
    <cellStyle name="标题 3 5 2 2" xfId="2493"/>
    <cellStyle name="40% - 强调文字颜色 4 3 2 3" xfId="2494"/>
    <cellStyle name="60% - 强调文字颜色 5 3 8" xfId="2495"/>
    <cellStyle name="40% - 强调文字颜色 4 3 3" xfId="2496"/>
    <cellStyle name="40% - 强调文字颜色 4 3 3 2" xfId="2497"/>
    <cellStyle name="40% - 强调文字颜色 4 3 4" xfId="2498"/>
    <cellStyle name="40% - 强调文字颜色 4 3 4 2" xfId="2499"/>
    <cellStyle name="标题 3 5 4 2" xfId="2500"/>
    <cellStyle name="40% - 强调文字颜色 4 3 4 3" xfId="2501"/>
    <cellStyle name="40% - 强调文字颜色 4 3 5" xfId="2502"/>
    <cellStyle name="差 2 9" xfId="2503"/>
    <cellStyle name="t_HVAC Equipment (3) 4" xfId="2504"/>
    <cellStyle name="40% - 强调文字颜色 4 3 5 2" xfId="2505"/>
    <cellStyle name="标题 3 5 5 2" xfId="2506"/>
    <cellStyle name="t_HVAC Equipment (3) 5" xfId="2507"/>
    <cellStyle name="40% - 强调文字颜色 4 3 5 3" xfId="2508"/>
    <cellStyle name="40% - 强调文字颜色 4 3 6" xfId="2509"/>
    <cellStyle name="40% - 强调文字颜色 4 4" xfId="2510"/>
    <cellStyle name="40% - 强调文字颜色 4 4 2 2" xfId="2511"/>
    <cellStyle name="40% - 强调文字颜色 4 4 2 3" xfId="2512"/>
    <cellStyle name="Euro 10" xfId="2513"/>
    <cellStyle name="40% - 强调文字颜色 4 4 3 2" xfId="2514"/>
    <cellStyle name="40% - 强调文字颜色 4 4 3 3" xfId="2515"/>
    <cellStyle name="40% - 强调文字颜色 4 4 5" xfId="2516"/>
    <cellStyle name="40% - 强调文字颜色 4 4 5 2" xfId="2517"/>
    <cellStyle name="40% - 强调文字颜色 4 4 5 3" xfId="2518"/>
    <cellStyle name="40% - 强调文字颜色 4 4 6" xfId="2519"/>
    <cellStyle name="40% - 强调文字颜色 4 4 6 2" xfId="2520"/>
    <cellStyle name="40% - 强调文字颜色 4 5" xfId="2521"/>
    <cellStyle name="40% - 强调文字颜色 4 5 2 2" xfId="2522"/>
    <cellStyle name="40% - 强调文字颜色 4 5 2 3" xfId="2523"/>
    <cellStyle name="检查单元格 8" xfId="2524"/>
    <cellStyle name="40% - 强调文字颜色 4 5 3 2" xfId="2525"/>
    <cellStyle name="检查单元格 9" xfId="2526"/>
    <cellStyle name="40% - 强调文字颜色 4 5 3 3" xfId="2527"/>
    <cellStyle name="40% - 强调文字颜色 4 5 4 2" xfId="2528"/>
    <cellStyle name="常规 3 2 2" xfId="2529"/>
    <cellStyle name="40% - 强调文字颜色 4 5 4 3" xfId="2530"/>
    <cellStyle name="40% - 强调文字颜色 4 6" xfId="2531"/>
    <cellStyle name="Input Cells 2" xfId="2532"/>
    <cellStyle name="60% - 强调文字颜色 6 11" xfId="2533"/>
    <cellStyle name="40% - 强调文字颜色 5 10" xfId="2534"/>
    <cellStyle name="40% - 强调文字颜色 5 2" xfId="2535"/>
    <cellStyle name="entry box 3" xfId="2536"/>
    <cellStyle name="40% - 强调文字颜色 5 2 10" xfId="2537"/>
    <cellStyle name="40% - 强调文字颜色 5 2 11" xfId="2538"/>
    <cellStyle name="60% - 强调文字颜色 6 2 7" xfId="2539"/>
    <cellStyle name="40% - 强调文字颜色 5 2 2" xfId="2540"/>
    <cellStyle name="40% - 强调文字颜色 5 2 2 2" xfId="2541"/>
    <cellStyle name="标题 4 4 2 2" xfId="2542"/>
    <cellStyle name="40% - 强调文字颜色 5 2 2 3" xfId="2543"/>
    <cellStyle name="60% - 强调文字颜色 6 2 8" xfId="2544"/>
    <cellStyle name="40% - 强调文字颜色 5 2 3" xfId="2545"/>
    <cellStyle name="40% - 强调文字颜色 5 2 3 2" xfId="2546"/>
    <cellStyle name="标题 4 4 3 2" xfId="2547"/>
    <cellStyle name="40% - 强调文字颜色 5 2 3 3" xfId="2548"/>
    <cellStyle name="60% - 强调文字颜色 6 2 9" xfId="2549"/>
    <cellStyle name="40% - 强调文字颜色 5 2 4" xfId="2550"/>
    <cellStyle name="40% - 强调文字颜色 5 2 4 2" xfId="2551"/>
    <cellStyle name="Euro 9" xfId="2552"/>
    <cellStyle name="标题 4 4 4 2" xfId="2553"/>
    <cellStyle name="40% - 强调文字颜色 5 2 4 3" xfId="2554"/>
    <cellStyle name="40% - 强调文字颜色 5 2 5" xfId="2555"/>
    <cellStyle name="40% - 强调文字颜色 5 2 5 2" xfId="2556"/>
    <cellStyle name="标题 4 4 5 2" xfId="2557"/>
    <cellStyle name="40% - 强调文字颜色 5 2 5 3" xfId="2558"/>
    <cellStyle name="40% - 强调文字颜色 5 2 6" xfId="2559"/>
    <cellStyle name="40% - 强调文字颜色 5 3" xfId="2560"/>
    <cellStyle name="entry box 4" xfId="2561"/>
    <cellStyle name="60% - 强调文字颜色 6 3 7" xfId="2562"/>
    <cellStyle name="40% - 强调文字颜色 5 3 2" xfId="2563"/>
    <cellStyle name="60% - Accent6 3" xfId="2564"/>
    <cellStyle name="40% - 强调文字颜色 5 3 2 2" xfId="2565"/>
    <cellStyle name="标题 4 5 2 2" xfId="2566"/>
    <cellStyle name="40% - 强调文字颜色 5 3 2 3" xfId="2567"/>
    <cellStyle name="Grey 10" xfId="2568"/>
    <cellStyle name="强调文字颜色 4 3 4" xfId="2569"/>
    <cellStyle name="Explanatory Text" xfId="2570"/>
    <cellStyle name="60% - 强调文字颜色 6 3 8" xfId="2571"/>
    <cellStyle name="40% - 强调文字颜色 5 3 3" xfId="2572"/>
    <cellStyle name="40% - 强调文字颜色 5 3 3 2" xfId="2573"/>
    <cellStyle name="标题 4 5 3 2" xfId="2574"/>
    <cellStyle name="40% - 强调文字颜色 5 3 3 3" xfId="2575"/>
    <cellStyle name="40% - 强调文字颜色 5 3 4" xfId="2576"/>
    <cellStyle name="40% - 强调文字颜色 5 3 4 2" xfId="2577"/>
    <cellStyle name="标题 4 5 4 2" xfId="2578"/>
    <cellStyle name="40% - 强调文字颜色 5 3 4 3" xfId="2579"/>
    <cellStyle name="40% - 强调文字颜色 5 3 5" xfId="2580"/>
    <cellStyle name="40% - 强调文字颜色 5 3 5 2" xfId="2581"/>
    <cellStyle name="40% - 强调文字颜色 5 3 6" xfId="2582"/>
    <cellStyle name="40% - 强调文字颜色 5 4" xfId="2583"/>
    <cellStyle name="entry box 5" xfId="2584"/>
    <cellStyle name="好 2 5 2" xfId="2585"/>
    <cellStyle name="Input Cells 12" xfId="2586"/>
    <cellStyle name="60% - 强调文字颜色 6 4 7" xfId="2587"/>
    <cellStyle name="40% - 强调文字颜色 5 4 2" xfId="2588"/>
    <cellStyle name="40% - 强调文字颜色 5 4 2 2" xfId="2589"/>
    <cellStyle name="40% - 强调文字颜色 5 4 2 3" xfId="2590"/>
    <cellStyle name="好 2 5 3" xfId="2591"/>
    <cellStyle name="Input Cells 13" xfId="2592"/>
    <cellStyle name="60% - 强调文字颜色 6 4 8" xfId="2593"/>
    <cellStyle name="40% - 强调文字颜色 5 4 3" xfId="2594"/>
    <cellStyle name="40% - 强调文字颜色 5 4 3 2" xfId="2595"/>
    <cellStyle name="40% - 强调文字颜色 5 4 3 3" xfId="2596"/>
    <cellStyle name="Input Cells 14" xfId="2597"/>
    <cellStyle name="40% - 强调文字颜色 5 4 4" xfId="2598"/>
    <cellStyle name="40% - 强调文字颜色 5 4 4 2" xfId="2599"/>
    <cellStyle name="40% - 强调文字颜色 5 4 4 3" xfId="2600"/>
    <cellStyle name="Input Cells 15" xfId="2601"/>
    <cellStyle name="Input Cells 20" xfId="2602"/>
    <cellStyle name="40% - 强调文字颜色 5 4 5" xfId="2603"/>
    <cellStyle name="40% - 强调文字颜色 5 4 5 2" xfId="2604"/>
    <cellStyle name="40% - 强调文字颜色 5 4 5 3" xfId="2605"/>
    <cellStyle name="Input Cells 16" xfId="2606"/>
    <cellStyle name="Input Cells 21" xfId="2607"/>
    <cellStyle name="40% - 强调文字颜色 5 4 6" xfId="2608"/>
    <cellStyle name="40% - 强调文字颜色 5 5" xfId="2609"/>
    <cellStyle name="entry box 6" xfId="2610"/>
    <cellStyle name="60% - 强调文字颜色 6 5 7" xfId="2611"/>
    <cellStyle name="40% - 强调文字颜色 5 5 2" xfId="2612"/>
    <cellStyle name="40% - 强调文字颜色 5 5 2 2" xfId="2613"/>
    <cellStyle name="40% - 强调文字颜色 5 5 2 3" xfId="2614"/>
    <cellStyle name="60% - 强调文字颜色 6 5 8" xfId="2615"/>
    <cellStyle name="40% - 强调文字颜色 5 5 3" xfId="2616"/>
    <cellStyle name="Accent4" xfId="2617"/>
    <cellStyle name="40% - 强调文字颜色 5 5 3 2" xfId="2618"/>
    <cellStyle name="Accent5" xfId="2619"/>
    <cellStyle name="40% - 强调文字颜色 5 5 3 3" xfId="2620"/>
    <cellStyle name="40% - 强调文字颜色 5 5 4" xfId="2621"/>
    <cellStyle name="40% - 强调文字颜色 5 5 4 2" xfId="2622"/>
    <cellStyle name="40% - 强调文字颜色 5 5 4 3" xfId="2623"/>
    <cellStyle name="40% - 强调文字颜色 5 5 5" xfId="2624"/>
    <cellStyle name="40% - 强调文字颜色 5 5 5 2" xfId="2625"/>
    <cellStyle name="40% - 强调文字颜色 5 5 5 3" xfId="2626"/>
    <cellStyle name="40% - 强调文字颜色 5 5 6" xfId="2627"/>
    <cellStyle name="60% - 强调文字颜色 2 3 2 2" xfId="2628"/>
    <cellStyle name="40% - 强调文字颜色 5 6" xfId="2629"/>
    <cellStyle name="标题 17" xfId="2630"/>
    <cellStyle name="标题 22" xfId="2631"/>
    <cellStyle name="40% - 强调文字颜色 6 2" xfId="2632"/>
    <cellStyle name="style1 6" xfId="2633"/>
    <cellStyle name="40% - 强调文字颜色 6 2 10" xfId="2634"/>
    <cellStyle name="40% - 强调文字颜色 6 2 11" xfId="2635"/>
    <cellStyle name="标题 2 2 4 2" xfId="2636"/>
    <cellStyle name="40% - 强调文字颜色 6 2 12" xfId="2637"/>
    <cellStyle name="标题 2 2 4 3" xfId="2638"/>
    <cellStyle name="40% - 强调文字颜色 6 2 13" xfId="2639"/>
    <cellStyle name="Copied 3" xfId="2640"/>
    <cellStyle name="40% - 强调文字颜色 6 2 2 2" xfId="2641"/>
    <cellStyle name="Copied 4" xfId="2642"/>
    <cellStyle name="40% - 强调文字颜色 6 2 2 3" xfId="2643"/>
    <cellStyle name="40% - 强调文字颜色 6 2 3 2" xfId="2644"/>
    <cellStyle name="40% - 强调文字颜色 6 2 3 3" xfId="2645"/>
    <cellStyle name="Output" xfId="2646"/>
    <cellStyle name="40% - 强调文字颜色 6 2 4 2" xfId="2647"/>
    <cellStyle name="40% - 强调文字颜色 6 2 4 3" xfId="2648"/>
    <cellStyle name="常规 8 6" xfId="2649"/>
    <cellStyle name="40% - 强调文字颜色 6 2 5 2" xfId="2650"/>
    <cellStyle name="常规 8 7" xfId="2651"/>
    <cellStyle name="40% - 强调文字颜色 6 2 5 3" xfId="2652"/>
    <cellStyle name="40% - 强调文字颜色 6 2 6" xfId="2653"/>
    <cellStyle name="标题 18" xfId="2654"/>
    <cellStyle name="标题 23" xfId="2655"/>
    <cellStyle name="40% - 强调文字颜色 6 3" xfId="2656"/>
    <cellStyle name="40% - 强调文字颜色 6 3 2" xfId="2657"/>
    <cellStyle name="Dollar (zero dec) 5" xfId="2658"/>
    <cellStyle name="40% - 强调文字颜色 6 3 2 2" xfId="2659"/>
    <cellStyle name="Dollar (zero dec) 6" xfId="2660"/>
    <cellStyle name="40% - 强调文字颜色 6 3 2 3" xfId="2661"/>
    <cellStyle name="40% - 强调文字颜色 6 3 3" xfId="2662"/>
    <cellStyle name="40% - 强调文字颜色 6 3 3 2" xfId="2663"/>
    <cellStyle name="40% - 强调文字颜色 6 3 3 3" xfId="2664"/>
    <cellStyle name="40% - 强调文字颜色 6 3 4" xfId="2665"/>
    <cellStyle name="40% - 强调文字颜色 6 3 4 2" xfId="2666"/>
    <cellStyle name="40% - 强调文字颜色 6 3 4 3" xfId="2667"/>
    <cellStyle name="40% - 强调文字颜色 6 3 5" xfId="2668"/>
    <cellStyle name="差 10" xfId="2669"/>
    <cellStyle name="40% - 强调文字颜色 6 3 5 2" xfId="2670"/>
    <cellStyle name="差 11" xfId="2671"/>
    <cellStyle name="40% - 强调文字颜色 6 3 5 3" xfId="2672"/>
    <cellStyle name="40% - 强调文字颜色 6 3 6" xfId="2673"/>
    <cellStyle name="40% - 强调文字颜色 6 3 6 2" xfId="2674"/>
    <cellStyle name="40% - 强调文字颜色 6 3 6 3" xfId="2675"/>
    <cellStyle name="标题 19" xfId="2676"/>
    <cellStyle name="标题 24" xfId="2677"/>
    <cellStyle name="60% - 强调文字颜色 4 2 2" xfId="2678"/>
    <cellStyle name="40% - 强调文字颜色 6 4" xfId="2679"/>
    <cellStyle name="60% - 强调文字颜色 4 2 2 2" xfId="2680"/>
    <cellStyle name="40% - 强调文字颜色 6 4 2" xfId="2681"/>
    <cellStyle name="40% - 强调文字颜色 6 4 2 2" xfId="2682"/>
    <cellStyle name="40% - 强调文字颜色 6 4 2 3" xfId="2683"/>
    <cellStyle name="60% - 强调文字颜色 4 2 2 3" xfId="2684"/>
    <cellStyle name="40% - 强调文字颜色 6 4 3" xfId="2685"/>
    <cellStyle name="40% - 强调文字颜色 6 4 3 2" xfId="2686"/>
    <cellStyle name="40% - 强调文字颜色 6 4 3 3" xfId="2687"/>
    <cellStyle name="40% - 强调文字颜色 6 4 4" xfId="2688"/>
    <cellStyle name="40% - 强调文字颜色 6 4 4 2" xfId="2689"/>
    <cellStyle name="40% - 强调文字颜色 6 4 4 3" xfId="2690"/>
    <cellStyle name="40% - 强调文字颜色 6 4 5" xfId="2691"/>
    <cellStyle name="40% - 强调文字颜色 6 4 5 2" xfId="2692"/>
    <cellStyle name="40% - 强调文字颜色 6 4 5 3" xfId="2693"/>
    <cellStyle name="标题 25" xfId="2694"/>
    <cellStyle name="标题 30" xfId="2695"/>
    <cellStyle name="60% - 强调文字颜色 4 2 3" xfId="2696"/>
    <cellStyle name="40% - 强调文字颜色 6 5" xfId="2697"/>
    <cellStyle name="60% - 强调文字颜色 4 2 3 2" xfId="2698"/>
    <cellStyle name="40% - 强调文字颜色 6 5 2" xfId="2699"/>
    <cellStyle name="40% - 强调文字颜色 6 5 2 2" xfId="2700"/>
    <cellStyle name="40% - 强调文字颜色 6 5 2 3" xfId="2701"/>
    <cellStyle name="60% - 强调文字颜色 4 2 3 3" xfId="2702"/>
    <cellStyle name="40% - 强调文字颜色 6 5 3" xfId="2703"/>
    <cellStyle name="40% - 强调文字颜色 6 5 3 2" xfId="2704"/>
    <cellStyle name="40% - 强调文字颜色 6 5 3 3" xfId="2705"/>
    <cellStyle name="40% - 强调文字颜色 6 5 4" xfId="2706"/>
    <cellStyle name="40% - 强调文字颜色 6 5 4 2" xfId="2707"/>
    <cellStyle name="40% - 强调文字颜色 6 5 4 3" xfId="2708"/>
    <cellStyle name="40% - 强调文字颜色 6 5 5" xfId="2709"/>
    <cellStyle name="标题 3 2 10" xfId="2710"/>
    <cellStyle name="40% - 强调文字颜色 6 5 5 2" xfId="2711"/>
    <cellStyle name="标题 3 2 11" xfId="2712"/>
    <cellStyle name="40% - 强调文字颜色 6 5 5 3" xfId="2713"/>
    <cellStyle name="40% - 强调文字颜色 6 5 6" xfId="2714"/>
    <cellStyle name="Lines Fill 9" xfId="2715"/>
    <cellStyle name="40% - 强调文字颜色 6 5 6 3" xfId="2716"/>
    <cellStyle name="标题 26" xfId="2717"/>
    <cellStyle name="标题 31" xfId="2718"/>
    <cellStyle name="60% - 强调文字颜色 2 3 3 2" xfId="2719"/>
    <cellStyle name="60% - 强调文字颜色 4 2 4" xfId="2720"/>
    <cellStyle name="InputArea 2" xfId="2721"/>
    <cellStyle name="40% - 强调文字颜色 6 6" xfId="2722"/>
    <cellStyle name="60% - Accent1" xfId="2723"/>
    <cellStyle name="60% - Accent1 2" xfId="2724"/>
    <cellStyle name="60% - 强调文字颜色 6 3 2 2" xfId="2725"/>
    <cellStyle name="60% - Accent1 3" xfId="2726"/>
    <cellStyle name="60% - Accent2" xfId="2727"/>
    <cellStyle name="60% - Accent2 2" xfId="2728"/>
    <cellStyle name="60% - 强调文字颜色 6 3 3 2" xfId="2729"/>
    <cellStyle name="60% - Accent2 3" xfId="2730"/>
    <cellStyle name="60% - Accent3" xfId="2731"/>
    <cellStyle name="60% - Accent3 2" xfId="2732"/>
    <cellStyle name="60% - 强调文字颜色 6 3 4 2" xfId="2733"/>
    <cellStyle name="60% - Accent3 3" xfId="2734"/>
    <cellStyle name="60% - Accent5" xfId="2735"/>
    <cellStyle name="60% - Accent5 2" xfId="2736"/>
    <cellStyle name="60% - 强调文字颜色 6 3 6 2" xfId="2737"/>
    <cellStyle name="60% - Accent5 3" xfId="2738"/>
    <cellStyle name="60% - Accent6" xfId="2739"/>
    <cellStyle name="60% - Accent6 2" xfId="2740"/>
    <cellStyle name="60% - 强调文字颜色 1 10" xfId="2741"/>
    <cellStyle name="60% - 强调文字颜色 1 11" xfId="2742"/>
    <cellStyle name="60% - 强调文字颜色 1 12" xfId="2743"/>
    <cellStyle name="60% - 强调文字颜色 1 13" xfId="2744"/>
    <cellStyle name="60% - 强调文字颜色 1 2" xfId="2745"/>
    <cellStyle name="差_10月不良贷款监测表 3" xfId="2746"/>
    <cellStyle name="60% - 强调文字颜色 1 2 2" xfId="2747"/>
    <cellStyle name="60% - 强调文字颜色 1 2 2 2" xfId="2748"/>
    <cellStyle name="60% - 强调文字颜色 1 2 2 3" xfId="2749"/>
    <cellStyle name="60% - 强调文字颜色 1 2 3" xfId="2750"/>
    <cellStyle name="60% - 强调文字颜色 1 2 3 2" xfId="2751"/>
    <cellStyle name="Normal - Style1 5" xfId="2752"/>
    <cellStyle name="60% - 强调文字颜色 1 2 3 3" xfId="2753"/>
    <cellStyle name="Normal - Style1 6" xfId="2754"/>
    <cellStyle name="60% - 强调文字颜色 1 2 4" xfId="2755"/>
    <cellStyle name="样式 1 3" xfId="2756"/>
    <cellStyle name="Prefilled 3" xfId="2757"/>
    <cellStyle name="60% - 强调文字颜色 1 2 4 2" xfId="2758"/>
    <cellStyle name="样式 1 4" xfId="2759"/>
    <cellStyle name="Prefilled 4" xfId="2760"/>
    <cellStyle name="60% - 强调文字颜色 1 2 4 3" xfId="2761"/>
    <cellStyle name="ColLevel_0" xfId="2762"/>
    <cellStyle name="Calc Currency (0) 2" xfId="2763"/>
    <cellStyle name="60% - 强调文字颜色 1 2 5" xfId="2764"/>
    <cellStyle name="60% - 强调文字颜色 1 2 5 2" xfId="2765"/>
    <cellStyle name="HEADER 6" xfId="2766"/>
    <cellStyle name="警告文本 3 6" xfId="2767"/>
    <cellStyle name="Accent6 - 20%" xfId="2768"/>
    <cellStyle name="60% - 强调文字颜色 1 2 5 3" xfId="2769"/>
    <cellStyle name="Calc Currency (0) 3" xfId="2770"/>
    <cellStyle name="60% - 强调文字颜色 1 2 6" xfId="2771"/>
    <cellStyle name="Subtotal 6" xfId="2772"/>
    <cellStyle name="60% - 强调文字颜色 1 2 6 2" xfId="2773"/>
    <cellStyle name="60% - 强调文字颜色 1 2 6 3" xfId="2774"/>
    <cellStyle name="Calc Currency (0) 4" xfId="2775"/>
    <cellStyle name="60% - 强调文字颜色 1 2 7" xfId="2776"/>
    <cellStyle name="Calc Currency (0) 5" xfId="2777"/>
    <cellStyle name="60% - 强调文字颜色 1 2 8" xfId="2778"/>
    <cellStyle name="Calc Currency (0) 6" xfId="2779"/>
    <cellStyle name="60% - 强调文字颜色 1 2 9" xfId="2780"/>
    <cellStyle name="60% - 强调文字颜色 1 3 3 2" xfId="2781"/>
    <cellStyle name="60% - 强调文字颜色 1 3 4 2" xfId="2782"/>
    <cellStyle name="60% - 强调文字颜色 1 3 4 3" xfId="2783"/>
    <cellStyle name="60% - 强调文字颜色 1 3 5 2" xfId="2784"/>
    <cellStyle name="60% - 强调文字颜色 1 3 5 3" xfId="2785"/>
    <cellStyle name="60% - 强调文字颜色 1 3 6" xfId="2786"/>
    <cellStyle name="60% - 强调文字颜色 1 3 6 2" xfId="2787"/>
    <cellStyle name="60% - 强调文字颜色 1 3 6 3" xfId="2788"/>
    <cellStyle name="常规 8 2 2" xfId="2789"/>
    <cellStyle name="60% - 强调文字颜色 1 3 7" xfId="2790"/>
    <cellStyle name="常规 8 2 3" xfId="2791"/>
    <cellStyle name="60% - 强调文字颜色 1 3 8" xfId="2792"/>
    <cellStyle name="60% - 强调文字颜色 1 4 2" xfId="2793"/>
    <cellStyle name="60% - 强调文字颜色 1 4 2 2" xfId="2794"/>
    <cellStyle name="60% - 强调文字颜色 1 4 3" xfId="2795"/>
    <cellStyle name="60% - 强调文字颜色 1 4 3 2" xfId="2796"/>
    <cellStyle name="60% - 强调文字颜色 1 4 4" xfId="2797"/>
    <cellStyle name="60% - 强调文字颜色 1 4 4 2" xfId="2798"/>
    <cellStyle name="Input [yellow] 17" xfId="2799"/>
    <cellStyle name="Input [yellow] 22" xfId="2800"/>
    <cellStyle name="60% - 强调文字颜色 1 4 4 3" xfId="2801"/>
    <cellStyle name="Input [yellow] 18" xfId="2802"/>
    <cellStyle name="Input [yellow] 23" xfId="2803"/>
    <cellStyle name="60% - 强调文字颜色 1 4 5" xfId="2804"/>
    <cellStyle name="60% - 强调文字颜色 1 4 5 2" xfId="2805"/>
    <cellStyle name="60% - 强调文字颜色 1 4 5 3" xfId="2806"/>
    <cellStyle name="60% - 强调文字颜色 1 4 6" xfId="2807"/>
    <cellStyle name="常规 8 3 2" xfId="2808"/>
    <cellStyle name="60% - 强调文字颜色 1 4 7" xfId="2809"/>
    <cellStyle name="常规 8 3 3" xfId="2810"/>
    <cellStyle name="60% - 强调文字颜色 1 4 8" xfId="2811"/>
    <cellStyle name="60% - 强调文字颜色 1 5 2" xfId="2812"/>
    <cellStyle name="60% - 强调文字颜色 1 5 2 2" xfId="2813"/>
    <cellStyle name="60% - 强调文字颜色 1 5 3" xfId="2814"/>
    <cellStyle name="60% - 强调文字颜色 1 5 3 2" xfId="2815"/>
    <cellStyle name="60% - 强调文字颜色 1 5 4" xfId="2816"/>
    <cellStyle name="60% - 强调文字颜色 1 5 4 2" xfId="2817"/>
    <cellStyle name="60% - 强调文字颜色 1 5 5" xfId="2818"/>
    <cellStyle name="Subtotal" xfId="2819"/>
    <cellStyle name="60% - 强调文字颜色 1 5 5 2" xfId="2820"/>
    <cellStyle name="60% - 强调文字颜色 1 5 5 3" xfId="2821"/>
    <cellStyle name="60% - 强调文字颜色 1 5 6" xfId="2822"/>
    <cellStyle name="60% - 强调文字颜色 1 5 6 2" xfId="2823"/>
    <cellStyle name="60% - 强调文字颜色 1 5 6 3" xfId="2824"/>
    <cellStyle name="常规 8 4 2" xfId="2825"/>
    <cellStyle name="60% - 强调文字颜色 1 5 7" xfId="2826"/>
    <cellStyle name="常规 8 4 3" xfId="2827"/>
    <cellStyle name="60% - 强调文字颜色 1 5 8" xfId="2828"/>
    <cellStyle name="标题 3 3 2 2" xfId="2829"/>
    <cellStyle name="60% - 强调文字颜色 1 7" xfId="2830"/>
    <cellStyle name="标题 3 3 2 3" xfId="2831"/>
    <cellStyle name="60% - 强调文字颜色 1 8" xfId="2832"/>
    <cellStyle name="60% - 强调文字颜色 1 9" xfId="2833"/>
    <cellStyle name="60% - 强调文字颜色 2 10" xfId="2834"/>
    <cellStyle name="60% - 强调文字颜色 2 2" xfId="2835"/>
    <cellStyle name="60% - 强调文字颜色 2 2 10" xfId="2836"/>
    <cellStyle name="标题 1 2 3 2" xfId="2837"/>
    <cellStyle name="60% - 强调文字颜色 2 2 11" xfId="2838"/>
    <cellStyle name="标题 1 2 3 3" xfId="2839"/>
    <cellStyle name="KPMG Heading 1" xfId="2840"/>
    <cellStyle name="60% - 强调文字颜色 2 2 12" xfId="2841"/>
    <cellStyle name="KPMG Heading 2" xfId="2842"/>
    <cellStyle name="60% - 强调文字颜色 2 2 13" xfId="2843"/>
    <cellStyle name="RevList 19" xfId="2844"/>
    <cellStyle name="RevList 24" xfId="2845"/>
    <cellStyle name="60% - 强调文字颜色 2 2 2" xfId="2846"/>
    <cellStyle name="差 8" xfId="2847"/>
    <cellStyle name="60% - 强调文字颜色 2 2 2 3" xfId="2848"/>
    <cellStyle name="RevList 25" xfId="2849"/>
    <cellStyle name="60% - 强调文字颜色 2 2 3" xfId="2850"/>
    <cellStyle name="60% - 强调文字颜色 2 2 3 2" xfId="2851"/>
    <cellStyle name="60% - 强调文字颜色 3 2 4" xfId="2852"/>
    <cellStyle name="60% - 强调文字颜色 2 2 3 3" xfId="2853"/>
    <cellStyle name="60% - 强调文字颜色 3 2 5" xfId="2854"/>
    <cellStyle name="comma zerodec 2" xfId="2855"/>
    <cellStyle name="60% - 强调文字颜色 2 2 4" xfId="2856"/>
    <cellStyle name="60% - 强调文字颜色 2 2 4 2" xfId="2857"/>
    <cellStyle name="60% - 强调文字颜色 3 3 4" xfId="2858"/>
    <cellStyle name="60% - 强调文字颜色 2 2 4 3" xfId="2859"/>
    <cellStyle name="60% - 强调文字颜色 3 3 5" xfId="2860"/>
    <cellStyle name="60% - 强调文字颜色 2 2 5" xfId="2861"/>
    <cellStyle name="60% - 强调文字颜色 2 2 5 2" xfId="2862"/>
    <cellStyle name="60% - 强调文字颜色 3 4 4" xfId="2863"/>
    <cellStyle name="60% - 强调文字颜色 2 2 5 3" xfId="2864"/>
    <cellStyle name="60% - 强调文字颜色 3 4 5" xfId="2865"/>
    <cellStyle name="60% - 强调文字颜色 2 3 2" xfId="2866"/>
    <cellStyle name="60% - 强调文字颜色 2 3 3" xfId="2867"/>
    <cellStyle name="InputArea" xfId="2868"/>
    <cellStyle name="60% - 强调文字颜色 2 3 4" xfId="2869"/>
    <cellStyle name="常规 17" xfId="2870"/>
    <cellStyle name="常规 22" xfId="2871"/>
    <cellStyle name="60% - 强调文字颜色 2 3 4 2" xfId="2872"/>
    <cellStyle name="60% - 强调文字颜色 4 3 4" xfId="2873"/>
    <cellStyle name="常规 18" xfId="2874"/>
    <cellStyle name="常规 23" xfId="2875"/>
    <cellStyle name="style" xfId="2876"/>
    <cellStyle name="60% - 强调文字颜色 2 3 4 3" xfId="2877"/>
    <cellStyle name="60% - 强调文字颜色 4 3 5" xfId="2878"/>
    <cellStyle name="60% - 强调文字颜色 2 3 5" xfId="2879"/>
    <cellStyle name="60% - 强调文字颜色 2 3 5 2" xfId="2880"/>
    <cellStyle name="60% - 强调文字颜色 4 4 4" xfId="2881"/>
    <cellStyle name="常规 68" xfId="2882"/>
    <cellStyle name="60% - 强调文字颜色 2 3 5 3" xfId="2883"/>
    <cellStyle name="60% - 强调文字颜色 4 4 5" xfId="2884"/>
    <cellStyle name="60% - 强调文字颜色 2 3 6" xfId="2885"/>
    <cellStyle name="60% - 强调文字颜色 2 3 6 2" xfId="2886"/>
    <cellStyle name="60% - 强调文字颜色 4 5 4" xfId="2887"/>
    <cellStyle name="60% - 强调文字颜色 2 3 6 3" xfId="2888"/>
    <cellStyle name="60% - 强调文字颜色 4 5 5" xfId="2889"/>
    <cellStyle name="60% - 强调文字颜色 2 4 3 2" xfId="2890"/>
    <cellStyle name="60% - 强调文字颜色 5 2 4" xfId="2891"/>
    <cellStyle name="60% - 强调文字颜色 2 4 4 2" xfId="2892"/>
    <cellStyle name="60% - 强调文字颜色 5 3 4" xfId="2893"/>
    <cellStyle name="60% - 强调文字颜色 2 4 4 3" xfId="2894"/>
    <cellStyle name="60% - 强调文字颜色 5 3 5" xfId="2895"/>
    <cellStyle name="60% - 强调文字颜色 2 4 5 2" xfId="2896"/>
    <cellStyle name="60% - 强调文字颜色 5 4 4" xfId="2897"/>
    <cellStyle name="60% - 强调文字颜色 2 5 2" xfId="2898"/>
    <cellStyle name="sstot 3" xfId="2899"/>
    <cellStyle name="콤마_BOILER-CO1" xfId="2900"/>
    <cellStyle name="60% - 强调文字颜色 2 5 2 2" xfId="2901"/>
    <cellStyle name="60% - 强调文字颜色 2 5 3" xfId="2902"/>
    <cellStyle name="60% - 强调文字颜色 2 5 3 2" xfId="2903"/>
    <cellStyle name="60% - 强调文字颜色 6 2 4" xfId="2904"/>
    <cellStyle name="60% - 强调文字颜色 2 5 4" xfId="2905"/>
    <cellStyle name="60% - 强调文字颜色 2 5 4 2" xfId="2906"/>
    <cellStyle name="60% - 强调文字颜色 6 3 4" xfId="2907"/>
    <cellStyle name="60% - 强调文字颜色 2 5 4 3" xfId="2908"/>
    <cellStyle name="60% - 强调文字颜色 6 3 5" xfId="2909"/>
    <cellStyle name="Valuta (0)_pldt" xfId="2910"/>
    <cellStyle name="60% - 强调文字颜色 2 5 5" xfId="2911"/>
    <cellStyle name="60% - 强调文字颜色 2 5 5 2" xfId="2912"/>
    <cellStyle name="60% - 强调文字颜色 6 4 4" xfId="2913"/>
    <cellStyle name="Input Cells 10" xfId="2914"/>
    <cellStyle name="60% - 强调文字颜色 2 5 5 3" xfId="2915"/>
    <cellStyle name="60% - 强调文字颜色 6 4 5" xfId="2916"/>
    <cellStyle name="60% - 强调文字颜色 2 5 6" xfId="2917"/>
    <cellStyle name="60% - 强调文字颜色 2 5 6 2" xfId="2918"/>
    <cellStyle name="60% - 强调文字颜色 6 5 4" xfId="2919"/>
    <cellStyle name="60% - 强调文字颜色 2 5 6 3" xfId="2920"/>
    <cellStyle name="60% - 强调文字颜色 6 5 5" xfId="2921"/>
    <cellStyle name="60% - 强调文字颜色 3 2" xfId="2922"/>
    <cellStyle name="PSChar 10" xfId="2923"/>
    <cellStyle name="60% - 强调文字颜色 3 2 12" xfId="2924"/>
    <cellStyle name="60% - 强调文字颜色 3 2 13" xfId="2925"/>
    <cellStyle name="60% - 强调文字颜色 3 2 2" xfId="2926"/>
    <cellStyle name="60% - 强调文字颜色 3 2 2 2" xfId="2927"/>
    <cellStyle name="60% - 强调文字颜色 3 2 2 3" xfId="2928"/>
    <cellStyle name="60% - 强调文字颜色 3 2 3" xfId="2929"/>
    <cellStyle name="60% - 强调文字颜色 3 2 3 2" xfId="2930"/>
    <cellStyle name="60% - 强调文字颜色 3 2 3 3" xfId="2931"/>
    <cellStyle name="60% - 强调文字颜色 3 2 4 2" xfId="2932"/>
    <cellStyle name="60% - 强调文字颜色 3 2 4 3" xfId="2933"/>
    <cellStyle name="60% - 强调文字颜色 3 2 5 2" xfId="2934"/>
    <cellStyle name="60% - 强调文字颜色 3 2 5 3" xfId="2935"/>
    <cellStyle name="60% - 强调文字颜色 3 2 6" xfId="2936"/>
    <cellStyle name="comma zerodec 3" xfId="2937"/>
    <cellStyle name="60% - 强调文字颜色 3 2 6 2" xfId="2938"/>
    <cellStyle name="60% - 强调文字颜色 3 2 6 3" xfId="2939"/>
    <cellStyle name="60% - 强调文字颜色 3 3 2 2" xfId="2940"/>
    <cellStyle name="60% - 强调文字颜色 3 3 3 2" xfId="2941"/>
    <cellStyle name="60% - 强调文字颜色 3 3 6" xfId="2942"/>
    <cellStyle name="60% - 强调文字颜色 3 3 6 2" xfId="2943"/>
    <cellStyle name="60% - 强调文字颜色 3 3 6 3" xfId="2944"/>
    <cellStyle name="60% - 强调文字颜色 3 4 2" xfId="2945"/>
    <cellStyle name="60% - 强调文字颜色 3 4 2 2" xfId="2946"/>
    <cellStyle name="60% - 强调文字颜色 3 4 3" xfId="2947"/>
    <cellStyle name="60% - 强调文字颜色 3 4 3 2" xfId="2948"/>
    <cellStyle name="60% - 强调文字颜色 3 4 4 2" xfId="2949"/>
    <cellStyle name="60% - 强调文字颜色 3 4 4 3" xfId="2950"/>
    <cellStyle name="60% - 强调文字颜色 3 4 5 2" xfId="2951"/>
    <cellStyle name="60% - 强调文字颜色 3 4 5 3" xfId="2952"/>
    <cellStyle name="60% - 强调文字颜色 3 4 6" xfId="2953"/>
    <cellStyle name="style2 27" xfId="2954"/>
    <cellStyle name="60% - 强调文字颜色 3 4 6 2" xfId="2955"/>
    <cellStyle name="style2 28" xfId="2956"/>
    <cellStyle name="编号" xfId="2957"/>
    <cellStyle name="60% - 强调文字颜色 3 4 6 3" xfId="2958"/>
    <cellStyle name="60% - 强调文字颜色 3 5" xfId="2959"/>
    <cellStyle name="PSChar 13" xfId="2960"/>
    <cellStyle name="60% - 强调文字颜色 3 5 2" xfId="2961"/>
    <cellStyle name="60% - 强调文字颜色 3 5 2 2" xfId="2962"/>
    <cellStyle name="60% - 强调文字颜色 3 5 3" xfId="2963"/>
    <cellStyle name="60% - 强调文字颜色 3 5 3 2" xfId="2964"/>
    <cellStyle name="60% - 强调文字颜色 3 5 4 2" xfId="2965"/>
    <cellStyle name="60% - 强调文字颜色 3 5 4 3" xfId="2966"/>
    <cellStyle name="60% - 强调文字颜色 3 5 5 2" xfId="2967"/>
    <cellStyle name="60% - 强调文字颜色 3 5 5 3" xfId="2968"/>
    <cellStyle name="60% - 强调文字颜色 3 5 6 2" xfId="2969"/>
    <cellStyle name="差_不良贷款监测表8月" xfId="2970"/>
    <cellStyle name="60% - 强调文字颜色 3 5 6 3" xfId="2971"/>
    <cellStyle name="60% - 强调文字颜色 3 6" xfId="2972"/>
    <cellStyle name="PSChar 14" xfId="2973"/>
    <cellStyle name="标题 3 3 4 2" xfId="2974"/>
    <cellStyle name="60% - 强调文字颜色 3 7" xfId="2975"/>
    <cellStyle name="PSChar 15" xfId="2976"/>
    <cellStyle name="PSChar 20" xfId="2977"/>
    <cellStyle name="标题 3 3 4 3" xfId="2978"/>
    <cellStyle name="60% - 强调文字颜色 3 8" xfId="2979"/>
    <cellStyle name="PSChar 16" xfId="2980"/>
    <cellStyle name="PSChar 21" xfId="2981"/>
    <cellStyle name="60% - 强调文字颜色 3 9" xfId="2982"/>
    <cellStyle name="PSChar 17" xfId="2983"/>
    <cellStyle name="PSChar 22" xfId="2984"/>
    <cellStyle name="60% - 强调文字颜色 4 10" xfId="2985"/>
    <cellStyle name="60% - 强调文字颜色 4 2 5 2" xfId="2986"/>
    <cellStyle name="60% - 强调文字颜色 4 2 5 3" xfId="2987"/>
    <cellStyle name="常规 15" xfId="2988"/>
    <cellStyle name="常规 20" xfId="2989"/>
    <cellStyle name="60% - 强调文字颜色 4 3 2" xfId="2990"/>
    <cellStyle name="Euro 18" xfId="2991"/>
    <cellStyle name="Euro 23" xfId="2992"/>
    <cellStyle name="60% - 强调文字颜色 4 3 2 2" xfId="2993"/>
    <cellStyle name="Euro 19" xfId="2994"/>
    <cellStyle name="Euro 24" xfId="2995"/>
    <cellStyle name="60% - 强调文字颜色 4 3 2 3" xfId="2996"/>
    <cellStyle name="常规 16" xfId="2997"/>
    <cellStyle name="常规 21" xfId="2998"/>
    <cellStyle name="60% - 强调文字颜色 4 3 3" xfId="2999"/>
    <cellStyle name="60% - 强调文字颜色 4 3 3 2" xfId="3000"/>
    <cellStyle name="60% - 强调文字颜色 4 3 3 3" xfId="3001"/>
    <cellStyle name="60% - 强调文字颜色 4 3 4 2" xfId="3002"/>
    <cellStyle name="60% - 强调文字颜色 4 3 4 3" xfId="3003"/>
    <cellStyle name="style 2" xfId="3004"/>
    <cellStyle name="60% - 强调文字颜色 4 3 5 2" xfId="3005"/>
    <cellStyle name="style 3" xfId="3006"/>
    <cellStyle name="60% - 强调文字颜色 4 3 5 3" xfId="3007"/>
    <cellStyle name="常规 19" xfId="3008"/>
    <cellStyle name="常规 24" xfId="3009"/>
    <cellStyle name="60% - 强调文字颜色 4 3 6" xfId="3010"/>
    <cellStyle name="60% - 强调文字颜色 4 3 6 2" xfId="3011"/>
    <cellStyle name="60% - 强调文字颜色 4 3 6 3" xfId="3012"/>
    <cellStyle name="60% - 强调文字颜色 4 4 2" xfId="3013"/>
    <cellStyle name="常规 71" xfId="3014"/>
    <cellStyle name="60% - 强调文字颜色 4 4 3" xfId="3015"/>
    <cellStyle name="常规 69" xfId="3016"/>
    <cellStyle name="常规 74" xfId="3017"/>
    <cellStyle name="60% - 强调文字颜色 4 4 6" xfId="3018"/>
    <cellStyle name="60% - 强调文字颜色 4 5 2" xfId="3019"/>
    <cellStyle name="标题 8 7" xfId="3020"/>
    <cellStyle name="60% - 强调文字颜色 4 5 2 2" xfId="3021"/>
    <cellStyle name="标题 8 8" xfId="3022"/>
    <cellStyle name="60% - 强调文字颜色 4 5 2 3" xfId="3023"/>
    <cellStyle name="60% - 强调文字颜色 4 5 3" xfId="3024"/>
    <cellStyle name="60% - 强调文字颜色 4 5 3 2" xfId="3025"/>
    <cellStyle name="60% - 强调文字颜色 4 5 3 3" xfId="3026"/>
    <cellStyle name="60% - 强调文字颜色 4 5 4 2" xfId="3027"/>
    <cellStyle name="60% - 强调文字颜色 4 5 5 2" xfId="3028"/>
    <cellStyle name="检查单元格 3 2" xfId="3029"/>
    <cellStyle name="60% - 强调文字颜色 4 5 5 3" xfId="3030"/>
    <cellStyle name="60% - 强调文字颜色 4 5 6" xfId="3031"/>
    <cellStyle name="60% - 强调文字颜色 4 5 6 2" xfId="3032"/>
    <cellStyle name="检查单元格 4 2" xfId="3033"/>
    <cellStyle name="60% - 强调文字颜色 4 5 6 3" xfId="3034"/>
    <cellStyle name="KPMG Heading 1 3" xfId="3035"/>
    <cellStyle name="60% - 强调文字颜色 4 6" xfId="3036"/>
    <cellStyle name="标题 3 3 5 2" xfId="3037"/>
    <cellStyle name="KPMG Heading 1 4" xfId="3038"/>
    <cellStyle name="60% - 强调文字颜色 4 7" xfId="3039"/>
    <cellStyle name="标题 3 3 5 3" xfId="3040"/>
    <cellStyle name="KPMG Heading 1 5" xfId="3041"/>
    <cellStyle name="60% - 强调文字颜色 4 8" xfId="3042"/>
    <cellStyle name="KPMG Heading 1 6" xfId="3043"/>
    <cellStyle name="Accent4 - 40% 2" xfId="3044"/>
    <cellStyle name="60% - 强调文字颜色 4 9" xfId="3045"/>
    <cellStyle name="60% - 强调文字颜色 5 2" xfId="3046"/>
    <cellStyle name="汇总 22" xfId="3047"/>
    <cellStyle name="汇总 17" xfId="3048"/>
    <cellStyle name="标题 8 4 3" xfId="3049"/>
    <cellStyle name="强调文字颜色 4 23" xfId="3050"/>
    <cellStyle name="强调文字颜色 4 18" xfId="3051"/>
    <cellStyle name="60% - 强调文字颜色 5 2 11" xfId="3052"/>
    <cellStyle name="强调文字颜色 4 25" xfId="3053"/>
    <cellStyle name="60% - 强调文字颜色 5 2 13" xfId="3054"/>
    <cellStyle name="差_清查山西翼城东沟煤业有限公司 3" xfId="3055"/>
    <cellStyle name="60% - 强调文字颜色 5 2 2" xfId="3056"/>
    <cellStyle name="Grey 18" xfId="3057"/>
    <cellStyle name="Grey 23" xfId="3058"/>
    <cellStyle name="60% - 强调文字颜色 5 2 2 2" xfId="3059"/>
    <cellStyle name="Grey 19" xfId="3060"/>
    <cellStyle name="Grey 24" xfId="3061"/>
    <cellStyle name="60% - 强调文字颜色 5 2 2 3" xfId="3062"/>
    <cellStyle name="60% - 强调文字颜色 5 2 3" xfId="3063"/>
    <cellStyle name="60% - 强调文字颜色 5 2 3 2" xfId="3064"/>
    <cellStyle name="60% - 强调文字颜色 5 2 3 3" xfId="3065"/>
    <cellStyle name="60% - 强调文字颜色 5 2 4 2" xfId="3066"/>
    <cellStyle name="60% - 强调文字颜色 5 2 4 3" xfId="3067"/>
    <cellStyle name="60% - 强调文字颜色 5 2 5 2" xfId="3068"/>
    <cellStyle name="60% - 强调文字颜色 5 2 5 3" xfId="3069"/>
    <cellStyle name="60% - 强调文字颜色 5 2 6 2" xfId="3070"/>
    <cellStyle name="60% - 强调文字颜色 5 2 6 3" xfId="3071"/>
    <cellStyle name="60% - 强调文字颜色 5 3 2" xfId="3072"/>
    <cellStyle name="60% - 强调文字颜色 5 3 2 2" xfId="3073"/>
    <cellStyle name="60% - 强调文字颜色 5 3 2 3" xfId="3074"/>
    <cellStyle name="60% - 强调文字颜色 5 3 3" xfId="3075"/>
    <cellStyle name="60% - 强调文字颜色 5 3 3 2" xfId="3076"/>
    <cellStyle name="60% - 强调文字颜色 5 3 3 3" xfId="3077"/>
    <cellStyle name="60% - 强调文字颜色 5 3 4 2" xfId="3078"/>
    <cellStyle name="60% - 强调文字颜色 5 3 4 3" xfId="3079"/>
    <cellStyle name="60% - 强调文字颜色 5 3 5 2" xfId="3080"/>
    <cellStyle name="60% - 强调文字颜色 5 3 5 3" xfId="3081"/>
    <cellStyle name="差_忻州支农月报3(1)" xfId="3082"/>
    <cellStyle name="60% - 强调文字颜色 5 3 6" xfId="3083"/>
    <cellStyle name="差_忻州支农月报3(1) 2" xfId="3084"/>
    <cellStyle name="60% - 强调文字颜色 5 3 6 2" xfId="3085"/>
    <cellStyle name="差_忻州支农月报3(1) 3" xfId="3086"/>
    <cellStyle name="60% - 强调文字颜色 5 3 6 3" xfId="3087"/>
    <cellStyle name="60% - 强调文字颜色 5 4 2" xfId="3088"/>
    <cellStyle name="60% - 强调文字颜色 5 4 2 2" xfId="3089"/>
    <cellStyle name="60% - 强调文字颜色 5 4 2 3" xfId="3090"/>
    <cellStyle name="60% - 强调文字颜色 5 4 3" xfId="3091"/>
    <cellStyle name="标题 1 2 5" xfId="3092"/>
    <cellStyle name="60% - 强调文字颜色 5 4 3 2" xfId="3093"/>
    <cellStyle name="标题 1 2 6" xfId="3094"/>
    <cellStyle name="60% - 强调文字颜色 5 4 3 3" xfId="3095"/>
    <cellStyle name="标题 1 3 5" xfId="3096"/>
    <cellStyle name="60% - 强调文字颜色 5 4 4 2" xfId="3097"/>
    <cellStyle name="标题 1 3 6" xfId="3098"/>
    <cellStyle name="60% - 强调文字颜色 5 4 4 3" xfId="3099"/>
    <cellStyle name="标题 1 4 5" xfId="3100"/>
    <cellStyle name="60% - 强调文字颜色 5 4 5 2" xfId="3101"/>
    <cellStyle name="标题 1 4 6" xfId="3102"/>
    <cellStyle name="60% - 强调文字颜色 5 4 5 3" xfId="3103"/>
    <cellStyle name="标题 1 5 5" xfId="3104"/>
    <cellStyle name="60% - 强调文字颜色 5 4 6 2" xfId="3105"/>
    <cellStyle name="标题 1 5 6" xfId="3106"/>
    <cellStyle name="60% - 强调文字颜色 5 4 6 3" xfId="3107"/>
    <cellStyle name="KPMG Heading 2 2" xfId="3108"/>
    <cellStyle name="60% - 强调文字颜色 5 5" xfId="3109"/>
    <cellStyle name="e鯪9Y_x000b_ 6" xfId="3110"/>
    <cellStyle name="60% - 强调文字颜色 5 5 2 2" xfId="3111"/>
    <cellStyle name="60% - 强调文字颜色 5 5 2 3" xfId="3112"/>
    <cellStyle name="标题 2 3 5" xfId="3113"/>
    <cellStyle name="60% - 强调文字颜色 5 5 4 2" xfId="3114"/>
    <cellStyle name="标题 2 3 6" xfId="3115"/>
    <cellStyle name="60% - 强调文字颜色 5 5 4 3" xfId="3116"/>
    <cellStyle name="标题 2 5 5" xfId="3117"/>
    <cellStyle name="60% - 强调文字颜色 5 5 6 2" xfId="3118"/>
    <cellStyle name="标题 2 5 6" xfId="3119"/>
    <cellStyle name="60% - 强调文字颜色 5 5 6 3" xfId="3120"/>
    <cellStyle name="KPMG Heading 2 3" xfId="3121"/>
    <cellStyle name="60% - 强调文字颜色 5 6" xfId="3122"/>
    <cellStyle name="标题 3 3 6 2" xfId="3123"/>
    <cellStyle name="KPMG Heading 2 4" xfId="3124"/>
    <cellStyle name="60% - 强调文字颜色 5 7" xfId="3125"/>
    <cellStyle name="标题 3 3 6 3" xfId="3126"/>
    <cellStyle name="KPMG Heading 2 5" xfId="3127"/>
    <cellStyle name="60% - 强调文字颜色 5 8" xfId="3128"/>
    <cellStyle name="KPMG Heading 2 6" xfId="3129"/>
    <cellStyle name="60% - 强调文字颜色 5 9" xfId="3130"/>
    <cellStyle name="60% - 强调文字颜色 6 10" xfId="3131"/>
    <cellStyle name="60% - 强调文字颜色 6 2" xfId="3132"/>
    <cellStyle name="60% - 强调文字颜色 6 2 10" xfId="3133"/>
    <cellStyle name="60% - 强调文字颜色 6 2 11" xfId="3134"/>
    <cellStyle name="60% - 强调文字颜色 6 2 2" xfId="3135"/>
    <cellStyle name="60% - 强调文字颜色 6 2 2 2" xfId="3136"/>
    <cellStyle name="输出 10" xfId="3137"/>
    <cellStyle name="60% - 强调文字颜色 6 2 2 3" xfId="3138"/>
    <cellStyle name="60% - 强调文字颜色 6 2 3" xfId="3139"/>
    <cellStyle name="60% - 强调文字颜色 6 2 3 2" xfId="3140"/>
    <cellStyle name="60% - 强调文字颜色 6 2 4 2" xfId="3141"/>
    <cellStyle name="60% - 强调文字颜色 6 2 4 3" xfId="3142"/>
    <cellStyle name="差 19" xfId="3143"/>
    <cellStyle name="差 24" xfId="3144"/>
    <cellStyle name="60% - 强调文字颜色 6 2 5 2" xfId="3145"/>
    <cellStyle name="差 25" xfId="3146"/>
    <cellStyle name="PSHeading 2" xfId="3147"/>
    <cellStyle name="60% - 强调文字颜色 6 2 5 3" xfId="3148"/>
    <cellStyle name="60% - 强调文字颜色 6 2 6 2" xfId="3149"/>
    <cellStyle name="60% - 强调文字颜色 6 2 6 3" xfId="3150"/>
    <cellStyle name="60% - 强调文字颜色 6 3 2" xfId="3151"/>
    <cellStyle name="60% - 强调文字颜色 6 3 2 3" xfId="3152"/>
    <cellStyle name="60% - 强调文字颜色 6 3 3" xfId="3153"/>
    <cellStyle name="60% - 强调文字颜色 6 3 3 3" xfId="3154"/>
    <cellStyle name="Percent [2] 2" xfId="3155"/>
    <cellStyle name="60% - 强调文字颜色 6 3 4 3" xfId="3156"/>
    <cellStyle name="60% - 强调文字颜色 6 3 6" xfId="3157"/>
    <cellStyle name="60% - 强调文字颜色 6 3 6 3" xfId="3158"/>
    <cellStyle name="60% - 强调文字颜色 6 4 2" xfId="3159"/>
    <cellStyle name="60% - 强调文字颜色 6 4 2 2" xfId="3160"/>
    <cellStyle name="60% - 强调文字颜色 6 4 2 3" xfId="3161"/>
    <cellStyle name="60% - 强调文字颜色 6 4 3" xfId="3162"/>
    <cellStyle name="60% - 强调文字颜色 6 4 3 2" xfId="3163"/>
    <cellStyle name="60% - 强调文字颜色 6 4 3 3" xfId="3164"/>
    <cellStyle name="60% - 强调文字颜色 6 4 4 2" xfId="3165"/>
    <cellStyle name="常规 2" xfId="3166"/>
    <cellStyle name="60% - 强调文字颜色 6 4 4 3" xfId="3167"/>
    <cellStyle name="gcd 4" xfId="3168"/>
    <cellStyle name="60% - 强调文字颜色 6 4 5 2" xfId="3169"/>
    <cellStyle name="gcd 5" xfId="3170"/>
    <cellStyle name="60% - 强调文字颜色 6 4 5 3" xfId="3171"/>
    <cellStyle name="Input Cells 11" xfId="3172"/>
    <cellStyle name="60% - 强调文字颜色 6 4 6" xfId="3173"/>
    <cellStyle name="Header2" xfId="3174"/>
    <cellStyle name="60% - 强调文字颜色 6 4 6 2" xfId="3175"/>
    <cellStyle name="标题 4 10" xfId="3176"/>
    <cellStyle name="60% - 强调文字颜色 6 4 6 3" xfId="3177"/>
    <cellStyle name="KPMG Heading 3 2" xfId="3178"/>
    <cellStyle name="60% - 强调文字颜色 6 5" xfId="3179"/>
    <cellStyle name="60% - 强调文字颜色 6 5 2 2" xfId="3180"/>
    <cellStyle name="60% - 强调文字颜色 6 5 2 3" xfId="3181"/>
    <cellStyle name="Model 4" xfId="3182"/>
    <cellStyle name="Column$Headings 4" xfId="3183"/>
    <cellStyle name="60% - 强调文字颜色 6 5 3 2" xfId="3184"/>
    <cellStyle name="Model 5" xfId="3185"/>
    <cellStyle name="Column$Headings 5" xfId="3186"/>
    <cellStyle name="60% - 强调文字颜色 6 5 3 3" xfId="3187"/>
    <cellStyle name="60% - 强调文字颜色 6 5 4 2" xfId="3188"/>
    <cellStyle name="60% - 强调文字颜色 6 5 4 3" xfId="3189"/>
    <cellStyle name="60% - 强调文字颜色 6 5 6" xfId="3190"/>
    <cellStyle name="60% - 强调文字颜色 6 5 6 3" xfId="3191"/>
    <cellStyle name="KPMG Heading 3 3" xfId="3192"/>
    <cellStyle name="60% - 强调文字颜色 6 6" xfId="3193"/>
    <cellStyle name="KPMG Heading 3 4" xfId="3194"/>
    <cellStyle name="60% - 强调文字颜色 6 7" xfId="3195"/>
    <cellStyle name="KPMG Heading 3 5" xfId="3196"/>
    <cellStyle name="60% - 强调文字颜色 6 8" xfId="3197"/>
    <cellStyle name="常规 2_固定资产报废报损审核鉴定明细表1表" xfId="3198"/>
    <cellStyle name="KPMG Heading 3 6" xfId="3199"/>
    <cellStyle name="60% - 强调文字颜色 6 9" xfId="3200"/>
    <cellStyle name="6mal" xfId="3201"/>
    <cellStyle name="链接单元格 3 4" xfId="3202"/>
    <cellStyle name="6mal 2" xfId="3203"/>
    <cellStyle name="链接单元格 3 5" xfId="3204"/>
    <cellStyle name="6mal 3" xfId="3205"/>
    <cellStyle name="标题 2 4 6 3" xfId="3206"/>
    <cellStyle name="链接单元格 3 8" xfId="3207"/>
    <cellStyle name="6mal 6" xfId="3208"/>
    <cellStyle name="Accent1" xfId="3209"/>
    <cellStyle name="强调文字颜色 2 4 2" xfId="3210"/>
    <cellStyle name="style2 15" xfId="3211"/>
    <cellStyle name="style2 20" xfId="3212"/>
    <cellStyle name="好_坤源改" xfId="3213"/>
    <cellStyle name="Accent1 - 40%" xfId="3214"/>
    <cellStyle name="Accent1 - 60%" xfId="3215"/>
    <cellStyle name="Accent1 - 60% 2" xfId="3216"/>
    <cellStyle name="Accent1 - 60% 3" xfId="3217"/>
    <cellStyle name="差_大额贷款表一 2" xfId="3218"/>
    <cellStyle name="Accent2" xfId="3219"/>
    <cellStyle name="Accent2 - 20%" xfId="3220"/>
    <cellStyle name="Euro 7" xfId="3221"/>
    <cellStyle name="Accent2 - 20% 2" xfId="3222"/>
    <cellStyle name="Euro 8" xfId="3223"/>
    <cellStyle name="Accent2 - 20% 3" xfId="3224"/>
    <cellStyle name="Accent2 - 40% 2" xfId="3225"/>
    <cellStyle name="Accent2 - 40% 3" xfId="3226"/>
    <cellStyle name="Accent2 - 60%" xfId="3227"/>
    <cellStyle name="Accent2 - 60% 2" xfId="3228"/>
    <cellStyle name="Accent2 - 60% 3" xfId="3229"/>
    <cellStyle name="Accent2 2" xfId="3230"/>
    <cellStyle name="Accent2 3" xfId="3231"/>
    <cellStyle name="差_大额贷款表一 3" xfId="3232"/>
    <cellStyle name="Accent3" xfId="3233"/>
    <cellStyle name="Accent3 - 20%" xfId="3234"/>
    <cellStyle name="Accent3 - 20% 2" xfId="3235"/>
    <cellStyle name="Accent3 - 20% 3" xfId="3236"/>
    <cellStyle name="标题 1 12" xfId="3237"/>
    <cellStyle name="Accent3 2" xfId="3238"/>
    <cellStyle name="标题 1 13" xfId="3239"/>
    <cellStyle name="Accent3 3" xfId="3240"/>
    <cellStyle name="常规 13 4" xfId="3241"/>
    <cellStyle name="Accent3_Book1" xfId="3242"/>
    <cellStyle name="Accent4 - 20%" xfId="3243"/>
    <cellStyle name="Accent4 - 20% 2" xfId="3244"/>
    <cellStyle name="Accent4 - 20% 3" xfId="3245"/>
    <cellStyle name="Accent4 - 40%" xfId="3246"/>
    <cellStyle name="Accent4 - 40% 3" xfId="3247"/>
    <cellStyle name="捠壿 [0.00]_Region Orders (2)" xfId="3248"/>
    <cellStyle name="Accent4 - 60%" xfId="3249"/>
    <cellStyle name="Accent4 - 60% 2" xfId="3250"/>
    <cellStyle name="PSSpacer" xfId="3251"/>
    <cellStyle name="Accent4 - 60% 3" xfId="3252"/>
    <cellStyle name="Accent4 2" xfId="3253"/>
    <cellStyle name="Input [yellow] 26" xfId="3254"/>
    <cellStyle name="Accent4 3" xfId="3255"/>
    <cellStyle name="Input [yellow] 27" xfId="3256"/>
    <cellStyle name="Lines Fill 3" xfId="3257"/>
    <cellStyle name="Accent4_Book1" xfId="3258"/>
    <cellStyle name="Accent5 - 20%" xfId="3259"/>
    <cellStyle name="Accent5 - 20% 2" xfId="3260"/>
    <cellStyle name="Accent5 - 20% 3" xfId="3261"/>
    <cellStyle name="Percent [2] 15" xfId="3262"/>
    <cellStyle name="Percent [2] 20" xfId="3263"/>
    <cellStyle name="Accent5 - 40%" xfId="3264"/>
    <cellStyle name="Accent5 - 40% 2" xfId="3265"/>
    <cellStyle name="Accent5 - 60%" xfId="3266"/>
    <cellStyle name="Accent5 2" xfId="3267"/>
    <cellStyle name="Accent5 3" xfId="3268"/>
    <cellStyle name="Accent5_Book1" xfId="3269"/>
    <cellStyle name="Accent6" xfId="3270"/>
    <cellStyle name="常规 13 6" xfId="3271"/>
    <cellStyle name="警告文本 3 6 2" xfId="3272"/>
    <cellStyle name="Accent6 - 20% 2" xfId="3273"/>
    <cellStyle name="警告文本 5 6" xfId="3274"/>
    <cellStyle name="Accent6 - 40%" xfId="3275"/>
    <cellStyle name="InputArea 16" xfId="3276"/>
    <cellStyle name="InputArea 21" xfId="3277"/>
    <cellStyle name="警告文本 5 6 2" xfId="3278"/>
    <cellStyle name="Accent6 - 40% 2" xfId="3279"/>
    <cellStyle name="Accent6 - 60%" xfId="3280"/>
    <cellStyle name="Accent6 2" xfId="3281"/>
    <cellStyle name="Accent6 3" xfId="3282"/>
    <cellStyle name="Accent6_Book1" xfId="3283"/>
    <cellStyle name="Title" xfId="3284"/>
    <cellStyle name="args.style 2" xfId="3285"/>
    <cellStyle name="Bad" xfId="3286"/>
    <cellStyle name="常规_固定资产台账_42" xfId="3287"/>
    <cellStyle name="常规 11 3" xfId="3288"/>
    <cellStyle name="Bad 2" xfId="3289"/>
    <cellStyle name="Bad 3" xfId="3290"/>
    <cellStyle name="强调文字颜色 1 5 6 2" xfId="3291"/>
    <cellStyle name="Calc Currency (0)" xfId="3292"/>
    <cellStyle name="Calculation" xfId="3293"/>
    <cellStyle name="category" xfId="3294"/>
    <cellStyle name="category 3" xfId="3295"/>
    <cellStyle name="Euro 2" xfId="3296"/>
    <cellStyle name="category 4" xfId="3297"/>
    <cellStyle name="Euro 3" xfId="3298"/>
    <cellStyle name="category 5" xfId="3299"/>
    <cellStyle name="Euro 4" xfId="3300"/>
    <cellStyle name="category 6" xfId="3301"/>
    <cellStyle name="Euro 5" xfId="3302"/>
    <cellStyle name="Check Cell" xfId="3303"/>
    <cellStyle name="Check Cell 2" xfId="3304"/>
    <cellStyle name="Check Cell 3" xfId="3305"/>
    <cellStyle name="Column Headings" xfId="3306"/>
    <cellStyle name="Model" xfId="3307"/>
    <cellStyle name="Column$Headings" xfId="3308"/>
    <cellStyle name="COST1 3" xfId="3309"/>
    <cellStyle name="Model 2" xfId="3310"/>
    <cellStyle name="Column$Headings 2" xfId="3311"/>
    <cellStyle name="Model 3" xfId="3312"/>
    <cellStyle name="Column$Headings 3" xfId="3313"/>
    <cellStyle name="Model 6" xfId="3314"/>
    <cellStyle name="Column$Headings 6" xfId="3315"/>
    <cellStyle name="标题 2 2" xfId="3316"/>
    <cellStyle name="Column_Title" xfId="3317"/>
    <cellStyle name="Comma  - Style1" xfId="3318"/>
    <cellStyle name="常规 10" xfId="3319"/>
    <cellStyle name="Comma  - Style1 5" xfId="3320"/>
    <cellStyle name="PSDec 2" xfId="3321"/>
    <cellStyle name="Good" xfId="3322"/>
    <cellStyle name="常规 11" xfId="3323"/>
    <cellStyle name="Comma  - Style1 6" xfId="3324"/>
    <cellStyle name="PSDec 3" xfId="3325"/>
    <cellStyle name="Comma  - Style2" xfId="3326"/>
    <cellStyle name="Comma  - Style2 2" xfId="3327"/>
    <cellStyle name="Comma  - Style2 5" xfId="3328"/>
    <cellStyle name="Comma  - Style2 6" xfId="3329"/>
    <cellStyle name="Comma  - Style3" xfId="3330"/>
    <cellStyle name="Comma  - Style3 2" xfId="3331"/>
    <cellStyle name="Comma  - Style3 5" xfId="3332"/>
    <cellStyle name="Comma  - Style3 6" xfId="3333"/>
    <cellStyle name="Comma  - Style4" xfId="3334"/>
    <cellStyle name="Comma  - Style4 2" xfId="3335"/>
    <cellStyle name="Comma  - Style4 5" xfId="3336"/>
    <cellStyle name="Comma  - Style4 6" xfId="3337"/>
    <cellStyle name="Comma  - Style5 2" xfId="3338"/>
    <cellStyle name="Comma  - Style5 5" xfId="3339"/>
    <cellStyle name="Comma  - Style6 2" xfId="3340"/>
    <cellStyle name="Comma  - Style6 5" xfId="3341"/>
    <cellStyle name="Comma  - Style6 6" xfId="3342"/>
    <cellStyle name="差_保险兼业代理业务统计表 2" xfId="3343"/>
    <cellStyle name="Comma  - Style7" xfId="3344"/>
    <cellStyle name="Comma  - Style7 5" xfId="3345"/>
    <cellStyle name="Comma  - Style7 6" xfId="3346"/>
    <cellStyle name="Comma  - Style8" xfId="3347"/>
    <cellStyle name="Lines Fill 12" xfId="3348"/>
    <cellStyle name="Comma  - Style8 2" xfId="3349"/>
    <cellStyle name="Lines Fill 15" xfId="3350"/>
    <cellStyle name="Lines Fill 20" xfId="3351"/>
    <cellStyle name="Comma  - Style8 5" xfId="3352"/>
    <cellStyle name="Lines Fill 16" xfId="3353"/>
    <cellStyle name="Lines Fill 21" xfId="3354"/>
    <cellStyle name="Comma  - Style8 6" xfId="3355"/>
    <cellStyle name="Comma [0]_!!!GO" xfId="3356"/>
    <cellStyle name="comma zerodec" xfId="3357"/>
    <cellStyle name="Comma_!!!GO" xfId="3358"/>
    <cellStyle name="Comma_PBC-Assets-I-2003-6-30_new" xfId="3359"/>
    <cellStyle name="comma-d 5" xfId="3360"/>
    <cellStyle name="comma-d 6" xfId="3361"/>
    <cellStyle name="Copied" xfId="3362"/>
    <cellStyle name="Copied 2" xfId="3363"/>
    <cellStyle name="Copied 5" xfId="3364"/>
    <cellStyle name="COST1" xfId="3365"/>
    <cellStyle name="COST1 4" xfId="3366"/>
    <cellStyle name="COST1 5" xfId="3367"/>
    <cellStyle name="常规_更正后 2 2_01" xfId="3368"/>
    <cellStyle name="COST1 6" xfId="3369"/>
    <cellStyle name="Currency [0]_!!!GO" xfId="3370"/>
    <cellStyle name="Currency_!!!GO" xfId="3371"/>
    <cellStyle name="Currency1" xfId="3372"/>
    <cellStyle name="style2 29" xfId="3373"/>
    <cellStyle name="Currency1 2" xfId="3374"/>
    <cellStyle name="Euro" xfId="3375"/>
    <cellStyle name="Currency1 3" xfId="3376"/>
    <cellStyle name="Currency1 4" xfId="3377"/>
    <cellStyle name="Date" xfId="3378"/>
    <cellStyle name="Date 5" xfId="3379"/>
    <cellStyle name="Date 6" xfId="3380"/>
    <cellStyle name="标题 4 2 11" xfId="3381"/>
    <cellStyle name="Dollar (zero dec)" xfId="3382"/>
    <cellStyle name="Dollar (zero dec) 2" xfId="3383"/>
    <cellStyle name="Dollar (zero dec) 3" xfId="3384"/>
    <cellStyle name="Dollar (zero dec) 4" xfId="3385"/>
    <cellStyle name="Entered 2" xfId="3386"/>
    <cellStyle name="Entered 3" xfId="3387"/>
    <cellStyle name="Entered 4" xfId="3388"/>
    <cellStyle name="Entered 5" xfId="3389"/>
    <cellStyle name="entry box" xfId="3390"/>
    <cellStyle name="entry box 2" xfId="3391"/>
    <cellStyle name="Euro 11" xfId="3392"/>
    <cellStyle name="Euro 12" xfId="3393"/>
    <cellStyle name="Euro 13" xfId="3394"/>
    <cellStyle name="Euro 14" xfId="3395"/>
    <cellStyle name="Euro 15" xfId="3396"/>
    <cellStyle name="Euro 20" xfId="3397"/>
    <cellStyle name="差 2 4 2" xfId="3398"/>
    <cellStyle name="Euro 16" xfId="3399"/>
    <cellStyle name="Euro 21" xfId="3400"/>
    <cellStyle name="差 2 4 3" xfId="3401"/>
    <cellStyle name="Euro 17" xfId="3402"/>
    <cellStyle name="Euro 22" xfId="3403"/>
    <cellStyle name="Euro 25" xfId="3404"/>
    <cellStyle name="Euro 6" xfId="3405"/>
    <cellStyle name="差_保险兼业代理业务统计表" xfId="3406"/>
    <cellStyle name="强调文字颜色 4 3 4 2" xfId="3407"/>
    <cellStyle name="Explanatory Text 2" xfId="3408"/>
    <cellStyle name="强调文字颜色 4 3 4 3" xfId="3409"/>
    <cellStyle name="Explanatory Text 3" xfId="3410"/>
    <cellStyle name="e鯪9Y_x000b_" xfId="3411"/>
    <cellStyle name="e鯪9Y_x000b_ 2" xfId="3412"/>
    <cellStyle name="e鯪9Y_x000b_ 3" xfId="3413"/>
    <cellStyle name="常规_更正后_15" xfId="3414"/>
    <cellStyle name="e鯪9Y_x000b_ 4" xfId="3415"/>
    <cellStyle name="e鯪9Y_x000b_ 5" xfId="3416"/>
    <cellStyle name="Format Number Column 3" xfId="3417"/>
    <cellStyle name="Format Number Column 4" xfId="3418"/>
    <cellStyle name="Format Number Column 5" xfId="3419"/>
    <cellStyle name="gcd 2" xfId="3420"/>
    <cellStyle name="gcd 3" xfId="3421"/>
    <cellStyle name="gcd 6" xfId="3422"/>
    <cellStyle name="常规 10 2" xfId="3423"/>
    <cellStyle name="Good 2" xfId="3424"/>
    <cellStyle name="常规 10 3" xfId="3425"/>
    <cellStyle name="Good 3" xfId="3426"/>
    <cellStyle name="标题 4 5 2 3" xfId="3427"/>
    <cellStyle name="Grey 11" xfId="3428"/>
    <cellStyle name="Grey 12" xfId="3429"/>
    <cellStyle name="Grey 13" xfId="3430"/>
    <cellStyle name="Grey 14" xfId="3431"/>
    <cellStyle name="Grey 15" xfId="3432"/>
    <cellStyle name="Grey 20" xfId="3433"/>
    <cellStyle name="Grey 16" xfId="3434"/>
    <cellStyle name="Grey 21" xfId="3435"/>
    <cellStyle name="Grey 17" xfId="3436"/>
    <cellStyle name="Grey 22" xfId="3437"/>
    <cellStyle name="Grey 2" xfId="3438"/>
    <cellStyle name="Grey 26" xfId="3439"/>
    <cellStyle name="Grey 27" xfId="3440"/>
    <cellStyle name="Grey 28" xfId="3441"/>
    <cellStyle name="Grey 29" xfId="3442"/>
    <cellStyle name="Grey 3" xfId="3443"/>
    <cellStyle name="Grey 4" xfId="3444"/>
    <cellStyle name="强调文字颜色 4 5 4 2" xfId="3445"/>
    <cellStyle name="Grey 5" xfId="3446"/>
    <cellStyle name="强调文字颜色 4 5 4 3" xfId="3447"/>
    <cellStyle name="Grey 6" xfId="3448"/>
    <cellStyle name="差_Book1" xfId="3449"/>
    <cellStyle name="Grey 8" xfId="3450"/>
    <cellStyle name="Grey 9" xfId="3451"/>
    <cellStyle name="HEADER" xfId="3452"/>
    <cellStyle name="HEADER 2" xfId="3453"/>
    <cellStyle name="HEADER 5" xfId="3454"/>
    <cellStyle name="Header1" xfId="3455"/>
    <cellStyle name="Header1 2" xfId="3456"/>
    <cellStyle name="Header1 3" xfId="3457"/>
    <cellStyle name="Header1 4" xfId="3458"/>
    <cellStyle name="Header1 5" xfId="3459"/>
    <cellStyle name="Header1 6" xfId="3460"/>
    <cellStyle name="Header2 2" xfId="3461"/>
    <cellStyle name="Header2 3" xfId="3462"/>
    <cellStyle name="Header2 4" xfId="3463"/>
    <cellStyle name="Header2 5" xfId="3464"/>
    <cellStyle name="Header2 6" xfId="3465"/>
    <cellStyle name="Heading 1 2" xfId="3466"/>
    <cellStyle name="Heading 1 3" xfId="3467"/>
    <cellStyle name="Heading 2 2" xfId="3468"/>
    <cellStyle name="Heading 2 3" xfId="3469"/>
    <cellStyle name="Heading 3" xfId="3470"/>
    <cellStyle name="Heading 3 3" xfId="3471"/>
    <cellStyle name="Heading 4" xfId="3472"/>
    <cellStyle name="Heading 4 2" xfId="3473"/>
    <cellStyle name="Heading 4 3" xfId="3474"/>
    <cellStyle name="强调文字颜色 2 5 6 2" xfId="3475"/>
    <cellStyle name="Input" xfId="3476"/>
    <cellStyle name="差_评估明细表 定稿(扒罗山煤矿）" xfId="3477"/>
    <cellStyle name="Input [yellow]" xfId="3478"/>
    <cellStyle name="Lines Fill 19" xfId="3479"/>
    <cellStyle name="Lines Fill 24" xfId="3480"/>
    <cellStyle name="注释 2 4 2" xfId="3481"/>
    <cellStyle name="Input [yellow] 11" xfId="3482"/>
    <cellStyle name="注释 2 4 3" xfId="3483"/>
    <cellStyle name="Input [yellow] 12" xfId="3484"/>
    <cellStyle name="Input [yellow] 13" xfId="3485"/>
    <cellStyle name="Input [yellow] 14" xfId="3486"/>
    <cellStyle name="Input [yellow] 15" xfId="3487"/>
    <cellStyle name="Input [yellow] 20" xfId="3488"/>
    <cellStyle name="Input [yellow] 16" xfId="3489"/>
    <cellStyle name="Input [yellow] 21" xfId="3490"/>
    <cellStyle name="Input [yellow] 19" xfId="3491"/>
    <cellStyle name="Input [yellow] 24" xfId="3492"/>
    <cellStyle name="差_评估明细表 定稿(扒罗山煤矿） 2" xfId="3493"/>
    <cellStyle name="Input [yellow] 2" xfId="3494"/>
    <cellStyle name="Input [yellow] 25" xfId="3495"/>
    <cellStyle name="Input [yellow] 28" xfId="3496"/>
    <cellStyle name="差_Book1 2" xfId="3497"/>
    <cellStyle name="Input [yellow] 29" xfId="3498"/>
    <cellStyle name="差_评估明细表 定稿(扒罗山煤矿） 3" xfId="3499"/>
    <cellStyle name="Input [yellow] 3" xfId="3500"/>
    <cellStyle name="Input [yellow] 4" xfId="3501"/>
    <cellStyle name="Input [yellow] 5" xfId="3502"/>
    <cellStyle name="Input [yellow] 6" xfId="3503"/>
    <cellStyle name="pricing 2" xfId="3504"/>
    <cellStyle name="标题 1 4 2 3" xfId="3505"/>
    <cellStyle name="Input [yellow] 9" xfId="3506"/>
    <cellStyle name="pricing 5" xfId="3507"/>
    <cellStyle name="标题 5 6" xfId="3508"/>
    <cellStyle name="Input 2" xfId="3509"/>
    <cellStyle name="标题 5 7" xfId="3510"/>
    <cellStyle name="Input 3" xfId="3511"/>
    <cellStyle name="Input Cells" xfId="3512"/>
    <cellStyle name="标题 4 5 4 3" xfId="3513"/>
    <cellStyle name="Input Cells 29" xfId="3514"/>
    <cellStyle name="InputArea 10" xfId="3515"/>
    <cellStyle name="差 4 2 2" xfId="3516"/>
    <cellStyle name="标题 6 5" xfId="3517"/>
    <cellStyle name="InputArea 11" xfId="3518"/>
    <cellStyle name="差 4 2 3" xfId="3519"/>
    <cellStyle name="标题 6 6" xfId="3520"/>
    <cellStyle name="标题 6 7" xfId="3521"/>
    <cellStyle name="InputArea 12" xfId="3522"/>
    <cellStyle name="标题 6 8" xfId="3523"/>
    <cellStyle name="InputArea 13" xfId="3524"/>
    <cellStyle name="链接单元格 5 4 2" xfId="3525"/>
    <cellStyle name="InputArea 14" xfId="3526"/>
    <cellStyle name="链接单元格 5 4 3" xfId="3527"/>
    <cellStyle name="InputArea 15" xfId="3528"/>
    <cellStyle name="InputArea 20" xfId="3529"/>
    <cellStyle name="Lines Fill" xfId="3530"/>
    <cellStyle name="InputArea 18" xfId="3531"/>
    <cellStyle name="InputArea 23" xfId="3532"/>
    <cellStyle name="InputArea 19" xfId="3533"/>
    <cellStyle name="InputArea 24" xfId="3534"/>
    <cellStyle name="InputArea 25" xfId="3535"/>
    <cellStyle name="KPMG Heading 3" xfId="3536"/>
    <cellStyle name="KPMG Heading 4" xfId="3537"/>
    <cellStyle name="KPMG Heading 4 2" xfId="3538"/>
    <cellStyle name="Linked Cells 12" xfId="3539"/>
    <cellStyle name="KPMG Heading 4 3" xfId="3540"/>
    <cellStyle name="Linked Cells 13" xfId="3541"/>
    <cellStyle name="KPMG Heading 4 4" xfId="3542"/>
    <cellStyle name="Linked Cells 14" xfId="3543"/>
    <cellStyle name="KPMG Heading 4 5" xfId="3544"/>
    <cellStyle name="Linked Cells 15" xfId="3545"/>
    <cellStyle name="Linked Cells 20" xfId="3546"/>
    <cellStyle name="KPMG Heading 4 6" xfId="3547"/>
    <cellStyle name="Linked Cells 16" xfId="3548"/>
    <cellStyle name="Linked Cells 21" xfId="3549"/>
    <cellStyle name="差 5 5" xfId="3550"/>
    <cellStyle name="KPMG Normal" xfId="3551"/>
    <cellStyle name="差 5 5 2" xfId="3552"/>
    <cellStyle name="KPMG Normal 2" xfId="3553"/>
    <cellStyle name="差 5 5 3" xfId="3554"/>
    <cellStyle name="KPMG Normal 3" xfId="3555"/>
    <cellStyle name="KPMG Normal 4" xfId="3556"/>
    <cellStyle name="KPMG Normal 5" xfId="3557"/>
    <cellStyle name="KPMG Normal 6" xfId="3558"/>
    <cellStyle name="KPMG Normal Text 4" xfId="3559"/>
    <cellStyle name="KPMG Normal Text 5" xfId="3560"/>
    <cellStyle name="KPMG Normal Text 6" xfId="3561"/>
    <cellStyle name="Lines Fill 10" xfId="3562"/>
    <cellStyle name="Lines Fill 11" xfId="3563"/>
    <cellStyle name="Lines Fill 17" xfId="3564"/>
    <cellStyle name="Lines Fill 22" xfId="3565"/>
    <cellStyle name="Lines Fill 18" xfId="3566"/>
    <cellStyle name="Lines Fill 23" xfId="3567"/>
    <cellStyle name="Lines Fill 2" xfId="3568"/>
    <cellStyle name="Lines Fill 25" xfId="3569"/>
    <cellStyle name="Linked Cell" xfId="3570"/>
    <cellStyle name="Linked Cell 2" xfId="3571"/>
    <cellStyle name="Linked Cell 3" xfId="3572"/>
    <cellStyle name="Linked Cells" xfId="3573"/>
    <cellStyle name="Linked Cells 18" xfId="3574"/>
    <cellStyle name="Linked Cells 23" xfId="3575"/>
    <cellStyle name="Linked Cells 26" xfId="3576"/>
    <cellStyle name="Linked Cells 27" xfId="3577"/>
    <cellStyle name="标题 2 2 3 2" xfId="3578"/>
    <cellStyle name="Normalny_Arkusz1" xfId="3579"/>
    <cellStyle name="Linked Cells 28" xfId="3580"/>
    <cellStyle name="标题 2 2 3 3" xfId="3581"/>
    <cellStyle name="Linked Cells 29" xfId="3582"/>
    <cellStyle name="Linked Cells 9" xfId="3583"/>
    <cellStyle name="Millares_96 Risk" xfId="3584"/>
    <cellStyle name="Milliers [0]_!!!GO" xfId="3585"/>
    <cellStyle name="Milliers_!!!GO" xfId="3586"/>
    <cellStyle name="Moneda [0]_96 Risk" xfId="3587"/>
    <cellStyle name="Moneda_96 Risk" xfId="3588"/>
    <cellStyle name="Monétaire_!!!GO" xfId="3589"/>
    <cellStyle name="Neutral" xfId="3590"/>
    <cellStyle name="no dec 4" xfId="3591"/>
    <cellStyle name="no dec 5" xfId="3592"/>
    <cellStyle name="no dec 6" xfId="3593"/>
    <cellStyle name="Normal - Style1 10" xfId="3594"/>
    <cellStyle name="Normal - Style1 11" xfId="3595"/>
    <cellStyle name="Normal - Style1 12" xfId="3596"/>
    <cellStyle name="Normal - Style1 13" xfId="3597"/>
    <cellStyle name="Normal - Style1 14" xfId="3598"/>
    <cellStyle name="Normal - Style1 15" xfId="3599"/>
    <cellStyle name="Normal - Style1 20" xfId="3600"/>
    <cellStyle name="Normal - Style1 16" xfId="3601"/>
    <cellStyle name="Normal - Style1 21" xfId="3602"/>
    <cellStyle name="Normal - Style1 18" xfId="3603"/>
    <cellStyle name="Normal - Style1 23" xfId="3604"/>
    <cellStyle name="Normal - Style1 19" xfId="3605"/>
    <cellStyle name="Normal - Style1 24" xfId="3606"/>
    <cellStyle name="Normal - Style1 25" xfId="3607"/>
    <cellStyle name="Normal - Style1 26" xfId="3608"/>
    <cellStyle name="Normal - Style1 27" xfId="3609"/>
    <cellStyle name="Normal - Style1 28" xfId="3610"/>
    <cellStyle name="Normal - Style1 29" xfId="3611"/>
    <cellStyle name="Normal - Style1 4" xfId="3612"/>
    <cellStyle name="Normal - Style1 7" xfId="3613"/>
    <cellStyle name="Normal - Style1 8" xfId="3614"/>
    <cellStyle name="Normal - Style1 9" xfId="3615"/>
    <cellStyle name="Normal_!!!GO" xfId="3616"/>
    <cellStyle name="差_汇嵘煤矿评估定稿1" xfId="3617"/>
    <cellStyle name="Note" xfId="3618"/>
    <cellStyle name="Œ…‹æØ‚è [0.00]_Region Orders (2)" xfId="3619"/>
    <cellStyle name="注释 28" xfId="3620"/>
    <cellStyle name="Output 3" xfId="3621"/>
    <cellStyle name="Percent [2]" xfId="3622"/>
    <cellStyle name="Percent [2] 10" xfId="3623"/>
    <cellStyle name="Percent [2] 11" xfId="3624"/>
    <cellStyle name="Percent [2] 12" xfId="3625"/>
    <cellStyle name="适中 3 3 2" xfId="3626"/>
    <cellStyle name="Percent [2] 13" xfId="3627"/>
    <cellStyle name="适中 3 3 3" xfId="3628"/>
    <cellStyle name="Percent [2] 14" xfId="3629"/>
    <cellStyle name="Percent [2] 16" xfId="3630"/>
    <cellStyle name="Percent [2] 21" xfId="3631"/>
    <cellStyle name="Percent [2] 17" xfId="3632"/>
    <cellStyle name="Percent [2] 22" xfId="3633"/>
    <cellStyle name="Percent [2] 18" xfId="3634"/>
    <cellStyle name="Percent [2] 23" xfId="3635"/>
    <cellStyle name="Percent [2] 19" xfId="3636"/>
    <cellStyle name="Percent [2] 24" xfId="3637"/>
    <cellStyle name="Percent [2] 25" xfId="3638"/>
    <cellStyle name="Percent [2] 3" xfId="3639"/>
    <cellStyle name="Percent [2] 4" xfId="3640"/>
    <cellStyle name="Percent [2] 5" xfId="3641"/>
    <cellStyle name="Percent [2] 6" xfId="3642"/>
    <cellStyle name="Percent [2] 7" xfId="3643"/>
    <cellStyle name="样式 1 2" xfId="3644"/>
    <cellStyle name="Prefilled 2" xfId="3645"/>
    <cellStyle name="样式 1 5" xfId="3646"/>
    <cellStyle name="Prefilled 5" xfId="3647"/>
    <cellStyle name="样式 1 6" xfId="3648"/>
    <cellStyle name="Prefilled 6" xfId="3649"/>
    <cellStyle name="pricing" xfId="3650"/>
    <cellStyle name="差_中小企业档案与建设3月 2" xfId="3651"/>
    <cellStyle name="pricing 6" xfId="3652"/>
    <cellStyle name="PSChar 18" xfId="3653"/>
    <cellStyle name="PSChar 23" xfId="3654"/>
    <cellStyle name="PSChar 19" xfId="3655"/>
    <cellStyle name="PSChar 24" xfId="3656"/>
    <cellStyle name="PSChar 2" xfId="3657"/>
    <cellStyle name="t" xfId="3658"/>
    <cellStyle name="PSChar 3" xfId="3659"/>
    <cellStyle name="PSChar 4" xfId="3660"/>
    <cellStyle name="PSChar 5" xfId="3661"/>
    <cellStyle name="PSChar 6" xfId="3662"/>
    <cellStyle name="PSChar 7" xfId="3663"/>
    <cellStyle name="PSChar 8" xfId="3664"/>
    <cellStyle name="PSChar 9" xfId="3665"/>
    <cellStyle name="PSDate" xfId="3666"/>
    <cellStyle name="PSDate 2" xfId="3667"/>
    <cellStyle name="PSDate 3" xfId="3668"/>
    <cellStyle name="PSDec" xfId="3669"/>
    <cellStyle name="PSHeading" xfId="3670"/>
    <cellStyle name="差 26" xfId="3671"/>
    <cellStyle name="强调文字颜色 1 3 3 2" xfId="3672"/>
    <cellStyle name="PSHeading 3" xfId="3673"/>
    <cellStyle name="差 27" xfId="3674"/>
    <cellStyle name="强调文字颜色 1 3 3 3" xfId="3675"/>
    <cellStyle name="PSHeading 4" xfId="3676"/>
    <cellStyle name="差 28" xfId="3677"/>
    <cellStyle name="PSHeading 5" xfId="3678"/>
    <cellStyle name="PSHeading 6" xfId="3679"/>
    <cellStyle name="PSInt 2" xfId="3680"/>
    <cellStyle name="PSInt 3" xfId="3681"/>
    <cellStyle name="输入 3 8" xfId="3682"/>
    <cellStyle name="PSSpacer 2" xfId="3683"/>
    <cellStyle name="PSSpacer 3" xfId="3684"/>
    <cellStyle name="标题 4 4 6" xfId="3685"/>
    <cellStyle name="RevList" xfId="3686"/>
    <cellStyle name="RevList 10" xfId="3687"/>
    <cellStyle name="差_评估明细表（煤矿申报模板） 2" xfId="3688"/>
    <cellStyle name="RevList 11" xfId="3689"/>
    <cellStyle name="标题 1 4 3 3" xfId="3690"/>
    <cellStyle name="RevList 14" xfId="3691"/>
    <cellStyle name="RevList 15" xfId="3692"/>
    <cellStyle name="RevList 20" xfId="3693"/>
    <cellStyle name="RevList 16" xfId="3694"/>
    <cellStyle name="RevList 21" xfId="3695"/>
    <cellStyle name="RevList 17" xfId="3696"/>
    <cellStyle name="RevList 22" xfId="3697"/>
    <cellStyle name="RevList 18" xfId="3698"/>
    <cellStyle name="RevList 23" xfId="3699"/>
    <cellStyle name="标题 3 3 6" xfId="3700"/>
    <cellStyle name="RowLevel_0" xfId="3701"/>
    <cellStyle name="Sheet Head" xfId="3702"/>
    <cellStyle name="Sheet Head 2" xfId="3703"/>
    <cellStyle name="sstot" xfId="3704"/>
    <cellStyle name="sstot 2" xfId="3705"/>
    <cellStyle name="sstot 6" xfId="3706"/>
    <cellStyle name="Standard_AREAS" xfId="3707"/>
    <cellStyle name="style 4" xfId="3708"/>
    <cellStyle name="适中 5 2" xfId="3709"/>
    <cellStyle name="style 5" xfId="3710"/>
    <cellStyle name="适中 5 3" xfId="3711"/>
    <cellStyle name="style 6" xfId="3712"/>
    <cellStyle name="style1" xfId="3713"/>
    <cellStyle name="style1 2" xfId="3714"/>
    <cellStyle name="style1 3" xfId="3715"/>
    <cellStyle name="style1 4" xfId="3716"/>
    <cellStyle name="style1 5" xfId="3717"/>
    <cellStyle name="style2 10" xfId="3718"/>
    <cellStyle name="style2 11" xfId="3719"/>
    <cellStyle name="style2 12" xfId="3720"/>
    <cellStyle name="强调文字颜色 2 4 3" xfId="3721"/>
    <cellStyle name="style2 16" xfId="3722"/>
    <cellStyle name="style2 21" xfId="3723"/>
    <cellStyle name="标题 4 3 3 3" xfId="3724"/>
    <cellStyle name="强调文字颜色 2 4 5" xfId="3725"/>
    <cellStyle name="style2 18" xfId="3726"/>
    <cellStyle name="style2 23" xfId="3727"/>
    <cellStyle name="强调文字颜色 2 4 6" xfId="3728"/>
    <cellStyle name="style2 19" xfId="3729"/>
    <cellStyle name="style2 24" xfId="3730"/>
    <cellStyle name="style2 2" xfId="3731"/>
    <cellStyle name="强调文字颜色 2 4 7" xfId="3732"/>
    <cellStyle name="style2 25" xfId="3733"/>
    <cellStyle name="强调文字颜色 2 4 8" xfId="3734"/>
    <cellStyle name="style2 26" xfId="3735"/>
    <cellStyle name="style2 3" xfId="3736"/>
    <cellStyle name="style2 4" xfId="3737"/>
    <cellStyle name="style2 5" xfId="3738"/>
    <cellStyle name="subhead" xfId="3739"/>
    <cellStyle name="subhead 2" xfId="3740"/>
    <cellStyle name="subhead 5" xfId="3741"/>
    <cellStyle name="subhead 6" xfId="3742"/>
    <cellStyle name="Subtotal 2" xfId="3743"/>
    <cellStyle name="Subtotal 3" xfId="3744"/>
    <cellStyle name="Subtotal 4" xfId="3745"/>
    <cellStyle name="Subtotal 5" xfId="3746"/>
    <cellStyle name="t 2" xfId="3747"/>
    <cellStyle name="t 3" xfId="3748"/>
    <cellStyle name="t 4" xfId="3749"/>
    <cellStyle name="t 5" xfId="3750"/>
    <cellStyle name="t_HVAC Equipment (3)" xfId="3751"/>
    <cellStyle name="差 2 7" xfId="3752"/>
    <cellStyle name="t_HVAC Equipment (3) 2" xfId="3753"/>
    <cellStyle name="差 2 8" xfId="3754"/>
    <cellStyle name="t_HVAC Equipment (3) 3" xfId="3755"/>
    <cellStyle name="标题 3 5 5 3" xfId="3756"/>
    <cellStyle name="t_HVAC Equipment (3) 6" xfId="3757"/>
    <cellStyle name="Title 2" xfId="3758"/>
    <cellStyle name="Title 3" xfId="3759"/>
    <cellStyle name="常规 8 8" xfId="3760"/>
    <cellStyle name="Total" xfId="3761"/>
    <cellStyle name="表标题 3" xfId="3762"/>
    <cellStyle name="Total 2" xfId="3763"/>
    <cellStyle name="Total 3" xfId="3764"/>
    <cellStyle name="差_Book1 3" xfId="3765"/>
    <cellStyle name="Tusental (0)_pldt" xfId="3766"/>
    <cellStyle name="Tusental_pldt" xfId="3767"/>
    <cellStyle name="Valuta_pldt" xfId="3768"/>
    <cellStyle name="Warning Text" xfId="3769"/>
    <cellStyle name="Warning Text 2" xfId="3770"/>
    <cellStyle name="Warning Text 3" xfId="3771"/>
    <cellStyle name="捠壿_Region Orders (2)" xfId="3772"/>
    <cellStyle name="编号 2" xfId="3773"/>
    <cellStyle name="编号 3" xfId="3774"/>
    <cellStyle name="编号 4" xfId="3775"/>
    <cellStyle name="编号 5" xfId="3776"/>
    <cellStyle name="编号 6" xfId="3777"/>
    <cellStyle name="标题 1 11" xfId="3778"/>
    <cellStyle name="标题 1 14" xfId="3779"/>
    <cellStyle name="标题 1 15" xfId="3780"/>
    <cellStyle name="标题 1 20" xfId="3781"/>
    <cellStyle name="标题 1 16" xfId="3782"/>
    <cellStyle name="标题 1 21" xfId="3783"/>
    <cellStyle name="标题 1 17" xfId="3784"/>
    <cellStyle name="标题 1 22" xfId="3785"/>
    <cellStyle name="标题 1 2" xfId="3786"/>
    <cellStyle name="常规_固定资产台账_130" xfId="3787"/>
    <cellStyle name="标题 1 2 10" xfId="3788"/>
    <cellStyle name="常规_固定资产台账_126" xfId="3789"/>
    <cellStyle name="常规_机器设备_14_四分公司新固定资产台账修改后" xfId="3790"/>
    <cellStyle name="标题 1 2 11" xfId="3791"/>
    <cellStyle name="常规_固定资产台账_132" xfId="3792"/>
    <cellStyle name="标题 1 2 12" xfId="3793"/>
    <cellStyle name="标题 1 2 3" xfId="3794"/>
    <cellStyle name="标题 1 2 4" xfId="3795"/>
    <cellStyle name="标题 3 12" xfId="3796"/>
    <cellStyle name="标题 1 2 5 2" xfId="3797"/>
    <cellStyle name="标题 3 13" xfId="3798"/>
    <cellStyle name="标题 1 2 5 3" xfId="3799"/>
    <cellStyle name="标题 1 2 6 3" xfId="3800"/>
    <cellStyle name="标题 1 2 7" xfId="3801"/>
    <cellStyle name="标题 1 2 8" xfId="3802"/>
    <cellStyle name="标题 1 2 9" xfId="3803"/>
    <cellStyle name="标题 3 4 6 3" xfId="3804"/>
    <cellStyle name="标题 1 25" xfId="3805"/>
    <cellStyle name="标题 1 26" xfId="3806"/>
    <cellStyle name="差 2 10" xfId="3807"/>
    <cellStyle name="标题 1 27" xfId="3808"/>
    <cellStyle name="差 2 11" xfId="3809"/>
    <cellStyle name="标题 1 28" xfId="3810"/>
    <cellStyle name="标题 1 3" xfId="3811"/>
    <cellStyle name="常规_固定资产台账_59" xfId="3812"/>
    <cellStyle name="标题 1 3 2" xfId="3813"/>
    <cellStyle name="标题 1 3 2 2" xfId="3814"/>
    <cellStyle name="标题 1 3 2 3" xfId="3815"/>
    <cellStyle name="标题 1 3 3" xfId="3816"/>
    <cellStyle name="标题 1 3 3 2" xfId="3817"/>
    <cellStyle name="标题 1 3 4" xfId="3818"/>
    <cellStyle name="常规 2 12" xfId="3819"/>
    <cellStyle name="标题 1 3 4 2" xfId="3820"/>
    <cellStyle name="差_2011年03季报 2" xfId="3821"/>
    <cellStyle name="标题 1 3 4 3" xfId="3822"/>
    <cellStyle name="标题 1 3 5 2" xfId="3823"/>
    <cellStyle name="标题 1 3 5 3" xfId="3824"/>
    <cellStyle name="标题 1 3 6 2" xfId="3825"/>
    <cellStyle name="标题 1 3 6 3" xfId="3826"/>
    <cellStyle name="标题 1 3 7" xfId="3827"/>
    <cellStyle name="标题 1 3 8" xfId="3828"/>
    <cellStyle name="标题 1 4" xfId="3829"/>
    <cellStyle name="标题 1 4 2" xfId="3830"/>
    <cellStyle name="标题 1 4 3" xfId="3831"/>
    <cellStyle name="标题 1 4 4" xfId="3832"/>
    <cellStyle name="标题 1 4 4 3" xfId="3833"/>
    <cellStyle name="强调文字颜色 5 11" xfId="3834"/>
    <cellStyle name="标题 1 4 5 3" xfId="3835"/>
    <cellStyle name="标题 1 4 6 3" xfId="3836"/>
    <cellStyle name="标题 1 4 7" xfId="3837"/>
    <cellStyle name="标题 1 4 8" xfId="3838"/>
    <cellStyle name="标题 1 5" xfId="3839"/>
    <cellStyle name="标题 1 5 2 3" xfId="3840"/>
    <cellStyle name="标题 1 5 3" xfId="3841"/>
    <cellStyle name="标题 1 5 3 3" xfId="3842"/>
    <cellStyle name="标题 1 5 4" xfId="3843"/>
    <cellStyle name="标题 1 5 6 3" xfId="3844"/>
    <cellStyle name="标题 1 5 7" xfId="3845"/>
    <cellStyle name="标题 1 5 8" xfId="3846"/>
    <cellStyle name="标题 1 6" xfId="3847"/>
    <cellStyle name="标题 1 7" xfId="3848"/>
    <cellStyle name="标题 1 8" xfId="3849"/>
    <cellStyle name="标题 10" xfId="3850"/>
    <cellStyle name="标题 11" xfId="3851"/>
    <cellStyle name="标题 14" xfId="3852"/>
    <cellStyle name="标题 15" xfId="3853"/>
    <cellStyle name="标题 20" xfId="3854"/>
    <cellStyle name="标题 16" xfId="3855"/>
    <cellStyle name="标题 21" xfId="3856"/>
    <cellStyle name="标题 2 10" xfId="3857"/>
    <cellStyle name="标题 2 11" xfId="3858"/>
    <cellStyle name="标题 2 12" xfId="3859"/>
    <cellStyle name="标题 2 13" xfId="3860"/>
    <cellStyle name="标题 2 14" xfId="3861"/>
    <cellStyle name="标题 2 15" xfId="3862"/>
    <cellStyle name="标题 2 20" xfId="3863"/>
    <cellStyle name="标题 2 16" xfId="3864"/>
    <cellStyle name="标题 2 21" xfId="3865"/>
    <cellStyle name="标题 2 17" xfId="3866"/>
    <cellStyle name="标题 2 22" xfId="3867"/>
    <cellStyle name="标题 2 2 10" xfId="3868"/>
    <cellStyle name="标题 2 2 11" xfId="3869"/>
    <cellStyle name="标题 2 2 12" xfId="3870"/>
    <cellStyle name="标题 2 2 13" xfId="3871"/>
    <cellStyle name="标题 2 2 2" xfId="3872"/>
    <cellStyle name="标题 2 2 2 2" xfId="3873"/>
    <cellStyle name="标题 2 2 2 3" xfId="3874"/>
    <cellStyle name="标题 2 2 3" xfId="3875"/>
    <cellStyle name="标题 2 2 6 2" xfId="3876"/>
    <cellStyle name="标题 2 2 6 3" xfId="3877"/>
    <cellStyle name="标题 2 2 9" xfId="3878"/>
    <cellStyle name="标题 6 4 3" xfId="3879"/>
    <cellStyle name="标题 2 25" xfId="3880"/>
    <cellStyle name="强调文字颜色 5 3 2 2" xfId="3881"/>
    <cellStyle name="标题 2 26" xfId="3882"/>
    <cellStyle name="强调文字颜色 5 3 2 3" xfId="3883"/>
    <cellStyle name="标题 2 27" xfId="3884"/>
    <cellStyle name="标题 2 28" xfId="3885"/>
    <cellStyle name="标题 2 3" xfId="3886"/>
    <cellStyle name="标题 2 3 2" xfId="3887"/>
    <cellStyle name="注释 2 5 3" xfId="3888"/>
    <cellStyle name="标题 2 3 2 2" xfId="3889"/>
    <cellStyle name="标题 2 3 2 3" xfId="3890"/>
    <cellStyle name="标题 2 3 3" xfId="3891"/>
    <cellStyle name="标题 2 3 4" xfId="3892"/>
    <cellStyle name="标题 2 3 4 2" xfId="3893"/>
    <cellStyle name="标题 2 3 4 3" xfId="3894"/>
    <cellStyle name="标题 2 3 5 2" xfId="3895"/>
    <cellStyle name="标题 2 3 5 3" xfId="3896"/>
    <cellStyle name="标题 2 3 6 2" xfId="3897"/>
    <cellStyle name="标题 2 3 6 3" xfId="3898"/>
    <cellStyle name="标题 2 3 7" xfId="3899"/>
    <cellStyle name="标题 2 3 8" xfId="3900"/>
    <cellStyle name="标题 2 4" xfId="3901"/>
    <cellStyle name="标题 2 4 2 3" xfId="3902"/>
    <cellStyle name="标题 2 4 4 3" xfId="3903"/>
    <cellStyle name="标题 2 4 5 3" xfId="3904"/>
    <cellStyle name="标题 2 5" xfId="3905"/>
    <cellStyle name="标题 2 5 2" xfId="3906"/>
    <cellStyle name="标题 2 5 2 3" xfId="3907"/>
    <cellStyle name="标题 2 5 3" xfId="3908"/>
    <cellStyle name="标题 2 5 4" xfId="3909"/>
    <cellStyle name="标题 2 5 4 3" xfId="3910"/>
    <cellStyle name="标题 2 5 5 3" xfId="3911"/>
    <cellStyle name="标题 2 5 7" xfId="3912"/>
    <cellStyle name="标题 2 5 8" xfId="3913"/>
    <cellStyle name="标题 2 6" xfId="3914"/>
    <cellStyle name="标题 2 7" xfId="3915"/>
    <cellStyle name="标题 2 8" xfId="3916"/>
    <cellStyle name="常规_固定资产台账_101" xfId="3917"/>
    <cellStyle name="标题 2 9" xfId="3918"/>
    <cellStyle name="标题 3 10" xfId="3919"/>
    <cellStyle name="标题 3 11" xfId="3920"/>
    <cellStyle name="标题 3 15" xfId="3921"/>
    <cellStyle name="标题 3 20" xfId="3922"/>
    <cellStyle name="标题 3 16" xfId="3923"/>
    <cellStyle name="标题 3 21" xfId="3924"/>
    <cellStyle name="标题 3 18" xfId="3925"/>
    <cellStyle name="标题 3 23" xfId="3926"/>
    <cellStyle name="标题 3 19" xfId="3927"/>
    <cellStyle name="标题 3 24" xfId="3928"/>
    <cellStyle name="标题 3 2" xfId="3929"/>
    <cellStyle name="标题 3 2 12" xfId="3930"/>
    <cellStyle name="标题 3 2 13" xfId="3931"/>
    <cellStyle name="标题 3 2 2" xfId="3932"/>
    <cellStyle name="标题 3 2 2 2" xfId="3933"/>
    <cellStyle name="标题 3 2 2 3" xfId="3934"/>
    <cellStyle name="标题 3 2 3" xfId="3935"/>
    <cellStyle name="标题 3 2 3 2" xfId="3936"/>
    <cellStyle name="标题 3 2 3 3" xfId="3937"/>
    <cellStyle name="标题 3 2 4" xfId="3938"/>
    <cellStyle name="标题 3 2 4 2" xfId="3939"/>
    <cellStyle name="标题 3 2 4 3" xfId="3940"/>
    <cellStyle name="标题 3 2 5" xfId="3941"/>
    <cellStyle name="标题 3 2 5 2" xfId="3942"/>
    <cellStyle name="标题 3 2 5 3" xfId="3943"/>
    <cellStyle name="标题 3 2 6" xfId="3944"/>
    <cellStyle name="差_保险兼业代理业务统计表 3" xfId="3945"/>
    <cellStyle name="标题 3 2 6 2" xfId="3946"/>
    <cellStyle name="标题 3 2 6 3" xfId="3947"/>
    <cellStyle name="标题 3 2 7" xfId="3948"/>
    <cellStyle name="常规_固定资产台账_179" xfId="3949"/>
    <cellStyle name="标题 3 2 8" xfId="3950"/>
    <cellStyle name="标题 4 2" xfId="3951"/>
    <cellStyle name="标题 3 2 9" xfId="3952"/>
    <cellStyle name="标题 3 3" xfId="3953"/>
    <cellStyle name="常规_固定资产台账_136" xfId="3954"/>
    <cellStyle name="标题 3 3 2" xfId="3955"/>
    <cellStyle name="标题 3 3 3" xfId="3956"/>
    <cellStyle name="标题 3 3 4" xfId="3957"/>
    <cellStyle name="标题 3 3 5" xfId="3958"/>
    <cellStyle name="标题 3 3 7" xfId="3959"/>
    <cellStyle name="标题 3 3 8" xfId="3960"/>
    <cellStyle name="标题 3 4" xfId="3961"/>
    <cellStyle name="标题 3 4 2 3" xfId="3962"/>
    <cellStyle name="标题 3 4 4 3" xfId="3963"/>
    <cellStyle name="标题 3 4 5 3" xfId="3964"/>
    <cellStyle name="标题 3 4 7" xfId="3965"/>
    <cellStyle name="标题 3 4 8" xfId="3966"/>
    <cellStyle name="标题 3 5" xfId="3967"/>
    <cellStyle name="标题 3 5 2 3" xfId="3968"/>
    <cellStyle name="标题 3 5 3 3" xfId="3969"/>
    <cellStyle name="标题 3 5 4 3" xfId="3970"/>
    <cellStyle name="标题 3 5 6" xfId="3971"/>
    <cellStyle name="标题 3 5 7" xfId="3972"/>
    <cellStyle name="标题 3 5 8" xfId="3973"/>
    <cellStyle name="标题 3 6" xfId="3974"/>
    <cellStyle name="标题 3 7" xfId="3975"/>
    <cellStyle name="常规_固定资产台账_150" xfId="3976"/>
    <cellStyle name="标题 3 8" xfId="3977"/>
    <cellStyle name="常规_固定资产台账_146" xfId="3978"/>
    <cellStyle name="标题 3 9" xfId="3979"/>
    <cellStyle name="常规_固定资产台账_152" xfId="3980"/>
    <cellStyle name="标题 4 11" xfId="3981"/>
    <cellStyle name="标题 4 12" xfId="3982"/>
    <cellStyle name="标题 4 13" xfId="3983"/>
    <cellStyle name="标题 4 14" xfId="3984"/>
    <cellStyle name="标题 4 15" xfId="3985"/>
    <cellStyle name="标题 4 20" xfId="3986"/>
    <cellStyle name="标题 4 16" xfId="3987"/>
    <cellStyle name="标题 4 21" xfId="3988"/>
    <cellStyle name="标题 4 17" xfId="3989"/>
    <cellStyle name="标题 4 22" xfId="3990"/>
    <cellStyle name="标题 4 18" xfId="3991"/>
    <cellStyle name="标题 4 23" xfId="3992"/>
    <cellStyle name="标题 4 19" xfId="3993"/>
    <cellStyle name="标题 4 24" xfId="3994"/>
    <cellStyle name="标题 4 2 10" xfId="3995"/>
    <cellStyle name="标题 4 2 12" xfId="3996"/>
    <cellStyle name="标题 4 2 13" xfId="3997"/>
    <cellStyle name="标题 4 2 2" xfId="3998"/>
    <cellStyle name="标题 4 2 2 2" xfId="3999"/>
    <cellStyle name="标题 4 2 2 3" xfId="4000"/>
    <cellStyle name="标题 4 2 3" xfId="4001"/>
    <cellStyle name="标题 4 2 3 2" xfId="4002"/>
    <cellStyle name="标题 4 2 3 3" xfId="4003"/>
    <cellStyle name="标题 4 2 4" xfId="4004"/>
    <cellStyle name="标题 4 2 4 2" xfId="4005"/>
    <cellStyle name="标题 4 2 4 3" xfId="4006"/>
    <cellStyle name="标题 4 2 5" xfId="4007"/>
    <cellStyle name="标题 4 2 5 2" xfId="4008"/>
    <cellStyle name="标题 4 2 5 3" xfId="4009"/>
    <cellStyle name="标题 4 2 6" xfId="4010"/>
    <cellStyle name="标题 4 2 7" xfId="4011"/>
    <cellStyle name="标题 4 2 8" xfId="4012"/>
    <cellStyle name="标题 4 2 9" xfId="4013"/>
    <cellStyle name="标题 4 25" xfId="4014"/>
    <cellStyle name="标题 4 26" xfId="4015"/>
    <cellStyle name="标题 4 27" xfId="4016"/>
    <cellStyle name="标题 4 28" xfId="4017"/>
    <cellStyle name="标题 4 3" xfId="4018"/>
    <cellStyle name="标题 4 3 2" xfId="4019"/>
    <cellStyle name="标题 4 3 2 2" xfId="4020"/>
    <cellStyle name="标题 4 3 2 3" xfId="4021"/>
    <cellStyle name="标题 4 3 3" xfId="4022"/>
    <cellStyle name="标题 4 3 4" xfId="4023"/>
    <cellStyle name="标题 4 3 4 2" xfId="4024"/>
    <cellStyle name="标题 4 3 4 3" xfId="4025"/>
    <cellStyle name="标题 4 3 5" xfId="4026"/>
    <cellStyle name="标题 4 3 5 2" xfId="4027"/>
    <cellStyle name="标题 4 3 5 3" xfId="4028"/>
    <cellStyle name="标题 4 3 6" xfId="4029"/>
    <cellStyle name="标题 4 3 7" xfId="4030"/>
    <cellStyle name="标题 4 3 8" xfId="4031"/>
    <cellStyle name="标题 4 4" xfId="4032"/>
    <cellStyle name="标题 4 4 2" xfId="4033"/>
    <cellStyle name="标题 4 4 2 3" xfId="4034"/>
    <cellStyle name="标题 4 4 3" xfId="4035"/>
    <cellStyle name="标题 4 4 3 3" xfId="4036"/>
    <cellStyle name="标题 4 4 4" xfId="4037"/>
    <cellStyle name="标题 4 4 4 3" xfId="4038"/>
    <cellStyle name="标题 4 4 5" xfId="4039"/>
    <cellStyle name="标题 4 4 5 3" xfId="4040"/>
    <cellStyle name="标题 4 4 7" xfId="4041"/>
    <cellStyle name="标题 4 4 8" xfId="4042"/>
    <cellStyle name="标题 4 5 2" xfId="4043"/>
    <cellStyle name="标题 4 5 3" xfId="4044"/>
    <cellStyle name="标题 4 5 3 3" xfId="4045"/>
    <cellStyle name="标题 4 5 4" xfId="4046"/>
    <cellStyle name="标题 4 5 6" xfId="4047"/>
    <cellStyle name="标题 4 5 7" xfId="4048"/>
    <cellStyle name="标题 4 5 8" xfId="4049"/>
    <cellStyle name="标题 5" xfId="4050"/>
    <cellStyle name="标题 5 2" xfId="4051"/>
    <cellStyle name="标题 5 2 2" xfId="4052"/>
    <cellStyle name="标题 5 2 3" xfId="4053"/>
    <cellStyle name="标题 5 3" xfId="4054"/>
    <cellStyle name="标题 5 4" xfId="4055"/>
    <cellStyle name="标题 5 4 2" xfId="4056"/>
    <cellStyle name="标题 5 4 3" xfId="4057"/>
    <cellStyle name="标题 5 5" xfId="4058"/>
    <cellStyle name="标题 5 5 2" xfId="4059"/>
    <cellStyle name="标题 5 5 3" xfId="4060"/>
    <cellStyle name="标题 5 6 2" xfId="4061"/>
    <cellStyle name="标题 5 6 3" xfId="4062"/>
    <cellStyle name="标题 5 8" xfId="4063"/>
    <cellStyle name="标题 5 9" xfId="4064"/>
    <cellStyle name="标题 6" xfId="4065"/>
    <cellStyle name="标题 6 2" xfId="4066"/>
    <cellStyle name="标题 6 2 3" xfId="4067"/>
    <cellStyle name="标题 6 3" xfId="4068"/>
    <cellStyle name="标题 6 3 3" xfId="4069"/>
    <cellStyle name="标题 6 4" xfId="4070"/>
    <cellStyle name="标题 6 5 2" xfId="4071"/>
    <cellStyle name="标题 6 5 3" xfId="4072"/>
    <cellStyle name="标题 7" xfId="4073"/>
    <cellStyle name="标题 7 2" xfId="4074"/>
    <cellStyle name="标题 7 3" xfId="4075"/>
    <cellStyle name="标题 7 4" xfId="4076"/>
    <cellStyle name="差 4 3 2" xfId="4077"/>
    <cellStyle name="标题 7 5" xfId="4078"/>
    <cellStyle name="标题 7 5 3" xfId="4079"/>
    <cellStyle name="差 4 3 3" xfId="4080"/>
    <cellStyle name="标题 7 6" xfId="4081"/>
    <cellStyle name="标题 7 6 2" xfId="4082"/>
    <cellStyle name="标题 7 7" xfId="4083"/>
    <cellStyle name="标题 7 8" xfId="4084"/>
    <cellStyle name="标题 8" xfId="4085"/>
    <cellStyle name="常规 2 7" xfId="4086"/>
    <cellStyle name="标题 8 2" xfId="4087"/>
    <cellStyle name="标题 8 2 3" xfId="4088"/>
    <cellStyle name="输入 2" xfId="4089"/>
    <cellStyle name="常规 2 8" xfId="4090"/>
    <cellStyle name="标题 8 3" xfId="4091"/>
    <cellStyle name="标题 8 3 3" xfId="4092"/>
    <cellStyle name="输入 3" xfId="4093"/>
    <cellStyle name="常规 2 9" xfId="4094"/>
    <cellStyle name="标题 8 4" xfId="4095"/>
    <cellStyle name="差 4 4 2" xfId="4096"/>
    <cellStyle name="标题 8 5" xfId="4097"/>
    <cellStyle name="差 4 4 3" xfId="4098"/>
    <cellStyle name="标题 8 6" xfId="4099"/>
    <cellStyle name="标题 9" xfId="4100"/>
    <cellStyle name="标题1" xfId="4101"/>
    <cellStyle name="差 5 4 3" xfId="4102"/>
    <cellStyle name="标题1 2" xfId="4103"/>
    <cellStyle name="标题1 3" xfId="4104"/>
    <cellStyle name="标题1 4" xfId="4105"/>
    <cellStyle name="标题1 5" xfId="4106"/>
    <cellStyle name="标题1 6" xfId="4107"/>
    <cellStyle name="表标题" xfId="4108"/>
    <cellStyle name="表标题 2" xfId="4109"/>
    <cellStyle name="部门 4" xfId="4110"/>
    <cellStyle name="部门 5" xfId="4111"/>
    <cellStyle name="部门 6" xfId="4112"/>
    <cellStyle name="差 12" xfId="4113"/>
    <cellStyle name="差 13" xfId="4114"/>
    <cellStyle name="差 14" xfId="4115"/>
    <cellStyle name="差 15" xfId="4116"/>
    <cellStyle name="差 20" xfId="4117"/>
    <cellStyle name="差 16" xfId="4118"/>
    <cellStyle name="差 21" xfId="4119"/>
    <cellStyle name="差 17" xfId="4120"/>
    <cellStyle name="差 22" xfId="4121"/>
    <cellStyle name="好_2011年03季报" xfId="4122"/>
    <cellStyle name="差 18" xfId="4123"/>
    <cellStyle name="差 23" xfId="4124"/>
    <cellStyle name="差 2" xfId="4125"/>
    <cellStyle name="差 2 2" xfId="4126"/>
    <cellStyle name="差 2 2 2" xfId="4127"/>
    <cellStyle name="差 2 2 3" xfId="4128"/>
    <cellStyle name="差 2 3" xfId="4129"/>
    <cellStyle name="差 2 3 3" xfId="4130"/>
    <cellStyle name="差 2 4" xfId="4131"/>
    <cellStyle name="差 2 5" xfId="4132"/>
    <cellStyle name="差 2 5 2" xfId="4133"/>
    <cellStyle name="差 2 5 3" xfId="4134"/>
    <cellStyle name="差 2 6" xfId="4135"/>
    <cellStyle name="差 2 6 2" xfId="4136"/>
    <cellStyle name="差 2 6 3" xfId="4137"/>
    <cellStyle name="差 3 2 2" xfId="4138"/>
    <cellStyle name="差 3 2 3" xfId="4139"/>
    <cellStyle name="差 3 3 2" xfId="4140"/>
    <cellStyle name="差 3 3 3" xfId="4141"/>
    <cellStyle name="差 4" xfId="4142"/>
    <cellStyle name="差 4 2" xfId="4143"/>
    <cellStyle name="差 4 3" xfId="4144"/>
    <cellStyle name="差 4 4" xfId="4145"/>
    <cellStyle name="差 4 5" xfId="4146"/>
    <cellStyle name="差 4 5 2" xfId="4147"/>
    <cellStyle name="差 4 5 3" xfId="4148"/>
    <cellStyle name="差 4 6" xfId="4149"/>
    <cellStyle name="差 4 6 2" xfId="4150"/>
    <cellStyle name="差 4 6 3" xfId="4151"/>
    <cellStyle name="差 4 7" xfId="4152"/>
    <cellStyle name="差 4 8" xfId="4153"/>
    <cellStyle name="差 5" xfId="4154"/>
    <cellStyle name="差 5 2" xfId="4155"/>
    <cellStyle name="差 5 2 2" xfId="4156"/>
    <cellStyle name="差 5 2 3" xfId="4157"/>
    <cellStyle name="差 5 3" xfId="4158"/>
    <cellStyle name="差 5 3 2" xfId="4159"/>
    <cellStyle name="差 5 3 3" xfId="4160"/>
    <cellStyle name="差 5 4" xfId="4161"/>
    <cellStyle name="差 5 4 2" xfId="4162"/>
    <cellStyle name="差 5 6" xfId="4163"/>
    <cellStyle name="差 5 7" xfId="4164"/>
    <cellStyle name="差 5 8" xfId="4165"/>
    <cellStyle name="差 6" xfId="4166"/>
    <cellStyle name="差 9" xfId="4167"/>
    <cellStyle name="差_2011年03季报 3" xfId="4168"/>
    <cellStyle name="差_东沟评估定稿" xfId="4169"/>
    <cellStyle name="差_东沟评估定稿 2" xfId="4170"/>
    <cellStyle name="差_东沟评估定稿 3" xfId="4171"/>
    <cellStyle name="差_附件1月报表9" xfId="4172"/>
    <cellStyle name="差_附件1月报表9 2" xfId="4173"/>
    <cellStyle name="差_附件1月报表9 3" xfId="4174"/>
    <cellStyle name="差_坤源改" xfId="4175"/>
    <cellStyle name="差_坤源改 2" xfId="4176"/>
    <cellStyle name="差_坤源改 3" xfId="4177"/>
    <cellStyle name="差_评估明细表（煤矿申报模板）" xfId="4178"/>
    <cellStyle name="差_评估山西翼城东沟煤业有限公司" xfId="4179"/>
    <cellStyle name="差_评估山西翼城东沟煤业有限公司 2" xfId="4180"/>
    <cellStyle name="差_清查山西翼城东沟煤业有限公司 2" xfId="4181"/>
    <cellStyle name="差_社团贷款情况表" xfId="4182"/>
    <cellStyle name="差_社团贷款情况表 2" xfId="4183"/>
    <cellStyle name="差_社团贷款情况表 3" xfId="4184"/>
    <cellStyle name="差_中小企业档案与建设3月" xfId="4185"/>
    <cellStyle name="差_中小企业档案与建设3月 3" xfId="4186"/>
    <cellStyle name="常规 11 2" xfId="4187"/>
    <cellStyle name="常规 12" xfId="4188"/>
    <cellStyle name="常规 12 2" xfId="4189"/>
    <cellStyle name="常规_固定资产台账_91 2" xfId="4190"/>
    <cellStyle name="资产 4" xfId="4191"/>
    <cellStyle name="常规 12 2 2" xfId="4192"/>
    <cellStyle name="资产 5" xfId="4193"/>
    <cellStyle name="常规 12 2 3" xfId="4194"/>
    <cellStyle name="常规_固定资产台账_87" xfId="4195"/>
    <cellStyle name="常规 12 3" xfId="4196"/>
    <cellStyle name="链接单元格 3 3 2" xfId="4197"/>
    <cellStyle name="常规_固定资产台账_93" xfId="4198"/>
    <cellStyle name="常规 12 4" xfId="4199"/>
    <cellStyle name="链接单元格 3 3 3" xfId="4200"/>
    <cellStyle name="常规_固定资产台账_89" xfId="4201"/>
    <cellStyle name="常规 12 5" xfId="4202"/>
    <cellStyle name="常规 12 6" xfId="4203"/>
    <cellStyle name="常规 13" xfId="4204"/>
    <cellStyle name="常规 13 2" xfId="4205"/>
    <cellStyle name="常规 13 3" xfId="4206"/>
    <cellStyle name="常规 13 3 2" xfId="4207"/>
    <cellStyle name="常规 13 3 3" xfId="4208"/>
    <cellStyle name="常规 13 4 2" xfId="4209"/>
    <cellStyle name="常规 13 4 3" xfId="4210"/>
    <cellStyle name="常规 13 5 3" xfId="4211"/>
    <cellStyle name="常规 14" xfId="4212"/>
    <cellStyle name="常规 14 2" xfId="4213"/>
    <cellStyle name="常规 14 3" xfId="4214"/>
    <cellStyle name="常规 2 10" xfId="4215"/>
    <cellStyle name="常规 2 5" xfId="4216"/>
    <cellStyle name="常规 2 6" xfId="4217"/>
    <cellStyle name="常规 2_四分公司新固定资产台账修改后" xfId="4218"/>
    <cellStyle name="常规 2_在用 (2) 2" xfId="4219"/>
    <cellStyle name="常规 2_在用 (2) 2 2_01" xfId="4220"/>
    <cellStyle name="常规 3" xfId="4221"/>
    <cellStyle name="常规 3 2" xfId="4222"/>
    <cellStyle name="常规 3 3" xfId="4223"/>
    <cellStyle name="常规 4" xfId="4224"/>
    <cellStyle name="常规 4 2" xfId="4225"/>
    <cellStyle name="常规 4 2 2" xfId="4226"/>
    <cellStyle name="常规 4 3" xfId="4227"/>
    <cellStyle name="常规 5" xfId="4228"/>
    <cellStyle name="常规 6" xfId="4229"/>
    <cellStyle name="常规 6 2" xfId="4230"/>
    <cellStyle name="常规 6 3" xfId="4231"/>
    <cellStyle name="常规 7" xfId="4232"/>
    <cellStyle name="常规 7 2" xfId="4233"/>
    <cellStyle name="常规 7 3" xfId="4234"/>
    <cellStyle name="常规 8" xfId="4235"/>
    <cellStyle name="常规 8 2" xfId="4236"/>
    <cellStyle name="常规 8 3" xfId="4237"/>
    <cellStyle name="常规 8 4" xfId="4238"/>
    <cellStyle name="常规 8 5" xfId="4239"/>
    <cellStyle name="常规 8 5 2" xfId="4240"/>
    <cellStyle name="常规 8 5 3" xfId="4241"/>
    <cellStyle name="常规 8 6 2" xfId="4242"/>
    <cellStyle name="常规 8 6 3" xfId="4243"/>
    <cellStyle name="常规 9" xfId="4244"/>
    <cellStyle name="常规 9 5 2" xfId="4245"/>
    <cellStyle name="常规 9 5 3" xfId="4246"/>
    <cellStyle name="常规 9 6 2" xfId="4247"/>
    <cellStyle name="常规 9 6 3" xfId="4248"/>
    <cellStyle name="常规_30e03d4a-9973-445e-90b9-46d5dbdfbc7f_3" xfId="4249"/>
    <cellStyle name="常规_Sheet1_在用 (2)" xfId="4250"/>
    <cellStyle name="常规_更正后_15_四分公司新固定资产台账修改后" xfId="4251"/>
    <cellStyle name="常规_更正后_33" xfId="4252"/>
    <cellStyle name="常规_更正后_79" xfId="4253"/>
    <cellStyle name="常规_更正后_84" xfId="4254"/>
    <cellStyle name="常规_更正后_四分公司新固定资产台账修改后" xfId="4255"/>
    <cellStyle name="常规_固定资产(毁损、待报废)清查表_2" xfId="4256"/>
    <cellStyle name="常规_固定资产(毁损、待报废)清查表_2 2_01" xfId="4257"/>
    <cellStyle name="常规_固定资产台账_116" xfId="4258"/>
    <cellStyle name="强调文字颜色 3 4 2 3" xfId="4259"/>
    <cellStyle name="常规_固定资产台账_118" xfId="4260"/>
    <cellStyle name="强调文字颜色 3 4 2 2" xfId="4261"/>
    <cellStyle name="常规_固定资产台账_122" xfId="4262"/>
    <cellStyle name="常规_固定资产台账_124" xfId="4263"/>
    <cellStyle name="常规_固定资产台账_146 2" xfId="4264"/>
    <cellStyle name="常规_固定资产台账_148" xfId="4265"/>
    <cellStyle name="常规_固定资产台账_206 2" xfId="4266"/>
    <cellStyle name="常规_固定资产台账_4 2_01" xfId="4267"/>
    <cellStyle name="常规_固定资产台账_46" xfId="4268"/>
    <cellStyle name="常规_固定资产台账_5" xfId="4269"/>
    <cellStyle name="常规_固定资产台账_79" xfId="4270"/>
    <cellStyle name="常规_固定资产台账_81" xfId="4271"/>
    <cellStyle name="常规_固定资产台账_83" xfId="4272"/>
    <cellStyle name="常规_固定资产台账_85 2" xfId="4273"/>
    <cellStyle name="常规_固定资产台账_95" xfId="4274"/>
    <cellStyle name="常规_机器设备_171" xfId="4275"/>
    <cellStyle name="常规_机器设备_188" xfId="4276"/>
    <cellStyle name="常规_机器设备_195_四分公司新固定资产台账修改后" xfId="4277"/>
    <cellStyle name="常规_机器设备_199_四分公司新固定资产台账修改后" xfId="4278"/>
    <cellStyle name="常规_机器设备_2" xfId="4279"/>
    <cellStyle name="常规_机器设备_207_四分公司新固定资产台账修改后" xfId="4280"/>
    <cellStyle name="常规_机器设备_211_四分公司新固定资产台账修改后" xfId="4281"/>
    <cellStyle name="常规_机器设备_226" xfId="4282"/>
    <cellStyle name="好_社团贷款情况表 3" xfId="4283"/>
    <cellStyle name="常规_机器设备_23" xfId="4284"/>
    <cellStyle name="常规_机器设备_231 2" xfId="4285"/>
    <cellStyle name="常规_机器设备_35" xfId="4286"/>
    <cellStyle name="常规_机器设备_35 2" xfId="4287"/>
    <cellStyle name="常规_机器设备_35 2_01" xfId="4288"/>
    <cellStyle name="常规_机器设备_35_四分公司新固定资产台账修改后" xfId="4289"/>
    <cellStyle name="常规_机器设备_36" xfId="4290"/>
    <cellStyle name="常规_机器设备_38" xfId="4291"/>
    <cellStyle name="常规_评估明细表（申报）" xfId="4292"/>
    <cellStyle name="常规_试验仪器" xfId="4293"/>
    <cellStyle name="常规_试验仪器 2_01" xfId="4294"/>
    <cellStyle name="常规_试验仪器_1" xfId="4295"/>
    <cellStyle name="输出 5 2" xfId="4296"/>
    <cellStyle name="常规_试验仪器_1 2_01" xfId="4297"/>
    <cellStyle name="常规_运输设备_42" xfId="4298"/>
    <cellStyle name="常规_运输设备_42 2_01" xfId="4299"/>
    <cellStyle name="分级显示行_1_4附件二凯旋评估表" xfId="4300"/>
    <cellStyle name="分级显示列_1_Book1" xfId="4301"/>
    <cellStyle name="公司标准表" xfId="4302"/>
    <cellStyle name="公司标准表 2" xfId="4303"/>
    <cellStyle name="公司标准表 3" xfId="4304"/>
    <cellStyle name="好 10" xfId="4305"/>
    <cellStyle name="好 11" xfId="4306"/>
    <cellStyle name="好 12" xfId="4307"/>
    <cellStyle name="好 13" xfId="4308"/>
    <cellStyle name="好 14" xfId="4309"/>
    <cellStyle name="好 20" xfId="4310"/>
    <cellStyle name="好 15" xfId="4311"/>
    <cellStyle name="好 21" xfId="4312"/>
    <cellStyle name="好 16" xfId="4313"/>
    <cellStyle name="好 22" xfId="4314"/>
    <cellStyle name="好 17" xfId="4315"/>
    <cellStyle name="好 23" xfId="4316"/>
    <cellStyle name="好 18" xfId="4317"/>
    <cellStyle name="好 24" xfId="4318"/>
    <cellStyle name="好 19" xfId="4319"/>
    <cellStyle name="好 2" xfId="4320"/>
    <cellStyle name="好 2 10" xfId="4321"/>
    <cellStyle name="好 2 11" xfId="4322"/>
    <cellStyle name="好 2 12" xfId="4323"/>
    <cellStyle name="好 2 13" xfId="4324"/>
    <cellStyle name="好 2 2" xfId="4325"/>
    <cellStyle name="好 2 2 2" xfId="4326"/>
    <cellStyle name="好 2 2 3" xfId="4327"/>
    <cellStyle name="好 2 3" xfId="4328"/>
    <cellStyle name="好 2 3 2" xfId="4329"/>
    <cellStyle name="好 2 3 3" xfId="4330"/>
    <cellStyle name="好 2 4" xfId="4331"/>
    <cellStyle name="好 2 4 2" xfId="4332"/>
    <cellStyle name="好 2 4 3" xfId="4333"/>
    <cellStyle name="好 2 5" xfId="4334"/>
    <cellStyle name="好 2 6" xfId="4335"/>
    <cellStyle name="好 2 6 2" xfId="4336"/>
    <cellStyle name="好 2 6 3" xfId="4337"/>
    <cellStyle name="好 2 7" xfId="4338"/>
    <cellStyle name="好 25" xfId="4339"/>
    <cellStyle name="好 26" xfId="4340"/>
    <cellStyle name="好 27" xfId="4341"/>
    <cellStyle name="好 28" xfId="4342"/>
    <cellStyle name="好 3" xfId="4343"/>
    <cellStyle name="好 3 2" xfId="4344"/>
    <cellStyle name="好 3 2 2" xfId="4345"/>
    <cellStyle name="好 3 2 3" xfId="4346"/>
    <cellStyle name="好 3 3" xfId="4347"/>
    <cellStyle name="好 3 3 2" xfId="4348"/>
    <cellStyle name="好 3 3 3" xfId="4349"/>
    <cellStyle name="好 3 4" xfId="4350"/>
    <cellStyle name="好 3 4 2" xfId="4351"/>
    <cellStyle name="好 3 4 3" xfId="4352"/>
    <cellStyle name="好 3 5" xfId="4353"/>
    <cellStyle name="好 3 5 2" xfId="4354"/>
    <cellStyle name="好 3 5 3" xfId="4355"/>
    <cellStyle name="好 3 6" xfId="4356"/>
    <cellStyle name="好 3 6 2" xfId="4357"/>
    <cellStyle name="好 3 6 3" xfId="4358"/>
    <cellStyle name="好 3 7" xfId="4359"/>
    <cellStyle name="好 4" xfId="4360"/>
    <cellStyle name="好 4 2" xfId="4361"/>
    <cellStyle name="好 4 2 2" xfId="4362"/>
    <cellStyle name="好 4 2 3" xfId="4363"/>
    <cellStyle name="好 4 3" xfId="4364"/>
    <cellStyle name="好 4 3 2" xfId="4365"/>
    <cellStyle name="好 4 3 3" xfId="4366"/>
    <cellStyle name="好 4 4" xfId="4367"/>
    <cellStyle name="好 4 4 2" xfId="4368"/>
    <cellStyle name="好 4 4 3" xfId="4369"/>
    <cellStyle name="好 4 5" xfId="4370"/>
    <cellStyle name="好 4 5 2" xfId="4371"/>
    <cellStyle name="好 4 5 3" xfId="4372"/>
    <cellStyle name="好 4 6" xfId="4373"/>
    <cellStyle name="好 4 6 2" xfId="4374"/>
    <cellStyle name="好 4 6 3" xfId="4375"/>
    <cellStyle name="好 4 7" xfId="4376"/>
    <cellStyle name="好 4 8" xfId="4377"/>
    <cellStyle name="好 5" xfId="4378"/>
    <cellStyle name="好 5 2" xfId="4379"/>
    <cellStyle name="好 5 2 2" xfId="4380"/>
    <cellStyle name="好 5 2 3" xfId="4381"/>
    <cellStyle name="好 5 3" xfId="4382"/>
    <cellStyle name="好 5 3 2" xfId="4383"/>
    <cellStyle name="好 5 3 3" xfId="4384"/>
    <cellStyle name="好 5 4" xfId="4385"/>
    <cellStyle name="好 5 4 2" xfId="4386"/>
    <cellStyle name="好 5 4 3" xfId="4387"/>
    <cellStyle name="好 5 5" xfId="4388"/>
    <cellStyle name="好 5 5 2" xfId="4389"/>
    <cellStyle name="好 5 5 3" xfId="4390"/>
    <cellStyle name="好 5 6" xfId="4391"/>
    <cellStyle name="好 5 6 2" xfId="4392"/>
    <cellStyle name="好 5 6 3" xfId="4393"/>
    <cellStyle name="好 5 7" xfId="4394"/>
    <cellStyle name="好 5 8" xfId="4395"/>
    <cellStyle name="好 6" xfId="4396"/>
    <cellStyle name="好 7" xfId="4397"/>
    <cellStyle name="好 8" xfId="4398"/>
    <cellStyle name="好 9" xfId="4399"/>
    <cellStyle name="好_10月不良贷款监测表" xfId="4400"/>
    <cellStyle name="好_10月不良贷款监测表 2" xfId="4401"/>
    <cellStyle name="好_10月不良贷款监测表 3" xfId="4402"/>
    <cellStyle name="好_2011年03季报 2" xfId="4403"/>
    <cellStyle name="好_2011年03季报 3" xfId="4404"/>
    <cellStyle name="好_2012.3 资产-损益湖滨花园酒店11" xfId="4405"/>
    <cellStyle name="好_2012.3 资产-损益湖滨花园酒店11 2" xfId="4406"/>
    <cellStyle name="好_2012.3 资产-损益湖滨花园酒店11 3" xfId="4407"/>
    <cellStyle name="好_Book1" xfId="4408"/>
    <cellStyle name="好_Book1 2" xfId="4409"/>
    <cellStyle name="好_Book1 3" xfId="4410"/>
    <cellStyle name="好_保险兼业代理业务统计表" xfId="4411"/>
    <cellStyle name="好_保险兼业代理业务统计表 2" xfId="4412"/>
    <cellStyle name="好_保险兼业代理业务统计表 3" xfId="4413"/>
    <cellStyle name="好_不良贷款监测表8月" xfId="4414"/>
    <cellStyle name="好_不良贷款监测表8月 2" xfId="4415"/>
    <cellStyle name="好_不良贷款监测表8月 3" xfId="4416"/>
    <cellStyle name="解释性文本 2 13" xfId="4417"/>
    <cellStyle name="好_大额贷款表一" xfId="4418"/>
    <cellStyle name="好_大额贷款表一 2" xfId="4419"/>
    <cellStyle name="好_大额贷款表一 3" xfId="4420"/>
    <cellStyle name="好_东沟评估定稿" xfId="4421"/>
    <cellStyle name="好_东沟评估定稿 2" xfId="4422"/>
    <cellStyle name="好_东沟评估定稿 3" xfId="4423"/>
    <cellStyle name="好_附件1月报表9" xfId="4424"/>
    <cellStyle name="好_附件1月报表9 2" xfId="4425"/>
    <cellStyle name="好_附件1月报表9 3" xfId="4426"/>
    <cellStyle name="好_湖滨花园两年报表" xfId="4427"/>
    <cellStyle name="好_湖滨花园两年报表 2" xfId="4428"/>
    <cellStyle name="好_湖滨花园两年报表 3" xfId="4429"/>
    <cellStyle name="好_汇嵘煤矿评估定稿1" xfId="4430"/>
    <cellStyle name="好_汇嵘煤矿评估定稿1 2" xfId="4431"/>
    <cellStyle name="好_汇嵘煤矿评估定稿1 3" xfId="4432"/>
    <cellStyle name="好_评估明细表 定稿(扒罗山煤矿）" xfId="4433"/>
    <cellStyle name="好_评估明细表 定稿(扒罗山煤矿） 2" xfId="4434"/>
    <cellStyle name="强调文字颜色 4 5 6 2" xfId="4435"/>
    <cellStyle name="好_评估明细表 定稿(扒罗山煤矿） 3" xfId="4436"/>
    <cellStyle name="好_评估明细表（煤矿申报模板）" xfId="4437"/>
    <cellStyle name="好_评估明细表（煤矿申报模板） 2" xfId="4438"/>
    <cellStyle name="好_评估明细表（煤矿申报模板） 3" xfId="4439"/>
    <cellStyle name="好_评估山西翼城东沟煤业有限公司" xfId="4440"/>
    <cellStyle name="好_评估山西翼城东沟煤业有限公司 2" xfId="4441"/>
    <cellStyle name="好_评估山西翼城东沟煤业有限公司 3" xfId="4442"/>
    <cellStyle name="好_清查山西翼城东沟煤业有限公司" xfId="4443"/>
    <cellStyle name="好_清查山西翼城东沟煤业有限公司 2" xfId="4444"/>
    <cellStyle name="好_清查山西翼城东沟煤业有限公司 3" xfId="4445"/>
    <cellStyle name="好_社团贷款情况表" xfId="4446"/>
    <cellStyle name="好_社团贷款情况表 2" xfId="4447"/>
    <cellStyle name="好_忻州支农月报3(1)" xfId="4448"/>
    <cellStyle name="好_忻州支农月报3(1) 2" xfId="4449"/>
    <cellStyle name="好_忻州支农月报3(1) 3" xfId="4450"/>
    <cellStyle name="好_中小企业档案与建设3月" xfId="4451"/>
    <cellStyle name="好_中小企业档案与建设3月 2" xfId="4452"/>
    <cellStyle name="好_中小企业档案与建设3月 3" xfId="4453"/>
    <cellStyle name="汇总 10" xfId="4454"/>
    <cellStyle name="汇总 11" xfId="4455"/>
    <cellStyle name="汇总 12" xfId="4456"/>
    <cellStyle name="汇总 13" xfId="4457"/>
    <cellStyle name="汇总 14" xfId="4458"/>
    <cellStyle name="汇总 20" xfId="4459"/>
    <cellStyle name="汇总 15" xfId="4460"/>
    <cellStyle name="汇总 23" xfId="4461"/>
    <cellStyle name="汇总 18" xfId="4462"/>
    <cellStyle name="汇总 24" xfId="4463"/>
    <cellStyle name="汇总 19" xfId="4464"/>
    <cellStyle name="汇总 2" xfId="4465"/>
    <cellStyle name="汇总 2 10" xfId="4466"/>
    <cellStyle name="汇总 2 11" xfId="4467"/>
    <cellStyle name="汇总 2 12" xfId="4468"/>
    <cellStyle name="汇总 2 13" xfId="4469"/>
    <cellStyle name="汇总 2 2" xfId="4470"/>
    <cellStyle name="汇总 2 2 2" xfId="4471"/>
    <cellStyle name="汇总 2 2 3" xfId="4472"/>
    <cellStyle name="汇总 2 3" xfId="4473"/>
    <cellStyle name="汇总 2 3 2" xfId="4474"/>
    <cellStyle name="汇总 2 3 3" xfId="4475"/>
    <cellStyle name="汇总 2 4" xfId="4476"/>
    <cellStyle name="汇总 2 4 2" xfId="4477"/>
    <cellStyle name="汇总 2 4 3" xfId="4478"/>
    <cellStyle name="汇总 2 5" xfId="4479"/>
    <cellStyle name="汇总 2 5 2" xfId="4480"/>
    <cellStyle name="汇总 2 5 3" xfId="4481"/>
    <cellStyle name="汇总 2 6" xfId="4482"/>
    <cellStyle name="汇总 2 6 3" xfId="4483"/>
    <cellStyle name="汇总 2 7" xfId="4484"/>
    <cellStyle name="汇总 2 8" xfId="4485"/>
    <cellStyle name="汇总 2 9" xfId="4486"/>
    <cellStyle name="汇总 25" xfId="4487"/>
    <cellStyle name="汇总 26" xfId="4488"/>
    <cellStyle name="汇总 27" xfId="4489"/>
    <cellStyle name="汇总 28" xfId="4490"/>
    <cellStyle name="汇总 3" xfId="4491"/>
    <cellStyle name="汇总 3 2" xfId="4492"/>
    <cellStyle name="汇总 3 2 2" xfId="4493"/>
    <cellStyle name="汇总 3 2 3" xfId="4494"/>
    <cellStyle name="汇总 3 3" xfId="4495"/>
    <cellStyle name="汇总 3 3 2" xfId="4496"/>
    <cellStyle name="汇总 3 3 3" xfId="4497"/>
    <cellStyle name="汇总 3 4" xfId="4498"/>
    <cellStyle name="汇总 3 4 2" xfId="4499"/>
    <cellStyle name="汇总 3 4 3" xfId="4500"/>
    <cellStyle name="汇总 3 5" xfId="4501"/>
    <cellStyle name="汇总 3 5 2" xfId="4502"/>
    <cellStyle name="汇总 3 5 3" xfId="4503"/>
    <cellStyle name="汇总 3 6" xfId="4504"/>
    <cellStyle name="汇总 3 6 2" xfId="4505"/>
    <cellStyle name="汇总 3 6 3" xfId="4506"/>
    <cellStyle name="汇总 3 7" xfId="4507"/>
    <cellStyle name="汇总 3 8" xfId="4508"/>
    <cellStyle name="汇总 4" xfId="4509"/>
    <cellStyle name="汇总 4 2" xfId="4510"/>
    <cellStyle name="汇总 4 2 2" xfId="4511"/>
    <cellStyle name="汇总 4 2 3" xfId="4512"/>
    <cellStyle name="汇总 4 3" xfId="4513"/>
    <cellStyle name="汇总 4 3 2" xfId="4514"/>
    <cellStyle name="汇总 4 3 3" xfId="4515"/>
    <cellStyle name="汇总 4 4" xfId="4516"/>
    <cellStyle name="汇总 4 4 2" xfId="4517"/>
    <cellStyle name="汇总 4 4 3" xfId="4518"/>
    <cellStyle name="汇总 4 5" xfId="4519"/>
    <cellStyle name="汇总 4 5 2" xfId="4520"/>
    <cellStyle name="汇总 4 5 3" xfId="4521"/>
    <cellStyle name="汇总 4 6" xfId="4522"/>
    <cellStyle name="汇总 4 6 2" xfId="4523"/>
    <cellStyle name="汇总 4 6 3" xfId="4524"/>
    <cellStyle name="汇总 4 7" xfId="4525"/>
    <cellStyle name="汇总 4 8" xfId="4526"/>
    <cellStyle name="汇总 5" xfId="4527"/>
    <cellStyle name="汇总 5 2" xfId="4528"/>
    <cellStyle name="汇总 5 2 2" xfId="4529"/>
    <cellStyle name="汇总 5 2 3" xfId="4530"/>
    <cellStyle name="汇总 5 3" xfId="4531"/>
    <cellStyle name="汇总 5 3 2" xfId="4532"/>
    <cellStyle name="汇总 5 3 3" xfId="4533"/>
    <cellStyle name="汇总 5 4" xfId="4534"/>
    <cellStyle name="汇总 5 4 2" xfId="4535"/>
    <cellStyle name="汇总 5 4 3" xfId="4536"/>
    <cellStyle name="汇总 5 5" xfId="4537"/>
    <cellStyle name="汇总 5 5 2" xfId="4538"/>
    <cellStyle name="汇总 5 6" xfId="4539"/>
    <cellStyle name="汇总 5 6 2" xfId="4540"/>
    <cellStyle name="汇总 5 6 3" xfId="4541"/>
    <cellStyle name="汇总 5 7" xfId="4542"/>
    <cellStyle name="汇总 5 8" xfId="4543"/>
    <cellStyle name="汇总 6" xfId="4544"/>
    <cellStyle name="汇总 7" xfId="4545"/>
    <cellStyle name="汇总 8" xfId="4546"/>
    <cellStyle name="汇总 9" xfId="4547"/>
    <cellStyle name="貨幣 [0]_SGV" xfId="4548"/>
    <cellStyle name="貨幣_SGV" xfId="4549"/>
    <cellStyle name="计算 10" xfId="4550"/>
    <cellStyle name="计算 11" xfId="4551"/>
    <cellStyle name="计算 12" xfId="4552"/>
    <cellStyle name="计算 13" xfId="4553"/>
    <cellStyle name="计算 14" xfId="4554"/>
    <cellStyle name="计算 20" xfId="4555"/>
    <cellStyle name="计算 15" xfId="4556"/>
    <cellStyle name="计算 21" xfId="4557"/>
    <cellStyle name="计算 16" xfId="4558"/>
    <cellStyle name="计算 22" xfId="4559"/>
    <cellStyle name="计算 17" xfId="4560"/>
    <cellStyle name="强调文字颜色 2 4 4 2" xfId="4561"/>
    <cellStyle name="计算 23" xfId="4562"/>
    <cellStyle name="计算 18" xfId="4563"/>
    <cellStyle name="强调文字颜色 2 4 4 3" xfId="4564"/>
    <cellStyle name="计算 24" xfId="4565"/>
    <cellStyle name="计算 19" xfId="4566"/>
    <cellStyle name="计算 2" xfId="4567"/>
    <cellStyle name="计算 2 10" xfId="4568"/>
    <cellStyle name="计算 2 11" xfId="4569"/>
    <cellStyle name="计算 2 12" xfId="4570"/>
    <cellStyle name="计算 2 13" xfId="4571"/>
    <cellStyle name="计算 2 2" xfId="4572"/>
    <cellStyle name="计算 2 2 2" xfId="4573"/>
    <cellStyle name="计算 2 2 3" xfId="4574"/>
    <cellStyle name="数量 4" xfId="4575"/>
    <cellStyle name="计算 2 3 2" xfId="4576"/>
    <cellStyle name="数量 5" xfId="4577"/>
    <cellStyle name="计算 2 3 3" xfId="4578"/>
    <cellStyle name="计算 2 4 2" xfId="4579"/>
    <cellStyle name="计算 2 4 3" xfId="4580"/>
    <cellStyle name="计算 2 5 2" xfId="4581"/>
    <cellStyle name="计算 2 5 3" xfId="4582"/>
    <cellStyle name="计算 2 6 2" xfId="4583"/>
    <cellStyle name="计算 2 6 3" xfId="4584"/>
    <cellStyle name="计算 2 8" xfId="4585"/>
    <cellStyle name="计算 2 9" xfId="4586"/>
    <cellStyle name="计算 25" xfId="4587"/>
    <cellStyle name="计算 26" xfId="4588"/>
    <cellStyle name="计算 27" xfId="4589"/>
    <cellStyle name="计算 28" xfId="4590"/>
    <cellStyle name="计算 3" xfId="4591"/>
    <cellStyle name="计算 3 2" xfId="4592"/>
    <cellStyle name="计算 3 2 2" xfId="4593"/>
    <cellStyle name="计算 3 2 3" xfId="4594"/>
    <cellStyle name="计算 3 3" xfId="4595"/>
    <cellStyle name="计算 3 3 2" xfId="4596"/>
    <cellStyle name="计算 3 3 3" xfId="4597"/>
    <cellStyle name="计算 3 5" xfId="4598"/>
    <cellStyle name="计算 3 5 2" xfId="4599"/>
    <cellStyle name="计算 3 5 3" xfId="4600"/>
    <cellStyle name="计算 3 6" xfId="4601"/>
    <cellStyle name="计算 3 6 2" xfId="4602"/>
    <cellStyle name="计算 3 6 3" xfId="4603"/>
    <cellStyle name="计算 3 7" xfId="4604"/>
    <cellStyle name="计算 3 8" xfId="4605"/>
    <cellStyle name="计算 4" xfId="4606"/>
    <cellStyle name="计算 4 2" xfId="4607"/>
    <cellStyle name="计算 4 2 2" xfId="4608"/>
    <cellStyle name="计算 4 2 3" xfId="4609"/>
    <cellStyle name="计算 4 3" xfId="4610"/>
    <cellStyle name="计算 4 3 2" xfId="4611"/>
    <cellStyle name="计算 4 3 3" xfId="4612"/>
    <cellStyle name="计算 4 4" xfId="4613"/>
    <cellStyle name="计算 4 4 2" xfId="4614"/>
    <cellStyle name="计算 4 4 3" xfId="4615"/>
    <cellStyle name="计算 4 5" xfId="4616"/>
    <cellStyle name="计算 4 5 2" xfId="4617"/>
    <cellStyle name="计算 4 5 3" xfId="4618"/>
    <cellStyle name="计算 4 6" xfId="4619"/>
    <cellStyle name="计算 4 6 2" xfId="4620"/>
    <cellStyle name="计算 4 6 3" xfId="4621"/>
    <cellStyle name="计算 4 7" xfId="4622"/>
    <cellStyle name="计算 4 8" xfId="4623"/>
    <cellStyle name="计算 5" xfId="4624"/>
    <cellStyle name="计算 5 2" xfId="4625"/>
    <cellStyle name="计算 5 2 2" xfId="4626"/>
    <cellStyle name="计算 5 2 3" xfId="4627"/>
    <cellStyle name="计算 5 3" xfId="4628"/>
    <cellStyle name="计算 5 3 2" xfId="4629"/>
    <cellStyle name="计算 5 3 3" xfId="4630"/>
    <cellStyle name="计算 5 4" xfId="4631"/>
    <cellStyle name="计算 5 4 2" xfId="4632"/>
    <cellStyle name="计算 5 4 3" xfId="4633"/>
    <cellStyle name="计算 5 5" xfId="4634"/>
    <cellStyle name="计算 5 5 2" xfId="4635"/>
    <cellStyle name="计算 5 5 3" xfId="4636"/>
    <cellStyle name="计算 5 6" xfId="4637"/>
    <cellStyle name="计算 5 7" xfId="4638"/>
    <cellStyle name="计算 5 8" xfId="4639"/>
    <cellStyle name="适中 2 10" xfId="4640"/>
    <cellStyle name="计算 6" xfId="4641"/>
    <cellStyle name="适中 2 11" xfId="4642"/>
    <cellStyle name="计算 7" xfId="4643"/>
    <cellStyle name="适中 2 12" xfId="4644"/>
    <cellStyle name="计算 8" xfId="4645"/>
    <cellStyle name="检查单元格 10" xfId="4646"/>
    <cellStyle name="检查单元格 11" xfId="4647"/>
    <cellStyle name="检查单元格 12" xfId="4648"/>
    <cellStyle name="检查单元格 13" xfId="4649"/>
    <cellStyle name="检查单元格 14" xfId="4650"/>
    <cellStyle name="检查单元格 20" xfId="4651"/>
    <cellStyle name="检查单元格 15" xfId="4652"/>
    <cellStyle name="检查单元格 21" xfId="4653"/>
    <cellStyle name="检查单元格 16" xfId="4654"/>
    <cellStyle name="检查单元格 22" xfId="4655"/>
    <cellStyle name="检查单元格 17" xfId="4656"/>
    <cellStyle name="检查单元格 23" xfId="4657"/>
    <cellStyle name="检查单元格 18" xfId="4658"/>
    <cellStyle name="检查单元格 24" xfId="4659"/>
    <cellStyle name="检查单元格 19" xfId="4660"/>
    <cellStyle name="检查单元格 2" xfId="4661"/>
    <cellStyle name="检查单元格 2 10" xfId="4662"/>
    <cellStyle name="检查单元格 2 11" xfId="4663"/>
    <cellStyle name="检查单元格 2 12" xfId="4664"/>
    <cellStyle name="检查单元格 2 13" xfId="4665"/>
    <cellStyle name="检查单元格 2 2 2" xfId="4666"/>
    <cellStyle name="检查单元格 2 2 3" xfId="4667"/>
    <cellStyle name="检查单元格 2 3" xfId="4668"/>
    <cellStyle name="强调文字颜色 1 2 13" xfId="4669"/>
    <cellStyle name="检查单元格 2 3 2" xfId="4670"/>
    <cellStyle name="检查单元格 2 3 3" xfId="4671"/>
    <cellStyle name="检查单元格 2 4" xfId="4672"/>
    <cellStyle name="检查单元格 2 4 2" xfId="4673"/>
    <cellStyle name="检查单元格 2 4 3" xfId="4674"/>
    <cellStyle name="检查单元格 2 5" xfId="4675"/>
    <cellStyle name="检查单元格 2 5 2" xfId="4676"/>
    <cellStyle name="检查单元格 2 5 3" xfId="4677"/>
    <cellStyle name="检查单元格 2 6" xfId="4678"/>
    <cellStyle name="检查单元格 2 6 2" xfId="4679"/>
    <cellStyle name="检查单元格 2 6 3" xfId="4680"/>
    <cellStyle name="检查单元格 2 7" xfId="4681"/>
    <cellStyle name="检查单元格 2 8" xfId="4682"/>
    <cellStyle name="检查单元格 2 9" xfId="4683"/>
    <cellStyle name="检查单元格 25" xfId="4684"/>
    <cellStyle name="检查单元格 26" xfId="4685"/>
    <cellStyle name="检查单元格 27" xfId="4686"/>
    <cellStyle name="检查单元格 28" xfId="4687"/>
    <cellStyle name="检查单元格 3" xfId="4688"/>
    <cellStyle name="检查单元格 3 2 2" xfId="4689"/>
    <cellStyle name="检查单元格 3 2 3" xfId="4690"/>
    <cellStyle name="检查单元格 3 3" xfId="4691"/>
    <cellStyle name="检查单元格 3 3 2" xfId="4692"/>
    <cellStyle name="检查单元格 3 3 3" xfId="4693"/>
    <cellStyle name="检查单元格 3 4" xfId="4694"/>
    <cellStyle name="检查单元格 3 4 2" xfId="4695"/>
    <cellStyle name="检查单元格 3 4 3" xfId="4696"/>
    <cellStyle name="检查单元格 3 5" xfId="4697"/>
    <cellStyle name="检查单元格 3 5 2" xfId="4698"/>
    <cellStyle name="检查单元格 3 5 3" xfId="4699"/>
    <cellStyle name="检查单元格 3 6" xfId="4700"/>
    <cellStyle name="检查单元格 3 6 2" xfId="4701"/>
    <cellStyle name="检查单元格 3 6 3" xfId="4702"/>
    <cellStyle name="检查单元格 3 7" xfId="4703"/>
    <cellStyle name="检查单元格 3 8" xfId="4704"/>
    <cellStyle name="检查单元格 4" xfId="4705"/>
    <cellStyle name="检查单元格 4 2 2" xfId="4706"/>
    <cellStyle name="检查单元格 4 2 3" xfId="4707"/>
    <cellStyle name="检查单元格 4 3" xfId="4708"/>
    <cellStyle name="检查单元格 4 3 2" xfId="4709"/>
    <cellStyle name="检查单元格 4 3 3" xfId="4710"/>
    <cellStyle name="检查单元格 4 4" xfId="4711"/>
    <cellStyle name="检查单元格 4 4 2" xfId="4712"/>
    <cellStyle name="检查单元格 4 4 3" xfId="4713"/>
    <cellStyle name="检查单元格 4 5" xfId="4714"/>
    <cellStyle name="检查单元格 4 5 2" xfId="4715"/>
    <cellStyle name="检查单元格 4 5 3" xfId="4716"/>
    <cellStyle name="检查单元格 4 6" xfId="4717"/>
    <cellStyle name="检查单元格 4 6 2" xfId="4718"/>
    <cellStyle name="检查单元格 4 6 3" xfId="4719"/>
    <cellStyle name="检查单元格 4 7" xfId="4720"/>
    <cellStyle name="检查单元格 4 8" xfId="4721"/>
    <cellStyle name="检查单元格 5" xfId="4722"/>
    <cellStyle name="检查单元格 5 2" xfId="4723"/>
    <cellStyle name="检查单元格 5 2 2" xfId="4724"/>
    <cellStyle name="检查单元格 5 2 3" xfId="4725"/>
    <cellStyle name="检查单元格 5 3" xfId="4726"/>
    <cellStyle name="检查单元格 5 3 2" xfId="4727"/>
    <cellStyle name="检查单元格 5 3 3" xfId="4728"/>
    <cellStyle name="检查单元格 5 4" xfId="4729"/>
    <cellStyle name="检查单元格 5 4 2" xfId="4730"/>
    <cellStyle name="检查单元格 5 4 3" xfId="4731"/>
    <cellStyle name="检查单元格 5 5" xfId="4732"/>
    <cellStyle name="检查单元格 5 5 2" xfId="4733"/>
    <cellStyle name="检查单元格 5 5 3" xfId="4734"/>
    <cellStyle name="检查单元格 5 6" xfId="4735"/>
    <cellStyle name="检查单元格 5 6 2" xfId="4736"/>
    <cellStyle name="检查单元格 5 6 3" xfId="4737"/>
    <cellStyle name="检查单元格 5 7" xfId="4738"/>
    <cellStyle name="检查单元格 5 8" xfId="4739"/>
    <cellStyle name="检查单元格 6" xfId="4740"/>
    <cellStyle name="检查单元格 7" xfId="4741"/>
    <cellStyle name="解释性文本 10" xfId="4742"/>
    <cellStyle name="解释性文本 11" xfId="4743"/>
    <cellStyle name="解释性文本 12" xfId="4744"/>
    <cellStyle name="解释性文本 13" xfId="4745"/>
    <cellStyle name="解释性文本 14" xfId="4746"/>
    <cellStyle name="解释性文本 20" xfId="4747"/>
    <cellStyle name="解释性文本 15" xfId="4748"/>
    <cellStyle name="解释性文本 21" xfId="4749"/>
    <cellStyle name="解释性文本 16" xfId="4750"/>
    <cellStyle name="解释性文本 22" xfId="4751"/>
    <cellStyle name="解释性文本 17" xfId="4752"/>
    <cellStyle name="解释性文本 23" xfId="4753"/>
    <cellStyle name="解释性文本 18" xfId="4754"/>
    <cellStyle name="解释性文本 24" xfId="4755"/>
    <cellStyle name="解释性文本 19" xfId="4756"/>
    <cellStyle name="解释性文本 2 10" xfId="4757"/>
    <cellStyle name="解释性文本 2 11" xfId="4758"/>
    <cellStyle name="解释性文本 2 12" xfId="4759"/>
    <cellStyle name="解释性文本 2 2 2" xfId="4760"/>
    <cellStyle name="解释性文本 2 2 3" xfId="4761"/>
    <cellStyle name="解释性文本 2 3 2" xfId="4762"/>
    <cellStyle name="解释性文本 2 3 3" xfId="4763"/>
    <cellStyle name="解释性文本 2 4 2" xfId="4764"/>
    <cellStyle name="解释性文本 2 4 3" xfId="4765"/>
    <cellStyle name="解释性文本 2 5 2" xfId="4766"/>
    <cellStyle name="解释性文本 2 5 3" xfId="4767"/>
    <cellStyle name="解释性文本 2 6 2" xfId="4768"/>
    <cellStyle name="解释性文本 2 6 3" xfId="4769"/>
    <cellStyle name="解释性文本 2 7" xfId="4770"/>
    <cellStyle name="解释性文本 2 8" xfId="4771"/>
    <cellStyle name="解释性文本 2 9" xfId="4772"/>
    <cellStyle name="解释性文本 25" xfId="4773"/>
    <cellStyle name="解释性文本 26" xfId="4774"/>
    <cellStyle name="解释性文本 27" xfId="4775"/>
    <cellStyle name="解释性文本 28" xfId="4776"/>
    <cellStyle name="解释性文本 3" xfId="4777"/>
    <cellStyle name="解释性文本 3 2" xfId="4778"/>
    <cellStyle name="解释性文本 3 2 2" xfId="4779"/>
    <cellStyle name="解释性文本 3 2 3" xfId="4780"/>
    <cellStyle name="解释性文本 3 3" xfId="4781"/>
    <cellStyle name="解释性文本 3 3 2" xfId="4782"/>
    <cellStyle name="解释性文本 3 3 3" xfId="4783"/>
    <cellStyle name="解释性文本 3 4" xfId="4784"/>
    <cellStyle name="解释性文本 3 4 2" xfId="4785"/>
    <cellStyle name="解释性文本 3 4 3" xfId="4786"/>
    <cellStyle name="解释性文本 3 5" xfId="4787"/>
    <cellStyle name="解释性文本 3 5 2" xfId="4788"/>
    <cellStyle name="解释性文本 3 5 3" xfId="4789"/>
    <cellStyle name="解释性文本 3 6" xfId="4790"/>
    <cellStyle name="解释性文本 3 6 2" xfId="4791"/>
    <cellStyle name="解释性文本 3 6 3" xfId="4792"/>
    <cellStyle name="解释性文本 3 7" xfId="4793"/>
    <cellStyle name="解释性文本 3 8" xfId="4794"/>
    <cellStyle name="解释性文本 4" xfId="4795"/>
    <cellStyle name="解释性文本 4 2" xfId="4796"/>
    <cellStyle name="解释性文本 4 2 2" xfId="4797"/>
    <cellStyle name="解释性文本 4 2 3" xfId="4798"/>
    <cellStyle name="解释性文本 4 3" xfId="4799"/>
    <cellStyle name="解释性文本 4 3 2" xfId="4800"/>
    <cellStyle name="解释性文本 4 3 3" xfId="4801"/>
    <cellStyle name="解释性文本 4 4" xfId="4802"/>
    <cellStyle name="解释性文本 4 4 2" xfId="4803"/>
    <cellStyle name="解释性文本 4 4 3" xfId="4804"/>
    <cellStyle name="解释性文本 4 5" xfId="4805"/>
    <cellStyle name="解释性文本 4 5 2" xfId="4806"/>
    <cellStyle name="解释性文本 4 5 3" xfId="4807"/>
    <cellStyle name="解释性文本 4 6" xfId="4808"/>
    <cellStyle name="解释性文本 4 6 2" xfId="4809"/>
    <cellStyle name="解释性文本 4 6 3" xfId="4810"/>
    <cellStyle name="解释性文本 4 7" xfId="4811"/>
    <cellStyle name="解释性文本 4 8" xfId="4812"/>
    <cellStyle name="解释性文本 5" xfId="4813"/>
    <cellStyle name="解释性文本 5 2" xfId="4814"/>
    <cellStyle name="解释性文本 5 2 2" xfId="4815"/>
    <cellStyle name="解释性文本 5 2 3" xfId="4816"/>
    <cellStyle name="解释性文本 5 3" xfId="4817"/>
    <cellStyle name="解释性文本 5 3 2" xfId="4818"/>
    <cellStyle name="解释性文本 5 3 3" xfId="4819"/>
    <cellStyle name="解释性文本 5 4" xfId="4820"/>
    <cellStyle name="解释性文本 5 4 2" xfId="4821"/>
    <cellStyle name="解释性文本 5 4 3" xfId="4822"/>
    <cellStyle name="解释性文本 5 5" xfId="4823"/>
    <cellStyle name="解释性文本 5 5 2" xfId="4824"/>
    <cellStyle name="解释性文本 5 5 3" xfId="4825"/>
    <cellStyle name="解释性文本 5 6" xfId="4826"/>
    <cellStyle name="解释性文本 5 6 2" xfId="4827"/>
    <cellStyle name="解释性文本 5 6 3" xfId="4828"/>
    <cellStyle name="解释性文本 5 7" xfId="4829"/>
    <cellStyle name="解释性文本 5 8" xfId="4830"/>
    <cellStyle name="解释性文本 6" xfId="4831"/>
    <cellStyle name="解释性文本 7" xfId="4832"/>
    <cellStyle name="解释性文本 8" xfId="4833"/>
    <cellStyle name="解释性文本 9" xfId="4834"/>
    <cellStyle name="借出原因" xfId="4835"/>
    <cellStyle name="借出原因 2" xfId="4836"/>
    <cellStyle name="借出原因 3" xfId="4837"/>
    <cellStyle name="借出原因 4" xfId="4838"/>
    <cellStyle name="借出原因 5" xfId="4839"/>
    <cellStyle name="借出原因 6" xfId="4840"/>
    <cellStyle name="警告文本 10" xfId="4841"/>
    <cellStyle name="警告文本 11" xfId="4842"/>
    <cellStyle name="警告文本 12" xfId="4843"/>
    <cellStyle name="警告文本 13" xfId="4844"/>
    <cellStyle name="警告文本 14" xfId="4845"/>
    <cellStyle name="警告文本 20" xfId="4846"/>
    <cellStyle name="警告文本 15" xfId="4847"/>
    <cellStyle name="警告文本 21" xfId="4848"/>
    <cellStyle name="警告文本 16" xfId="4849"/>
    <cellStyle name="警告文本 22" xfId="4850"/>
    <cellStyle name="警告文本 17" xfId="4851"/>
    <cellStyle name="警告文本 23" xfId="4852"/>
    <cellStyle name="警告文本 18" xfId="4853"/>
    <cellStyle name="警告文本 24" xfId="4854"/>
    <cellStyle name="警告文本 19" xfId="4855"/>
    <cellStyle name="警告文本 2" xfId="4856"/>
    <cellStyle name="警告文本 2 10" xfId="4857"/>
    <cellStyle name="警告文本 2 11" xfId="4858"/>
    <cellStyle name="警告文本 2 12" xfId="4859"/>
    <cellStyle name="警告文本 2 13" xfId="4860"/>
    <cellStyle name="警告文本 2 2" xfId="4861"/>
    <cellStyle name="警告文本 2 2 2" xfId="4862"/>
    <cellStyle name="警告文本 2 2 3" xfId="4863"/>
    <cellStyle name="警告文本 2 3" xfId="4864"/>
    <cellStyle name="警告文本 2 3 2" xfId="4865"/>
    <cellStyle name="警告文本 2 3 3" xfId="4866"/>
    <cellStyle name="警告文本 2 4" xfId="4867"/>
    <cellStyle name="警告文本 2 4 2" xfId="4868"/>
    <cellStyle name="警告文本 2 4 3" xfId="4869"/>
    <cellStyle name="警告文本 2 5" xfId="4870"/>
    <cellStyle name="警告文本 2 5 2" xfId="4871"/>
    <cellStyle name="警告文本 2 5 3" xfId="4872"/>
    <cellStyle name="警告文本 2 6" xfId="4873"/>
    <cellStyle name="警告文本 2 6 2" xfId="4874"/>
    <cellStyle name="警告文本 2 6 3" xfId="4875"/>
    <cellStyle name="警告文本 2 7" xfId="4876"/>
    <cellStyle name="警告文本 2 8" xfId="4877"/>
    <cellStyle name="警告文本 2 9" xfId="4878"/>
    <cellStyle name="警告文本 25" xfId="4879"/>
    <cellStyle name="警告文本 26" xfId="4880"/>
    <cellStyle name="警告文本 27" xfId="4881"/>
    <cellStyle name="警告文本 28" xfId="4882"/>
    <cellStyle name="警告文本 3" xfId="4883"/>
    <cellStyle name="警告文本 3 2" xfId="4884"/>
    <cellStyle name="警告文本 3 2 2" xfId="4885"/>
    <cellStyle name="警告文本 3 2 3" xfId="4886"/>
    <cellStyle name="警告文本 3 3" xfId="4887"/>
    <cellStyle name="警告文本 3 3 2" xfId="4888"/>
    <cellStyle name="警告文本 3 3 3" xfId="4889"/>
    <cellStyle name="警告文本 3 4" xfId="4890"/>
    <cellStyle name="警告文本 3 4 2" xfId="4891"/>
    <cellStyle name="警告文本 3 4 3" xfId="4892"/>
    <cellStyle name="警告文本 3 5" xfId="4893"/>
    <cellStyle name="警告文本 3 5 2" xfId="4894"/>
    <cellStyle name="警告文本 3 5 3" xfId="4895"/>
    <cellStyle name="警告文本 3 7" xfId="4896"/>
    <cellStyle name="警告文本 3 8" xfId="4897"/>
    <cellStyle name="警告文本 4" xfId="4898"/>
    <cellStyle name="警告文本 4 2" xfId="4899"/>
    <cellStyle name="警告文本 4 2 2" xfId="4900"/>
    <cellStyle name="警告文本 4 2 3" xfId="4901"/>
    <cellStyle name="警告文本 4 3" xfId="4902"/>
    <cellStyle name="警告文本 4 3 2" xfId="4903"/>
    <cellStyle name="警告文本 4 3 3" xfId="4904"/>
    <cellStyle name="警告文本 4 4" xfId="4905"/>
    <cellStyle name="警告文本 4 4 2" xfId="4906"/>
    <cellStyle name="警告文本 4 4 3" xfId="4907"/>
    <cellStyle name="警告文本 4 5" xfId="4908"/>
    <cellStyle name="警告文本 4 5 2" xfId="4909"/>
    <cellStyle name="警告文本 4 5 3" xfId="4910"/>
    <cellStyle name="警告文本 4 6" xfId="4911"/>
    <cellStyle name="警告文本 4 6 2" xfId="4912"/>
    <cellStyle name="警告文本 4 6 3" xfId="4913"/>
    <cellStyle name="警告文本 4 7" xfId="4914"/>
    <cellStyle name="警告文本 4 8" xfId="4915"/>
    <cellStyle name="警告文本 5" xfId="4916"/>
    <cellStyle name="警告文本 5 2" xfId="4917"/>
    <cellStyle name="警告文本 5 2 2" xfId="4918"/>
    <cellStyle name="警告文本 5 2 3" xfId="4919"/>
    <cellStyle name="警告文本 5 3" xfId="4920"/>
    <cellStyle name="警告文本 5 3 2" xfId="4921"/>
    <cellStyle name="警告文本 5 3 3" xfId="4922"/>
    <cellStyle name="警告文本 5 4" xfId="4923"/>
    <cellStyle name="警告文本 5 4 2" xfId="4924"/>
    <cellStyle name="警告文本 5 4 3" xfId="4925"/>
    <cellStyle name="警告文本 5 5" xfId="4926"/>
    <cellStyle name="警告文本 5 5 2" xfId="4927"/>
    <cellStyle name="警告文本 5 5 3" xfId="4928"/>
    <cellStyle name="警告文本 5 7" xfId="4929"/>
    <cellStyle name="警告文本 5 8" xfId="4930"/>
    <cellStyle name="警告文本 6" xfId="4931"/>
    <cellStyle name="警告文本 7" xfId="4932"/>
    <cellStyle name="警告文本 8" xfId="4933"/>
    <cellStyle name="警告文本 9" xfId="4934"/>
    <cellStyle name="链接单元格 10" xfId="4935"/>
    <cellStyle name="链接单元格 11" xfId="4936"/>
    <cellStyle name="链接单元格 12" xfId="4937"/>
    <cellStyle name="链接单元格 13" xfId="4938"/>
    <cellStyle name="链接单元格 14" xfId="4939"/>
    <cellStyle name="链接单元格 20" xfId="4940"/>
    <cellStyle name="链接单元格 15" xfId="4941"/>
    <cellStyle name="链接单元格 21" xfId="4942"/>
    <cellStyle name="链接单元格 16" xfId="4943"/>
    <cellStyle name="链接单元格 22" xfId="4944"/>
    <cellStyle name="链接单元格 17" xfId="4945"/>
    <cellStyle name="链接单元格 23" xfId="4946"/>
    <cellStyle name="链接单元格 18" xfId="4947"/>
    <cellStyle name="链接单元格 24" xfId="4948"/>
    <cellStyle name="链接单元格 19" xfId="4949"/>
    <cellStyle name="链接单元格 2" xfId="4950"/>
    <cellStyle name="链接单元格 2 10" xfId="4951"/>
    <cellStyle name="链接单元格 2 11" xfId="4952"/>
    <cellStyle name="链接单元格 2 12" xfId="4953"/>
    <cellStyle name="链接单元格 2 13" xfId="4954"/>
    <cellStyle name="链接单元格 2 2" xfId="4955"/>
    <cellStyle name="链接单元格 2 2 2" xfId="4956"/>
    <cellStyle name="链接单元格 2 2 3" xfId="4957"/>
    <cellStyle name="链接单元格 2 3" xfId="4958"/>
    <cellStyle name="链接单元格 2 3 2" xfId="4959"/>
    <cellStyle name="链接单元格 2 3 3" xfId="4960"/>
    <cellStyle name="链接单元格 2 4" xfId="4961"/>
    <cellStyle name="链接单元格 2 4 2" xfId="4962"/>
    <cellStyle name="链接单元格 2 4 3" xfId="4963"/>
    <cellStyle name="链接单元格 2 5" xfId="4964"/>
    <cellStyle name="链接单元格 2 5 2" xfId="4965"/>
    <cellStyle name="链接单元格 2 5 3" xfId="4966"/>
    <cellStyle name="链接单元格 2 6" xfId="4967"/>
    <cellStyle name="链接单元格 2 6 2" xfId="4968"/>
    <cellStyle name="链接单元格 2 6 3" xfId="4969"/>
    <cellStyle name="链接单元格 2 7" xfId="4970"/>
    <cellStyle name="链接单元格 2 8" xfId="4971"/>
    <cellStyle name="链接单元格 2 9" xfId="4972"/>
    <cellStyle name="链接单元格 25" xfId="4973"/>
    <cellStyle name="链接单元格 26" xfId="4974"/>
    <cellStyle name="链接单元格 27" xfId="4975"/>
    <cellStyle name="链接单元格 28" xfId="4976"/>
    <cellStyle name="链接单元格 3" xfId="4977"/>
    <cellStyle name="链接单元格 3 2" xfId="4978"/>
    <cellStyle name="链接单元格 3 2 2" xfId="4979"/>
    <cellStyle name="链接单元格 3 2 3" xfId="4980"/>
    <cellStyle name="链接单元格 3 3" xfId="4981"/>
    <cellStyle name="链接单元格 3 4 2" xfId="4982"/>
    <cellStyle name="链接单元格 3 5 2" xfId="4983"/>
    <cellStyle name="链接单元格 3 5 3" xfId="4984"/>
    <cellStyle name="链接单元格 3 6 2" xfId="4985"/>
    <cellStyle name="链接单元格 3 6 3" xfId="4986"/>
    <cellStyle name="链接单元格 4" xfId="4987"/>
    <cellStyle name="链接单元格 4 2" xfId="4988"/>
    <cellStyle name="链接单元格 4 2 2" xfId="4989"/>
    <cellStyle name="链接单元格 4 2 3" xfId="4990"/>
    <cellStyle name="链接单元格 4 3" xfId="4991"/>
    <cellStyle name="链接单元格 4 3 2" xfId="4992"/>
    <cellStyle name="链接单元格 4 3 3" xfId="4993"/>
    <cellStyle name="链接单元格 4 4" xfId="4994"/>
    <cellStyle name="链接单元格 4 4 2" xfId="4995"/>
    <cellStyle name="链接单元格 4 4 3" xfId="4996"/>
    <cellStyle name="链接单元格 4 5" xfId="4997"/>
    <cellStyle name="链接单元格 4 5 2" xfId="4998"/>
    <cellStyle name="链接单元格 4 5 3" xfId="4999"/>
    <cellStyle name="链接单元格 4 6 2" xfId="5000"/>
    <cellStyle name="链接单元格 4 6 3" xfId="5001"/>
    <cellStyle name="链接单元格 4 8" xfId="5002"/>
    <cellStyle name="链接单元格 5" xfId="5003"/>
    <cellStyle name="链接单元格 5 2" xfId="5004"/>
    <cellStyle name="链接单元格 5 2 2" xfId="5005"/>
    <cellStyle name="链接单元格 5 2 3" xfId="5006"/>
    <cellStyle name="链接单元格 5 3" xfId="5007"/>
    <cellStyle name="链接单元格 5 3 2" xfId="5008"/>
    <cellStyle name="链接单元格 5 3 3" xfId="5009"/>
    <cellStyle name="链接单元格 5 4" xfId="5010"/>
    <cellStyle name="链接单元格 5 5" xfId="5011"/>
    <cellStyle name="链接单元格 5 5 2" xfId="5012"/>
    <cellStyle name="链接单元格 5 5 3" xfId="5013"/>
    <cellStyle name="链接单元格 5 6 2" xfId="5014"/>
    <cellStyle name="链接单元格 5 6 3" xfId="5015"/>
    <cellStyle name="链接单元格 5 8" xfId="5016"/>
    <cellStyle name="链接单元格 6" xfId="5017"/>
    <cellStyle name="链接单元格 7" xfId="5018"/>
    <cellStyle name="链接单元格 8" xfId="5019"/>
    <cellStyle name="链接单元格 9" xfId="5020"/>
    <cellStyle name="霓付 [0]_97MBO" xfId="5021"/>
    <cellStyle name="霓付_97MBO" xfId="5022"/>
    <cellStyle name="烹拳 [0]_97MBO" xfId="5023"/>
    <cellStyle name="烹拳_97MBO" xfId="5024"/>
    <cellStyle name="普通_ 白土" xfId="5025"/>
    <cellStyle name="千分位[0]_ 白土" xfId="5026"/>
    <cellStyle name="千分位_ 白土" xfId="5027"/>
    <cellStyle name="千位[0]_ 方正PC" xfId="5028"/>
    <cellStyle name="千位_ 方正PC" xfId="5029"/>
    <cellStyle name="千位分隔 2" xfId="5030"/>
    <cellStyle name="千位分隔 2 2" xfId="5031"/>
    <cellStyle name="千位分隔 2 3" xfId="5032"/>
    <cellStyle name="千位分隔 3" xfId="5033"/>
    <cellStyle name="钎霖_laroux" xfId="5034"/>
    <cellStyle name="强调 1" xfId="5035"/>
    <cellStyle name="强调 1 2" xfId="5036"/>
    <cellStyle name="强调 1 3" xfId="5037"/>
    <cellStyle name="强调 2" xfId="5038"/>
    <cellStyle name="强调 2 2" xfId="5039"/>
    <cellStyle name="强调 2 3" xfId="5040"/>
    <cellStyle name="强调 3" xfId="5041"/>
    <cellStyle name="强调 3 2" xfId="5042"/>
    <cellStyle name="强调 3 3" xfId="5043"/>
    <cellStyle name="强调文字颜色 1 10" xfId="5044"/>
    <cellStyle name="强调文字颜色 1 11" xfId="5045"/>
    <cellStyle name="强调文字颜色 1 12" xfId="5046"/>
    <cellStyle name="强调文字颜色 1 13" xfId="5047"/>
    <cellStyle name="强调文字颜色 1 14" xfId="5048"/>
    <cellStyle name="强调文字颜色 1 20" xfId="5049"/>
    <cellStyle name="强调文字颜色 1 15" xfId="5050"/>
    <cellStyle name="强调文字颜色 1 21" xfId="5051"/>
    <cellStyle name="强调文字颜色 1 16" xfId="5052"/>
    <cellStyle name="强调文字颜色 1 22" xfId="5053"/>
    <cellStyle name="强调文字颜色 1 17" xfId="5054"/>
    <cellStyle name="强调文字颜色 1 23" xfId="5055"/>
    <cellStyle name="强调文字颜色 1 18" xfId="5056"/>
    <cellStyle name="强调文字颜色 1 24" xfId="5057"/>
    <cellStyle name="强调文字颜色 1 19" xfId="5058"/>
    <cellStyle name="强调文字颜色 1 2" xfId="5059"/>
    <cellStyle name="强调文字颜色 1 2 10" xfId="5060"/>
    <cellStyle name="强调文字颜色 1 2 11" xfId="5061"/>
    <cellStyle name="强调文字颜色 1 2 12" xfId="5062"/>
    <cellStyle name="强调文字颜色 1 2 2" xfId="5063"/>
    <cellStyle name="强调文字颜色 1 2 2 2" xfId="5064"/>
    <cellStyle name="强调文字颜色 1 2 2 3" xfId="5065"/>
    <cellStyle name="强调文字颜色 1 2 3" xfId="5066"/>
    <cellStyle name="强调文字颜色 1 2 3 2" xfId="5067"/>
    <cellStyle name="强调文字颜色 1 2 3 3" xfId="5068"/>
    <cellStyle name="强调文字颜色 1 2 4" xfId="5069"/>
    <cellStyle name="强调文字颜色 1 2 4 2" xfId="5070"/>
    <cellStyle name="强调文字颜色 1 2 4 3" xfId="5071"/>
    <cellStyle name="强调文字颜色 1 2 5" xfId="5072"/>
    <cellStyle name="强调文字颜色 1 2 5 2" xfId="5073"/>
    <cellStyle name="强调文字颜色 1 2 5 3" xfId="5074"/>
    <cellStyle name="强调文字颜色 1 2 6" xfId="5075"/>
    <cellStyle name="强调文字颜色 1 2 6 2" xfId="5076"/>
    <cellStyle name="强调文字颜色 1 2 6 3" xfId="5077"/>
    <cellStyle name="强调文字颜色 1 2 7" xfId="5078"/>
    <cellStyle name="强调文字颜色 1 2 8" xfId="5079"/>
    <cellStyle name="强调文字颜色 1 2 9" xfId="5080"/>
    <cellStyle name="强调文字颜色 1 25" xfId="5081"/>
    <cellStyle name="强调文字颜色 1 26" xfId="5082"/>
    <cellStyle name="强调文字颜色 1 27" xfId="5083"/>
    <cellStyle name="强调文字颜色 1 28" xfId="5084"/>
    <cellStyle name="强调文字颜色 1 3" xfId="5085"/>
    <cellStyle name="强调文字颜色 1 3 2" xfId="5086"/>
    <cellStyle name="强调文字颜色 1 3 2 2" xfId="5087"/>
    <cellStyle name="强调文字颜色 1 3 2 3" xfId="5088"/>
    <cellStyle name="强调文字颜色 1 3 3" xfId="5089"/>
    <cellStyle name="强调文字颜色 1 3 4" xfId="5090"/>
    <cellStyle name="强调文字颜色 1 3 4 2" xfId="5091"/>
    <cellStyle name="强调文字颜色 1 3 4 3" xfId="5092"/>
    <cellStyle name="强调文字颜色 1 3 5" xfId="5093"/>
    <cellStyle name="强调文字颜色 1 3 5 2" xfId="5094"/>
    <cellStyle name="强调文字颜色 1 3 5 3" xfId="5095"/>
    <cellStyle name="强调文字颜色 1 3 6" xfId="5096"/>
    <cellStyle name="强调文字颜色 1 3 6 2" xfId="5097"/>
    <cellStyle name="强调文字颜色 1 3 6 3" xfId="5098"/>
    <cellStyle name="强调文字颜色 1 3 7" xfId="5099"/>
    <cellStyle name="强调文字颜色 1 3 8" xfId="5100"/>
    <cellStyle name="强调文字颜色 1 4" xfId="5101"/>
    <cellStyle name="强调文字颜色 1 4 2" xfId="5102"/>
    <cellStyle name="强调文字颜色 1 4 2 2" xfId="5103"/>
    <cellStyle name="强调文字颜色 1 4 2 3" xfId="5104"/>
    <cellStyle name="强调文字颜色 1 4 3" xfId="5105"/>
    <cellStyle name="强调文字颜色 1 4 4" xfId="5106"/>
    <cellStyle name="强调文字颜色 1 4 4 2" xfId="5107"/>
    <cellStyle name="强调文字颜色 1 4 4 3" xfId="5108"/>
    <cellStyle name="强调文字颜色 1 4 5" xfId="5109"/>
    <cellStyle name="强调文字颜色 1 4 5 2" xfId="5110"/>
    <cellStyle name="强调文字颜色 1 4 5 3" xfId="5111"/>
    <cellStyle name="强调文字颜色 1 4 6" xfId="5112"/>
    <cellStyle name="强调文字颜色 1 4 6 2" xfId="5113"/>
    <cellStyle name="强调文字颜色 1 4 6 3" xfId="5114"/>
    <cellStyle name="强调文字颜色 1 4 7" xfId="5115"/>
    <cellStyle name="强调文字颜色 1 4 8" xfId="5116"/>
    <cellStyle name="强调文字颜色 1 5" xfId="5117"/>
    <cellStyle name="强调文字颜色 1 5 2" xfId="5118"/>
    <cellStyle name="强调文字颜色 1 5 2 2" xfId="5119"/>
    <cellStyle name="强调文字颜色 1 5 2 3" xfId="5120"/>
    <cellStyle name="强调文字颜色 1 5 3" xfId="5121"/>
    <cellStyle name="强调文字颜色 1 5 3 2" xfId="5122"/>
    <cellStyle name="强调文字颜色 1 5 3 3" xfId="5123"/>
    <cellStyle name="强调文字颜色 1 5 4" xfId="5124"/>
    <cellStyle name="强调文字颜色 1 5 4 2" xfId="5125"/>
    <cellStyle name="强调文字颜色 1 5 4 3" xfId="5126"/>
    <cellStyle name="强调文字颜色 1 5 5" xfId="5127"/>
    <cellStyle name="强调文字颜色 1 5 5 2" xfId="5128"/>
    <cellStyle name="强调文字颜色 1 5 5 3" xfId="5129"/>
    <cellStyle name="强调文字颜色 1 5 6" xfId="5130"/>
    <cellStyle name="强调文字颜色 1 5 6 3" xfId="5131"/>
    <cellStyle name="强调文字颜色 1 5 7" xfId="5132"/>
    <cellStyle name="强调文字颜色 1 5 8" xfId="5133"/>
    <cellStyle name="强调文字颜色 1 6" xfId="5134"/>
    <cellStyle name="强调文字颜色 1 7" xfId="5135"/>
    <cellStyle name="强调文字颜色 1 8" xfId="5136"/>
    <cellStyle name="强调文字颜色 1 9" xfId="5137"/>
    <cellStyle name="强调文字颜色 2 12" xfId="5138"/>
    <cellStyle name="强调文字颜色 2 13" xfId="5139"/>
    <cellStyle name="强调文字颜色 2 14" xfId="5140"/>
    <cellStyle name="强调文字颜色 2 20" xfId="5141"/>
    <cellStyle name="强调文字颜色 2 15" xfId="5142"/>
    <cellStyle name="强调文字颜色 2 21" xfId="5143"/>
    <cellStyle name="强调文字颜色 2 16" xfId="5144"/>
    <cellStyle name="强调文字颜色 2 22" xfId="5145"/>
    <cellStyle name="强调文字颜色 2 17" xfId="5146"/>
    <cellStyle name="强调文字颜色 2 23" xfId="5147"/>
    <cellStyle name="强调文字颜色 2 18" xfId="5148"/>
    <cellStyle name="强调文字颜色 2 24" xfId="5149"/>
    <cellStyle name="强调文字颜色 2 19" xfId="5150"/>
    <cellStyle name="强调文字颜色 2 2" xfId="5151"/>
    <cellStyle name="强调文字颜色 2 2 10" xfId="5152"/>
    <cellStyle name="强调文字颜色 2 2 11" xfId="5153"/>
    <cellStyle name="强调文字颜色 2 2 12" xfId="5154"/>
    <cellStyle name="强调文字颜色 2 2 13" xfId="5155"/>
    <cellStyle name="强调文字颜色 2 2 8" xfId="5156"/>
    <cellStyle name="强调文字颜色 2 2 9" xfId="5157"/>
    <cellStyle name="强调文字颜色 2 25" xfId="5158"/>
    <cellStyle name="强调文字颜色 2 26" xfId="5159"/>
    <cellStyle name="强调文字颜色 2 27" xfId="5160"/>
    <cellStyle name="强调文字颜色 2 28" xfId="5161"/>
    <cellStyle name="强调文字颜色 2 3" xfId="5162"/>
    <cellStyle name="强调文字颜色 2 3 2" xfId="5163"/>
    <cellStyle name="强调文字颜色 2 3 2 2" xfId="5164"/>
    <cellStyle name="强调文字颜色 2 3 2 3" xfId="5165"/>
    <cellStyle name="强调文字颜色 2 3 3" xfId="5166"/>
    <cellStyle name="强调文字颜色 2 3 3 2" xfId="5167"/>
    <cellStyle name="强调文字颜色 2 3 3 3" xfId="5168"/>
    <cellStyle name="强调文字颜色 2 3 4" xfId="5169"/>
    <cellStyle name="强调文字颜色 2 3 4 2" xfId="5170"/>
    <cellStyle name="强调文字颜色 2 3 4 3" xfId="5171"/>
    <cellStyle name="强调文字颜色 2 3 5" xfId="5172"/>
    <cellStyle name="强调文字颜色 2 3 5 2" xfId="5173"/>
    <cellStyle name="强调文字颜色 2 3 5 3" xfId="5174"/>
    <cellStyle name="强调文字颜色 2 3 6" xfId="5175"/>
    <cellStyle name="强调文字颜色 2 3 6 2" xfId="5176"/>
    <cellStyle name="强调文字颜色 2 3 6 3" xfId="5177"/>
    <cellStyle name="强调文字颜色 2 3 7" xfId="5178"/>
    <cellStyle name="强调文字颜色 2 3 8" xfId="5179"/>
    <cellStyle name="强调文字颜色 2 4" xfId="5180"/>
    <cellStyle name="强调文字颜色 2 4 2 2" xfId="5181"/>
    <cellStyle name="强调文字颜色 2 4 2 3" xfId="5182"/>
    <cellStyle name="强调文字颜色 2 4 3 2" xfId="5183"/>
    <cellStyle name="强调文字颜色 2 4 3 3" xfId="5184"/>
    <cellStyle name="强调文字颜色 2 4 5 2" xfId="5185"/>
    <cellStyle name="强调文字颜色 2 4 5 3" xfId="5186"/>
    <cellStyle name="强调文字颜色 2 4 6 2" xfId="5187"/>
    <cellStyle name="强调文字颜色 2 4 6 3" xfId="5188"/>
    <cellStyle name="强调文字颜色 2 5" xfId="5189"/>
    <cellStyle name="强调文字颜色 2 5 2" xfId="5190"/>
    <cellStyle name="强调文字颜色 2 5 2 2" xfId="5191"/>
    <cellStyle name="强调文字颜色 2 5 2 3" xfId="5192"/>
    <cellStyle name="强调文字颜色 2 5 3" xfId="5193"/>
    <cellStyle name="强调文字颜色 2 5 3 2" xfId="5194"/>
    <cellStyle name="强调文字颜色 2 5 3 3" xfId="5195"/>
    <cellStyle name="强调文字颜色 2 5 4" xfId="5196"/>
    <cellStyle name="强调文字颜色 2 5 4 2" xfId="5197"/>
    <cellStyle name="强调文字颜色 2 5 4 3" xfId="5198"/>
    <cellStyle name="强调文字颜色 2 5 5" xfId="5199"/>
    <cellStyle name="强调文字颜色 2 5 5 2" xfId="5200"/>
    <cellStyle name="强调文字颜色 2 5 5 3" xfId="5201"/>
    <cellStyle name="强调文字颜色 2 5 6" xfId="5202"/>
    <cellStyle name="强调文字颜色 2 5 6 3" xfId="5203"/>
    <cellStyle name="强调文字颜色 2 5 7" xfId="5204"/>
    <cellStyle name="强调文字颜色 2 5 8" xfId="5205"/>
    <cellStyle name="强调文字颜色 2 6" xfId="5206"/>
    <cellStyle name="强调文字颜色 2 7" xfId="5207"/>
    <cellStyle name="强调文字颜色 2 8" xfId="5208"/>
    <cellStyle name="强调文字颜色 2 9" xfId="5209"/>
    <cellStyle name="强调文字颜色 3 10" xfId="5210"/>
    <cellStyle name="强调文字颜色 3 11" xfId="5211"/>
    <cellStyle name="强调文字颜色 3 12" xfId="5212"/>
    <cellStyle name="强调文字颜色 3 13" xfId="5213"/>
    <cellStyle name="强调文字颜色 3 14" xfId="5214"/>
    <cellStyle name="强调文字颜色 3 20" xfId="5215"/>
    <cellStyle name="强调文字颜色 3 15" xfId="5216"/>
    <cellStyle name="强调文字颜色 3 21" xfId="5217"/>
    <cellStyle name="强调文字颜色 3 16" xfId="5218"/>
    <cellStyle name="强调文字颜色 3 22" xfId="5219"/>
    <cellStyle name="强调文字颜色 3 17" xfId="5220"/>
    <cellStyle name="强调文字颜色 3 23" xfId="5221"/>
    <cellStyle name="强调文字颜色 3 18" xfId="5222"/>
    <cellStyle name="强调文字颜色 3 24" xfId="5223"/>
    <cellStyle name="强调文字颜色 3 19" xfId="5224"/>
    <cellStyle name="强调文字颜色 3 2" xfId="5225"/>
    <cellStyle name="强调文字颜色 3 2 10" xfId="5226"/>
    <cellStyle name="强调文字颜色 3 2 11" xfId="5227"/>
    <cellStyle name="强调文字颜色 3 2 12" xfId="5228"/>
    <cellStyle name="强调文字颜色 3 2 13" xfId="5229"/>
    <cellStyle name="强调文字颜色 3 2 2" xfId="5230"/>
    <cellStyle name="强调文字颜色 3 2 2 2" xfId="5231"/>
    <cellStyle name="强调文字颜色 3 2 2 3" xfId="5232"/>
    <cellStyle name="强调文字颜色 3 2 3" xfId="5233"/>
    <cellStyle name="强调文字颜色 3 2 3 2" xfId="5234"/>
    <cellStyle name="强调文字颜色 3 2 4" xfId="5235"/>
    <cellStyle name="强调文字颜色 3 2 4 2" xfId="5236"/>
    <cellStyle name="强调文字颜色 3 2 4 3" xfId="5237"/>
    <cellStyle name="强调文字颜色 3 2 5" xfId="5238"/>
    <cellStyle name="强调文字颜色 3 2 5 2" xfId="5239"/>
    <cellStyle name="强调文字颜色 3 2 5 3" xfId="5240"/>
    <cellStyle name="强调文字颜色 3 2 6" xfId="5241"/>
    <cellStyle name="强调文字颜色 3 2 6 2" xfId="5242"/>
    <cellStyle name="强调文字颜色 3 2 6 3" xfId="5243"/>
    <cellStyle name="强调文字颜色 3 2 7" xfId="5244"/>
    <cellStyle name="强调文字颜色 3 2 8" xfId="5245"/>
    <cellStyle name="强调文字颜色 3 2 9" xfId="5246"/>
    <cellStyle name="强调文字颜色 3 25" xfId="5247"/>
    <cellStyle name="强调文字颜色 3 26" xfId="5248"/>
    <cellStyle name="强调文字颜色 3 27" xfId="5249"/>
    <cellStyle name="强调文字颜色 3 28" xfId="5250"/>
    <cellStyle name="强调文字颜色 3 3" xfId="5251"/>
    <cellStyle name="强调文字颜色 3 3 2" xfId="5252"/>
    <cellStyle name="强调文字颜色 3 3 2 2" xfId="5253"/>
    <cellStyle name="强调文字颜色 3 3 2 3" xfId="5254"/>
    <cellStyle name="强调文字颜色 3 3 3" xfId="5255"/>
    <cellStyle name="强调文字颜色 3 3 3 2" xfId="5256"/>
    <cellStyle name="强调文字颜色 3 3 3 3" xfId="5257"/>
    <cellStyle name="强调文字颜色 3 3 4" xfId="5258"/>
    <cellStyle name="强调文字颜色 3 3 4 2" xfId="5259"/>
    <cellStyle name="强调文字颜色 3 3 4 3" xfId="5260"/>
    <cellStyle name="强调文字颜色 3 3 5" xfId="5261"/>
    <cellStyle name="强调文字颜色 3 3 5 2" xfId="5262"/>
    <cellStyle name="强调文字颜色 3 3 5 3" xfId="5263"/>
    <cellStyle name="强调文字颜色 3 3 6" xfId="5264"/>
    <cellStyle name="强调文字颜色 3 3 6 2" xfId="5265"/>
    <cellStyle name="强调文字颜色 3 3 6 3" xfId="5266"/>
    <cellStyle name="强调文字颜色 3 3 7" xfId="5267"/>
    <cellStyle name="强调文字颜色 3 3 8" xfId="5268"/>
    <cellStyle name="强调文字颜色 3 4" xfId="5269"/>
    <cellStyle name="强调文字颜色 3 4 2" xfId="5270"/>
    <cellStyle name="强调文字颜色 3 4 3" xfId="5271"/>
    <cellStyle name="强调文字颜色 3 4 3 2" xfId="5272"/>
    <cellStyle name="强调文字颜色 3 4 3 3" xfId="5273"/>
    <cellStyle name="强调文字颜色 3 4 4" xfId="5274"/>
    <cellStyle name="强调文字颜色 3 4 4 2" xfId="5275"/>
    <cellStyle name="强调文字颜色 3 4 4 3" xfId="5276"/>
    <cellStyle name="强调文字颜色 3 4 5" xfId="5277"/>
    <cellStyle name="强调文字颜色 3 4 5 2" xfId="5278"/>
    <cellStyle name="强调文字颜色 3 4 5 3" xfId="5279"/>
    <cellStyle name="强调文字颜色 3 4 6" xfId="5280"/>
    <cellStyle name="强调文字颜色 3 4 6 2" xfId="5281"/>
    <cellStyle name="强调文字颜色 3 4 6 3" xfId="5282"/>
    <cellStyle name="强调文字颜色 3 4 7" xfId="5283"/>
    <cellStyle name="强调文字颜色 3 4 8" xfId="5284"/>
    <cellStyle name="强调文字颜色 3 5" xfId="5285"/>
    <cellStyle name="强调文字颜色 3 5 2" xfId="5286"/>
    <cellStyle name="强调文字颜色 3 5 2 2" xfId="5287"/>
    <cellStyle name="强调文字颜色 3 5 2 3" xfId="5288"/>
    <cellStyle name="强调文字颜色 3 5 3" xfId="5289"/>
    <cellStyle name="强调文字颜色 3 5 3 2" xfId="5290"/>
    <cellStyle name="强调文字颜色 3 5 3 3" xfId="5291"/>
    <cellStyle name="强调文字颜色 3 5 4" xfId="5292"/>
    <cellStyle name="强调文字颜色 3 5 4 2" xfId="5293"/>
    <cellStyle name="强调文字颜色 3 5 4 3" xfId="5294"/>
    <cellStyle name="强调文字颜色 3 5 5" xfId="5295"/>
    <cellStyle name="强调文字颜色 3 5 5 2" xfId="5296"/>
    <cellStyle name="强调文字颜色 3 5 5 3" xfId="5297"/>
    <cellStyle name="强调文字颜色 3 5 6" xfId="5298"/>
    <cellStyle name="强调文字颜色 3 5 6 2" xfId="5299"/>
    <cellStyle name="强调文字颜色 3 5 6 3" xfId="5300"/>
    <cellStyle name="强调文字颜色 3 5 7" xfId="5301"/>
    <cellStyle name="强调文字颜色 3 5 8" xfId="5302"/>
    <cellStyle name="强调文字颜色 3 6" xfId="5303"/>
    <cellStyle name="强调文字颜色 3 7" xfId="5304"/>
    <cellStyle name="强调文字颜色 3 8" xfId="5305"/>
    <cellStyle name="强调文字颜色 3 9" xfId="5306"/>
    <cellStyle name="强调文字颜色 4 10" xfId="5307"/>
    <cellStyle name="强调文字颜色 4 11" xfId="5308"/>
    <cellStyle name="强调文字颜色 4 12" xfId="5309"/>
    <cellStyle name="强调文字颜色 4 13" xfId="5310"/>
    <cellStyle name="强调文字颜色 4 14" xfId="5311"/>
    <cellStyle name="强调文字颜色 4 20" xfId="5312"/>
    <cellStyle name="强调文字颜色 4 15" xfId="5313"/>
    <cellStyle name="强调文字颜色 4 21" xfId="5314"/>
    <cellStyle name="强调文字颜色 4 16" xfId="5315"/>
    <cellStyle name="强调文字颜色 4 2" xfId="5316"/>
    <cellStyle name="强调文字颜色 4 2 10" xfId="5317"/>
    <cellStyle name="强调文字颜色 4 2 11" xfId="5318"/>
    <cellStyle name="强调文字颜色 4 2 12" xfId="5319"/>
    <cellStyle name="强调文字颜色 4 2 13" xfId="5320"/>
    <cellStyle name="强调文字颜色 4 2 2" xfId="5321"/>
    <cellStyle name="强调文字颜色 4 2 2 2" xfId="5322"/>
    <cellStyle name="强调文字颜色 4 2 2 3" xfId="5323"/>
    <cellStyle name="强调文字颜色 4 2 3" xfId="5324"/>
    <cellStyle name="强调文字颜色 4 2 3 2" xfId="5325"/>
    <cellStyle name="强调文字颜色 4 2 3 3" xfId="5326"/>
    <cellStyle name="强调文字颜色 4 2 4" xfId="5327"/>
    <cellStyle name="强调文字颜色 4 2 4 2" xfId="5328"/>
    <cellStyle name="强调文字颜色 4 2 4 3" xfId="5329"/>
    <cellStyle name="强调文字颜色 4 2 5" xfId="5330"/>
    <cellStyle name="强调文字颜色 4 2 5 2" xfId="5331"/>
    <cellStyle name="强调文字颜色 4 2 5 3" xfId="5332"/>
    <cellStyle name="强调文字颜色 4 2 6" xfId="5333"/>
    <cellStyle name="强调文字颜色 4 2 6 2" xfId="5334"/>
    <cellStyle name="强调文字颜色 4 2 6 3" xfId="5335"/>
    <cellStyle name="强调文字颜色 4 2 7" xfId="5336"/>
    <cellStyle name="强调文字颜色 4 2 8" xfId="5337"/>
    <cellStyle name="强调文字颜色 4 2 9" xfId="5338"/>
    <cellStyle name="强调文字颜色 4 26" xfId="5339"/>
    <cellStyle name="强调文字颜色 4 27" xfId="5340"/>
    <cellStyle name="强调文字颜色 4 28" xfId="5341"/>
    <cellStyle name="强调文字颜色 4 3" xfId="5342"/>
    <cellStyle name="强调文字颜色 4 3 2" xfId="5343"/>
    <cellStyle name="强调文字颜色 4 3 2 2" xfId="5344"/>
    <cellStyle name="强调文字颜色 4 3 2 3" xfId="5345"/>
    <cellStyle name="强调文字颜色 4 3 3" xfId="5346"/>
    <cellStyle name="强调文字颜色 4 3 3 2" xfId="5347"/>
    <cellStyle name="强调文字颜色 4 3 3 3" xfId="5348"/>
    <cellStyle name="强调文字颜色 4 3 5" xfId="5349"/>
    <cellStyle name="强调文字颜色 4 3 5 2" xfId="5350"/>
    <cellStyle name="强调文字颜色 4 3 5 3" xfId="5351"/>
    <cellStyle name="强调文字颜色 4 3 6" xfId="5352"/>
    <cellStyle name="强调文字颜色 4 3 6 2" xfId="5353"/>
    <cellStyle name="强调文字颜色 4 3 6 3" xfId="5354"/>
    <cellStyle name="强调文字颜色 4 3 7" xfId="5355"/>
    <cellStyle name="强调文字颜色 4 3 8" xfId="5356"/>
    <cellStyle name="强调文字颜色 4 4" xfId="5357"/>
    <cellStyle name="强调文字颜色 4 4 2" xfId="5358"/>
    <cellStyle name="强调文字颜色 4 4 2 2" xfId="5359"/>
    <cellStyle name="强调文字颜色 4 4 2 3" xfId="5360"/>
    <cellStyle name="强调文字颜色 4 4 3" xfId="5361"/>
    <cellStyle name="强调文字颜色 4 4 3 2" xfId="5362"/>
    <cellStyle name="强调文字颜色 4 4 3 3" xfId="5363"/>
    <cellStyle name="强调文字颜色 4 4 4" xfId="5364"/>
    <cellStyle name="强调文字颜色 4 4 4 2" xfId="5365"/>
    <cellStyle name="强调文字颜色 4 4 4 3" xfId="5366"/>
    <cellStyle name="强调文字颜色 4 4 5" xfId="5367"/>
    <cellStyle name="强调文字颜色 4 4 5 2" xfId="5368"/>
    <cellStyle name="强调文字颜色 4 4 5 3" xfId="5369"/>
    <cellStyle name="强调文字颜色 4 4 6" xfId="5370"/>
    <cellStyle name="强调文字颜色 4 4 6 2" xfId="5371"/>
    <cellStyle name="强调文字颜色 4 4 6 3" xfId="5372"/>
    <cellStyle name="强调文字颜色 4 4 7" xfId="5373"/>
    <cellStyle name="强调文字颜色 4 4 8" xfId="5374"/>
    <cellStyle name="强调文字颜色 4 5" xfId="5375"/>
    <cellStyle name="强调文字颜色 4 5 2" xfId="5376"/>
    <cellStyle name="强调文字颜色 4 5 2 3" xfId="5377"/>
    <cellStyle name="强调文字颜色 4 5 3" xfId="5378"/>
    <cellStyle name="强调文字颜色 4 5 3 2" xfId="5379"/>
    <cellStyle name="强调文字颜色 4 5 3 3" xfId="5380"/>
    <cellStyle name="强调文字颜色 4 5 4" xfId="5381"/>
    <cellStyle name="强调文字颜色 4 5 5" xfId="5382"/>
    <cellStyle name="强调文字颜色 4 5 5 2" xfId="5383"/>
    <cellStyle name="强调文字颜色 4 5 5 3" xfId="5384"/>
    <cellStyle name="强调文字颜色 4 5 6" xfId="5385"/>
    <cellStyle name="强调文字颜色 4 5 6 3" xfId="5386"/>
    <cellStyle name="强调文字颜色 4 5 7" xfId="5387"/>
    <cellStyle name="强调文字颜色 4 5 8" xfId="5388"/>
    <cellStyle name="强调文字颜色 4 6" xfId="5389"/>
    <cellStyle name="强调文字颜色 4 7" xfId="5390"/>
    <cellStyle name="强调文字颜色 4 8" xfId="5391"/>
    <cellStyle name="强调文字颜色 4 9" xfId="5392"/>
    <cellStyle name="强调文字颜色 5 12" xfId="5393"/>
    <cellStyle name="强调文字颜色 5 13" xfId="5394"/>
    <cellStyle name="强调文字颜色 5 14" xfId="5395"/>
    <cellStyle name="强调文字颜色 5 20" xfId="5396"/>
    <cellStyle name="强调文字颜色 5 15" xfId="5397"/>
    <cellStyle name="强调文字颜色 5 21" xfId="5398"/>
    <cellStyle name="强调文字颜色 5 16" xfId="5399"/>
    <cellStyle name="强调文字颜色 5 22" xfId="5400"/>
    <cellStyle name="强调文字颜色 5 17" xfId="5401"/>
    <cellStyle name="强调文字颜色 5 23" xfId="5402"/>
    <cellStyle name="强调文字颜色 5 18" xfId="5403"/>
    <cellStyle name="强调文字颜色 5 24" xfId="5404"/>
    <cellStyle name="强调文字颜色 5 19" xfId="5405"/>
    <cellStyle name="强调文字颜色 5 2" xfId="5406"/>
    <cellStyle name="强调文字颜色 5 2 10" xfId="5407"/>
    <cellStyle name="强调文字颜色 5 2 11" xfId="5408"/>
    <cellStyle name="强调文字颜色 5 2 12" xfId="5409"/>
    <cellStyle name="强调文字颜色 5 2 13" xfId="5410"/>
    <cellStyle name="强调文字颜色 5 2 2" xfId="5411"/>
    <cellStyle name="强调文字颜色 5 2 2 2" xfId="5412"/>
    <cellStyle name="强调文字颜色 5 2 2 3" xfId="5413"/>
    <cellStyle name="强调文字颜色 5 2 3" xfId="5414"/>
    <cellStyle name="强调文字颜色 5 2 3 2" xfId="5415"/>
    <cellStyle name="强调文字颜色 5 2 3 3" xfId="5416"/>
    <cellStyle name="强调文字颜色 5 2 4" xfId="5417"/>
    <cellStyle name="强调文字颜色 5 2 4 2" xfId="5418"/>
    <cellStyle name="强调文字颜色 5 2 4 3" xfId="5419"/>
    <cellStyle name="强调文字颜色 5 2 5" xfId="5420"/>
    <cellStyle name="强调文字颜色 5 2 5 2" xfId="5421"/>
    <cellStyle name="强调文字颜色 5 2 5 3" xfId="5422"/>
    <cellStyle name="强调文字颜色 5 2 6" xfId="5423"/>
    <cellStyle name="强调文字颜色 5 2 6 2" xfId="5424"/>
    <cellStyle name="强调文字颜色 5 2 6 3" xfId="5425"/>
    <cellStyle name="强调文字颜色 5 2 7" xfId="5426"/>
    <cellStyle name="强调文字颜色 5 2 8" xfId="5427"/>
    <cellStyle name="强调文字颜色 5 2 9" xfId="5428"/>
    <cellStyle name="强调文字颜色 5 25" xfId="5429"/>
    <cellStyle name="强调文字颜色 5 26" xfId="5430"/>
    <cellStyle name="强调文字颜色 5 27" xfId="5431"/>
    <cellStyle name="强调文字颜色 5 28" xfId="5432"/>
    <cellStyle name="强调文字颜色 5 3" xfId="5433"/>
    <cellStyle name="强调文字颜色 5 3 2" xfId="5434"/>
    <cellStyle name="强调文字颜色 5 3 3" xfId="5435"/>
    <cellStyle name="强调文字颜色 5 3 3 2" xfId="5436"/>
    <cellStyle name="强调文字颜色 5 3 3 3" xfId="5437"/>
    <cellStyle name="强调文字颜色 5 3 4" xfId="5438"/>
    <cellStyle name="强调文字颜色 5 3 4 2" xfId="5439"/>
    <cellStyle name="强调文字颜色 5 3 4 3" xfId="5440"/>
    <cellStyle name="强调文字颜色 5 3 5" xfId="5441"/>
    <cellStyle name="强调文字颜色 5 3 5 2" xfId="5442"/>
    <cellStyle name="强调文字颜色 5 3 5 3" xfId="5443"/>
    <cellStyle name="强调文字颜色 5 3 6" xfId="5444"/>
    <cellStyle name="强调文字颜色 5 3 6 2" xfId="5445"/>
    <cellStyle name="强调文字颜色 5 3 6 3" xfId="5446"/>
    <cellStyle name="强调文字颜色 5 3 7" xfId="5447"/>
    <cellStyle name="强调文字颜色 5 3 8" xfId="5448"/>
    <cellStyle name="强调文字颜色 5 4" xfId="5449"/>
    <cellStyle name="强调文字颜色 5 4 2" xfId="5450"/>
    <cellStyle name="强调文字颜色 5 4 2 2" xfId="5451"/>
    <cellStyle name="强调文字颜色 5 4 2 3" xfId="5452"/>
    <cellStyle name="强调文字颜色 5 4 3" xfId="5453"/>
    <cellStyle name="强调文字颜色 5 4 3 2" xfId="5454"/>
    <cellStyle name="强调文字颜色 5 4 3 3" xfId="5455"/>
    <cellStyle name="强调文字颜色 5 4 4" xfId="5456"/>
    <cellStyle name="强调文字颜色 5 4 4 2" xfId="5457"/>
    <cellStyle name="强调文字颜色 5 4 4 3" xfId="5458"/>
    <cellStyle name="强调文字颜色 5 4 5" xfId="5459"/>
    <cellStyle name="强调文字颜色 5 4 5 2" xfId="5460"/>
    <cellStyle name="强调文字颜色 5 4 5 3" xfId="5461"/>
    <cellStyle name="强调文字颜色 5 4 6" xfId="5462"/>
    <cellStyle name="强调文字颜色 5 4 6 2" xfId="5463"/>
    <cellStyle name="强调文字颜色 5 4 6 3" xfId="5464"/>
    <cellStyle name="强调文字颜色 5 4 7" xfId="5465"/>
    <cellStyle name="强调文字颜色 5 4 8" xfId="5466"/>
    <cellStyle name="强调文字颜色 5 5" xfId="5467"/>
    <cellStyle name="强调文字颜色 5 5 2" xfId="5468"/>
    <cellStyle name="强调文字颜色 5 5 2 2" xfId="5469"/>
    <cellStyle name="强调文字颜色 5 5 2 3" xfId="5470"/>
    <cellStyle name="强调文字颜色 5 5 3" xfId="5471"/>
    <cellStyle name="强调文字颜色 5 5 3 2" xfId="5472"/>
    <cellStyle name="强调文字颜色 5 5 3 3" xfId="5473"/>
    <cellStyle name="强调文字颜色 5 5 4" xfId="5474"/>
    <cellStyle name="强调文字颜色 5 5 4 2" xfId="5475"/>
    <cellStyle name="强调文字颜色 5 5 4 3" xfId="5476"/>
    <cellStyle name="强调文字颜色 5 5 5" xfId="5477"/>
    <cellStyle name="强调文字颜色 5 5 5 2" xfId="5478"/>
    <cellStyle name="强调文字颜色 5 5 6" xfId="5479"/>
    <cellStyle name="强调文字颜色 5 5 6 2" xfId="5480"/>
    <cellStyle name="强调文字颜色 5 5 6 3" xfId="5481"/>
    <cellStyle name="强调文字颜色 5 5 7" xfId="5482"/>
    <cellStyle name="强调文字颜色 5 5 8" xfId="5483"/>
    <cellStyle name="强调文字颜色 5 6" xfId="5484"/>
    <cellStyle name="强调文字颜色 5 7" xfId="5485"/>
    <cellStyle name="强调文字颜色 5 8" xfId="5486"/>
    <cellStyle name="强调文字颜色 5 9" xfId="5487"/>
    <cellStyle name="强调文字颜色 6 10" xfId="5488"/>
    <cellStyle name="强调文字颜色 6 11" xfId="5489"/>
    <cellStyle name="强调文字颜色 6 12" xfId="5490"/>
    <cellStyle name="强调文字颜色 6 13" xfId="5491"/>
    <cellStyle name="强调文字颜色 6 14" xfId="5492"/>
    <cellStyle name="强调文字颜色 6 20" xfId="5493"/>
    <cellStyle name="强调文字颜色 6 15" xfId="5494"/>
    <cellStyle name="强调文字颜色 6 21" xfId="5495"/>
    <cellStyle name="强调文字颜色 6 16" xfId="5496"/>
    <cellStyle name="强调文字颜色 6 22" xfId="5497"/>
    <cellStyle name="强调文字颜色 6 17" xfId="5498"/>
    <cellStyle name="强调文字颜色 6 23" xfId="5499"/>
    <cellStyle name="强调文字颜色 6 18" xfId="5500"/>
    <cellStyle name="强调文字颜色 6 24" xfId="5501"/>
    <cellStyle name="强调文字颜色 6 19" xfId="5502"/>
    <cellStyle name="强调文字颜色 6 2" xfId="5503"/>
    <cellStyle name="强调文字颜色 6 2 10" xfId="5504"/>
    <cellStyle name="强调文字颜色 6 2 2" xfId="5505"/>
    <cellStyle name="强调文字颜色 6 2 2 2" xfId="5506"/>
    <cellStyle name="强调文字颜色 6 2 2 3" xfId="5507"/>
    <cellStyle name="强调文字颜色 6 2 4" xfId="5508"/>
    <cellStyle name="强调文字颜色 6 2 4 2" xfId="5509"/>
    <cellStyle name="强调文字颜色 6 2 4 3" xfId="5510"/>
    <cellStyle name="强调文字颜色 6 2 5" xfId="5511"/>
    <cellStyle name="强调文字颜色 6 2 5 2" xfId="5512"/>
    <cellStyle name="强调文字颜色 6 2 5 3" xfId="5513"/>
    <cellStyle name="强调文字颜色 6 2 6" xfId="5514"/>
    <cellStyle name="强调文字颜色 6 2 6 2" xfId="5515"/>
    <cellStyle name="强调文字颜色 6 2 6 3" xfId="5516"/>
    <cellStyle name="强调文字颜色 6 2 7" xfId="5517"/>
    <cellStyle name="强调文字颜色 6 2 8" xfId="5518"/>
    <cellStyle name="强调文字颜色 6 2 9" xfId="5519"/>
    <cellStyle name="强调文字颜色 6 25" xfId="5520"/>
    <cellStyle name="强调文字颜色 6 26" xfId="5521"/>
    <cellStyle name="强调文字颜色 6 27" xfId="5522"/>
    <cellStyle name="强调文字颜色 6 28" xfId="5523"/>
    <cellStyle name="强调文字颜色 6 3" xfId="5524"/>
    <cellStyle name="强调文字颜色 6 3 2" xfId="5525"/>
    <cellStyle name="强调文字颜色 6 3 2 2" xfId="5526"/>
    <cellStyle name="强调文字颜色 6 3 2 3" xfId="5527"/>
    <cellStyle name="强调文字颜色 6 3 3" xfId="5528"/>
    <cellStyle name="强调文字颜色 6 3 3 2" xfId="5529"/>
    <cellStyle name="强调文字颜色 6 3 3 3" xfId="5530"/>
    <cellStyle name="强调文字颜色 6 3 4" xfId="5531"/>
    <cellStyle name="强调文字颜色 6 3 4 2" xfId="5532"/>
    <cellStyle name="强调文字颜色 6 3 4 3" xfId="5533"/>
    <cellStyle name="强调文字颜色 6 3 5" xfId="5534"/>
    <cellStyle name="强调文字颜色 6 3 5 2" xfId="5535"/>
    <cellStyle name="强调文字颜色 6 3 5 3" xfId="5536"/>
    <cellStyle name="强调文字颜色 6 3 6" xfId="5537"/>
    <cellStyle name="强调文字颜色 6 3 6 2" xfId="5538"/>
    <cellStyle name="强调文字颜色 6 3 6 3" xfId="5539"/>
    <cellStyle name="强调文字颜色 6 3 7" xfId="5540"/>
    <cellStyle name="强调文字颜色 6 3 8" xfId="5541"/>
    <cellStyle name="强调文字颜色 6 4" xfId="5542"/>
    <cellStyle name="强调文字颜色 6 4 2" xfId="5543"/>
    <cellStyle name="强调文字颜色 6 4 2 2" xfId="5544"/>
    <cellStyle name="强调文字颜色 6 4 2 3" xfId="5545"/>
    <cellStyle name="强调文字颜色 6 4 3" xfId="5546"/>
    <cellStyle name="强调文字颜色 6 4 3 2" xfId="5547"/>
    <cellStyle name="强调文字颜色 6 4 3 3" xfId="5548"/>
    <cellStyle name="强调文字颜色 6 4 4" xfId="5549"/>
    <cellStyle name="强调文字颜色 6 4 4 2" xfId="5550"/>
    <cellStyle name="强调文字颜色 6 4 4 3" xfId="5551"/>
    <cellStyle name="强调文字颜色 6 4 5" xfId="5552"/>
    <cellStyle name="强调文字颜色 6 4 5 2" xfId="5553"/>
    <cellStyle name="强调文字颜色 6 4 5 3" xfId="5554"/>
    <cellStyle name="强调文字颜色 6 4 6" xfId="5555"/>
    <cellStyle name="强调文字颜色 6 4 6 2" xfId="5556"/>
    <cellStyle name="强调文字颜色 6 4 6 3" xfId="5557"/>
    <cellStyle name="强调文字颜色 6 4 7" xfId="5558"/>
    <cellStyle name="强调文字颜色 6 4 8" xfId="5559"/>
    <cellStyle name="强调文字颜色 6 5" xfId="5560"/>
    <cellStyle name="强调文字颜色 6 5 2" xfId="5561"/>
    <cellStyle name="强调文字颜色 6 5 2 2" xfId="5562"/>
    <cellStyle name="强调文字颜色 6 5 2 3" xfId="5563"/>
    <cellStyle name="强调文字颜色 6 5 3" xfId="5564"/>
    <cellStyle name="强调文字颜色 6 5 3 2" xfId="5565"/>
    <cellStyle name="强调文字颜色 6 5 3 3" xfId="5566"/>
    <cellStyle name="强调文字颜色 6 5 4" xfId="5567"/>
    <cellStyle name="强调文字颜色 6 5 4 2" xfId="5568"/>
    <cellStyle name="强调文字颜色 6 5 4 3" xfId="5569"/>
    <cellStyle name="强调文字颜色 6 5 5" xfId="5570"/>
    <cellStyle name="强调文字颜色 6 5 5 2" xfId="5571"/>
    <cellStyle name="强调文字颜色 6 5 5 3" xfId="5572"/>
    <cellStyle name="强调文字颜色 6 5 6" xfId="5573"/>
    <cellStyle name="强调文字颜色 6 5 6 2" xfId="5574"/>
    <cellStyle name="强调文字颜色 6 5 6 3" xfId="5575"/>
    <cellStyle name="强调文字颜色 6 5 7" xfId="5576"/>
    <cellStyle name="强调文字颜色 6 5 8" xfId="5577"/>
    <cellStyle name="强调文字颜色 6 6" xfId="5578"/>
    <cellStyle name="强调文字颜色 6 7" xfId="5579"/>
    <cellStyle name="强调文字颜色 6 8" xfId="5580"/>
    <cellStyle name="强调文字颜色 6 9" xfId="5581"/>
    <cellStyle name="日期" xfId="5582"/>
    <cellStyle name="日期 2" xfId="5583"/>
    <cellStyle name="日期 3" xfId="5584"/>
    <cellStyle name="日期 4" xfId="5585"/>
    <cellStyle name="日期 5" xfId="5586"/>
    <cellStyle name="日期 6" xfId="5587"/>
    <cellStyle name="商品名称" xfId="5588"/>
    <cellStyle name="商品名称 2" xfId="5589"/>
    <cellStyle name="商品名称 3" xfId="5590"/>
    <cellStyle name="商品名称 4" xfId="5591"/>
    <cellStyle name="商品名称 6" xfId="5592"/>
    <cellStyle name="适中 10" xfId="5593"/>
    <cellStyle name="适中 11" xfId="5594"/>
    <cellStyle name="适中 12" xfId="5595"/>
    <cellStyle name="适中 13" xfId="5596"/>
    <cellStyle name="适中 14" xfId="5597"/>
    <cellStyle name="适中 20" xfId="5598"/>
    <cellStyle name="适中 15" xfId="5599"/>
    <cellStyle name="适中 21" xfId="5600"/>
    <cellStyle name="适中 16" xfId="5601"/>
    <cellStyle name="适中 22" xfId="5602"/>
    <cellStyle name="适中 17" xfId="5603"/>
    <cellStyle name="适中 23" xfId="5604"/>
    <cellStyle name="适中 18" xfId="5605"/>
    <cellStyle name="适中 24" xfId="5606"/>
    <cellStyle name="适中 19" xfId="5607"/>
    <cellStyle name="适中 2" xfId="5608"/>
    <cellStyle name="适中 2 2" xfId="5609"/>
    <cellStyle name="适中 2 2 2" xfId="5610"/>
    <cellStyle name="适中 2 2 3" xfId="5611"/>
    <cellStyle name="适中 2 3" xfId="5612"/>
    <cellStyle name="适中 2 3 2" xfId="5613"/>
    <cellStyle name="适中 2 3 3" xfId="5614"/>
    <cellStyle name="适中 2 4" xfId="5615"/>
    <cellStyle name="适中 2 4 2" xfId="5616"/>
    <cellStyle name="适中 2 4 3" xfId="5617"/>
    <cellStyle name="适中 2 5" xfId="5618"/>
    <cellStyle name="适中 2 8" xfId="5619"/>
    <cellStyle name="适中 2 9" xfId="5620"/>
    <cellStyle name="适中 25" xfId="5621"/>
    <cellStyle name="适中 26" xfId="5622"/>
    <cellStyle name="适中 27" xfId="5623"/>
    <cellStyle name="适中 28" xfId="5624"/>
    <cellStyle name="适中 3 2 2" xfId="5625"/>
    <cellStyle name="适中 3 2 3" xfId="5626"/>
    <cellStyle name="适中 3 4 2" xfId="5627"/>
    <cellStyle name="适中 3 4 3" xfId="5628"/>
    <cellStyle name="适中 3 5 2" xfId="5629"/>
    <cellStyle name="适中 3 5 3" xfId="5630"/>
    <cellStyle name="适中 3 6 2" xfId="5631"/>
    <cellStyle name="适中 3 6 3" xfId="5632"/>
    <cellStyle name="适中 3 8" xfId="5633"/>
    <cellStyle name="适中 4" xfId="5634"/>
    <cellStyle name="适中 4 2" xfId="5635"/>
    <cellStyle name="适中 4 2 2" xfId="5636"/>
    <cellStyle name="适中 4 2 3" xfId="5637"/>
    <cellStyle name="适中 4 3" xfId="5638"/>
    <cellStyle name="适中 4 3 2" xfId="5639"/>
    <cellStyle name="适中 4 3 3" xfId="5640"/>
    <cellStyle name="适中 4 4" xfId="5641"/>
    <cellStyle name="适中 4 4 2" xfId="5642"/>
    <cellStyle name="适中 4 4 3" xfId="5643"/>
    <cellStyle name="适中 4 5" xfId="5644"/>
    <cellStyle name="适中 4 5 2" xfId="5645"/>
    <cellStyle name="适中 4 5 3" xfId="5646"/>
    <cellStyle name="适中 4 6 2" xfId="5647"/>
    <cellStyle name="适中 4 6 3" xfId="5648"/>
    <cellStyle name="适中 4 8" xfId="5649"/>
    <cellStyle name="适中 5" xfId="5650"/>
    <cellStyle name="适中 5 3 2" xfId="5651"/>
    <cellStyle name="适中 5 3 3" xfId="5652"/>
    <cellStyle name="适中 5 4" xfId="5653"/>
    <cellStyle name="输入 11" xfId="5654"/>
    <cellStyle name="适中 5 4 2" xfId="5655"/>
    <cellStyle name="输入 12" xfId="5656"/>
    <cellStyle name="适中 5 4 3" xfId="5657"/>
    <cellStyle name="适中 5 5" xfId="5658"/>
    <cellStyle name="适中 5 5 2" xfId="5659"/>
    <cellStyle name="适中 5 5 3" xfId="5660"/>
    <cellStyle name="适中 5 6 2" xfId="5661"/>
    <cellStyle name="适中 5 6 3" xfId="5662"/>
    <cellStyle name="适中 5 8" xfId="5663"/>
    <cellStyle name="适中 6" xfId="5664"/>
    <cellStyle name="适中 7" xfId="5665"/>
    <cellStyle name="适中 8" xfId="5666"/>
    <cellStyle name="适中 9" xfId="5667"/>
    <cellStyle name="输出 11" xfId="5668"/>
    <cellStyle name="输出 12" xfId="5669"/>
    <cellStyle name="输出 13" xfId="5670"/>
    <cellStyle name="输出 14" xfId="5671"/>
    <cellStyle name="输出 20" xfId="5672"/>
    <cellStyle name="输出 15" xfId="5673"/>
    <cellStyle name="输出 21" xfId="5674"/>
    <cellStyle name="输出 16" xfId="5675"/>
    <cellStyle name="输出 22" xfId="5676"/>
    <cellStyle name="输出 17" xfId="5677"/>
    <cellStyle name="输出 23" xfId="5678"/>
    <cellStyle name="输出 18" xfId="5679"/>
    <cellStyle name="输出 24" xfId="5680"/>
    <cellStyle name="输出 19" xfId="5681"/>
    <cellStyle name="输出 2" xfId="5682"/>
    <cellStyle name="输出 2 12" xfId="5683"/>
    <cellStyle name="输出 2 13" xfId="5684"/>
    <cellStyle name="输出 2 2" xfId="5685"/>
    <cellStyle name="输出 2 2 2" xfId="5686"/>
    <cellStyle name="输出 2 2 3" xfId="5687"/>
    <cellStyle name="输出 2 3" xfId="5688"/>
    <cellStyle name="输出 2 3 2" xfId="5689"/>
    <cellStyle name="输出 2 3 3" xfId="5690"/>
    <cellStyle name="输出 2 4" xfId="5691"/>
    <cellStyle name="输出 2 4 2" xfId="5692"/>
    <cellStyle name="输出 2 4 3" xfId="5693"/>
    <cellStyle name="输出 2 5" xfId="5694"/>
    <cellStyle name="输出 2 5 2" xfId="5695"/>
    <cellStyle name="输出 2 5 3" xfId="5696"/>
    <cellStyle name="输出 2 6" xfId="5697"/>
    <cellStyle name="输出 2 6 2" xfId="5698"/>
    <cellStyle name="输出 2 6 3" xfId="5699"/>
    <cellStyle name="输出 2 7" xfId="5700"/>
    <cellStyle name="输出 2 8" xfId="5701"/>
    <cellStyle name="输出 2 9" xfId="5702"/>
    <cellStyle name="输出 25" xfId="5703"/>
    <cellStyle name="输出 26" xfId="5704"/>
    <cellStyle name="输出 27" xfId="5705"/>
    <cellStyle name="输出 28" xfId="5706"/>
    <cellStyle name="输出 3" xfId="5707"/>
    <cellStyle name="输出 3 2" xfId="5708"/>
    <cellStyle name="输出 3 2 2" xfId="5709"/>
    <cellStyle name="输出 3 2 3" xfId="5710"/>
    <cellStyle name="输出 3 3" xfId="5711"/>
    <cellStyle name="输出 3 3 2" xfId="5712"/>
    <cellStyle name="输出 3 3 3" xfId="5713"/>
    <cellStyle name="输出 3 4" xfId="5714"/>
    <cellStyle name="输出 3 4 3" xfId="5715"/>
    <cellStyle name="输出 3 5" xfId="5716"/>
    <cellStyle name="输出 3 5 2" xfId="5717"/>
    <cellStyle name="输出 3 5 3" xfId="5718"/>
    <cellStyle name="输出 3 6" xfId="5719"/>
    <cellStyle name="输出 3 6 2" xfId="5720"/>
    <cellStyle name="输出 3 6 3" xfId="5721"/>
    <cellStyle name="输出 3 7" xfId="5722"/>
    <cellStyle name="输出 3 8" xfId="5723"/>
    <cellStyle name="输出 4" xfId="5724"/>
    <cellStyle name="输出 4 2" xfId="5725"/>
    <cellStyle name="输出 4 2 2" xfId="5726"/>
    <cellStyle name="输出 4 2 3" xfId="5727"/>
    <cellStyle name="输出 4 3" xfId="5728"/>
    <cellStyle name="输出 4 3 2" xfId="5729"/>
    <cellStyle name="输出 4 3 3" xfId="5730"/>
    <cellStyle name="输出 4 4" xfId="5731"/>
    <cellStyle name="输出 4 4 2" xfId="5732"/>
    <cellStyle name="输出 4 4 3" xfId="5733"/>
    <cellStyle name="输出 4 5" xfId="5734"/>
    <cellStyle name="输出 4 5 2" xfId="5735"/>
    <cellStyle name="输出 4 5 3" xfId="5736"/>
    <cellStyle name="输出 4 6" xfId="5737"/>
    <cellStyle name="输出 4 6 2" xfId="5738"/>
    <cellStyle name="输出 4 6 3" xfId="5739"/>
    <cellStyle name="输出 4 7" xfId="5740"/>
    <cellStyle name="输出 4 8" xfId="5741"/>
    <cellStyle name="输出 5" xfId="5742"/>
    <cellStyle name="输出 5 2 2" xfId="5743"/>
    <cellStyle name="输出 5 2 3" xfId="5744"/>
    <cellStyle name="输出 5 3" xfId="5745"/>
    <cellStyle name="输出 5 3 2" xfId="5746"/>
    <cellStyle name="输出 5 3 3" xfId="5747"/>
    <cellStyle name="输出 5 4" xfId="5748"/>
    <cellStyle name="输出 5 4 2" xfId="5749"/>
    <cellStyle name="输出 5 4 3" xfId="5750"/>
    <cellStyle name="输出 5 5" xfId="5751"/>
    <cellStyle name="输出 5 5 2" xfId="5752"/>
    <cellStyle name="输出 5 5 3" xfId="5753"/>
    <cellStyle name="输出 5 6" xfId="5754"/>
    <cellStyle name="输出 5 6 2" xfId="5755"/>
    <cellStyle name="输出 5 6 3" xfId="5756"/>
    <cellStyle name="输出 5 7" xfId="5757"/>
    <cellStyle name="输出 5 8" xfId="5758"/>
    <cellStyle name="输出 6" xfId="5759"/>
    <cellStyle name="输出 7" xfId="5760"/>
    <cellStyle name="输出 8" xfId="5761"/>
    <cellStyle name="输出 9" xfId="5762"/>
    <cellStyle name="输入 10" xfId="5763"/>
    <cellStyle name="输入 13" xfId="5764"/>
    <cellStyle name="输入 14" xfId="5765"/>
    <cellStyle name="输入 20" xfId="5766"/>
    <cellStyle name="输入 15" xfId="5767"/>
    <cellStyle name="输入 21" xfId="5768"/>
    <cellStyle name="输入 16" xfId="5769"/>
    <cellStyle name="输入 22" xfId="5770"/>
    <cellStyle name="输入 17" xfId="5771"/>
    <cellStyle name="输入 23" xfId="5772"/>
    <cellStyle name="输入 18" xfId="5773"/>
    <cellStyle name="输入 24" xfId="5774"/>
    <cellStyle name="输入 19" xfId="5775"/>
    <cellStyle name="输入 2 10" xfId="5776"/>
    <cellStyle name="输入 2 11" xfId="5777"/>
    <cellStyle name="输入 2 12" xfId="5778"/>
    <cellStyle name="输入 2 13" xfId="5779"/>
    <cellStyle name="输入 2 2" xfId="5780"/>
    <cellStyle name="输入 2 2 2" xfId="5781"/>
    <cellStyle name="输入 2 2 3" xfId="5782"/>
    <cellStyle name="输入 2 3" xfId="5783"/>
    <cellStyle name="输入 2 3 2" xfId="5784"/>
    <cellStyle name="输入 2 3 3" xfId="5785"/>
    <cellStyle name="输入 2 4" xfId="5786"/>
    <cellStyle name="输入 2 4 2" xfId="5787"/>
    <cellStyle name="输入 2 4 3" xfId="5788"/>
    <cellStyle name="输入 2 5" xfId="5789"/>
    <cellStyle name="输入 2 5 2" xfId="5790"/>
    <cellStyle name="输入 2 5 3" xfId="5791"/>
    <cellStyle name="输入 2 6" xfId="5792"/>
    <cellStyle name="输入 2 7" xfId="5793"/>
    <cellStyle name="输入 2 8" xfId="5794"/>
    <cellStyle name="输入 2 9" xfId="5795"/>
    <cellStyle name="输入 25" xfId="5796"/>
    <cellStyle name="输入 26" xfId="5797"/>
    <cellStyle name="输入 27" xfId="5798"/>
    <cellStyle name="输入 28" xfId="5799"/>
    <cellStyle name="输入 3 2" xfId="5800"/>
    <cellStyle name="输入 3 2 2" xfId="5801"/>
    <cellStyle name="输入 3 2 3" xfId="5802"/>
    <cellStyle name="输入 3 3" xfId="5803"/>
    <cellStyle name="输入 3 3 2" xfId="5804"/>
    <cellStyle name="输入 3 3 3" xfId="5805"/>
    <cellStyle name="输入 3 4" xfId="5806"/>
    <cellStyle name="输入 3 4 2" xfId="5807"/>
    <cellStyle name="输入 3 4 3" xfId="5808"/>
    <cellStyle name="输入 3 5" xfId="5809"/>
    <cellStyle name="输入 3 5 2" xfId="5810"/>
    <cellStyle name="输入 3 5 3" xfId="5811"/>
    <cellStyle name="输入 3 6" xfId="5812"/>
    <cellStyle name="输入 3 6 2" xfId="5813"/>
    <cellStyle name="输入 3 6 3" xfId="5814"/>
    <cellStyle name="输入 3 7" xfId="5815"/>
    <cellStyle name="输入 4" xfId="5816"/>
    <cellStyle name="输入 4 2" xfId="5817"/>
    <cellStyle name="输入 4 2 2" xfId="5818"/>
    <cellStyle name="输入 4 2 3" xfId="5819"/>
    <cellStyle name="输入 4 3" xfId="5820"/>
    <cellStyle name="输入 4 4" xfId="5821"/>
    <cellStyle name="输入 4 4 2" xfId="5822"/>
    <cellStyle name="输入 4 4 3" xfId="5823"/>
    <cellStyle name="输入 4 5" xfId="5824"/>
    <cellStyle name="输入 4 5 2" xfId="5825"/>
    <cellStyle name="输入 4 5 3" xfId="5826"/>
    <cellStyle name="输入 4 6" xfId="5827"/>
    <cellStyle name="输入 4 6 2" xfId="5828"/>
    <cellStyle name="输入 4 6 3" xfId="5829"/>
    <cellStyle name="输入 4 7" xfId="5830"/>
    <cellStyle name="输入 4 8" xfId="5831"/>
    <cellStyle name="输入 5" xfId="5832"/>
    <cellStyle name="输入 5 2 2" xfId="5833"/>
    <cellStyle name="输入 5 2 3" xfId="5834"/>
    <cellStyle name="注释 4" xfId="5835"/>
    <cellStyle name="输入 5 3 2" xfId="5836"/>
    <cellStyle name="注释 5" xfId="5837"/>
    <cellStyle name="输入 5 3 3" xfId="5838"/>
    <cellStyle name="输入 5 4 2" xfId="5839"/>
    <cellStyle name="输入 5 4 3" xfId="5840"/>
    <cellStyle name="输入 5 5 2" xfId="5841"/>
    <cellStyle name="输入 5 5 3" xfId="5842"/>
    <cellStyle name="输入 5 6" xfId="5843"/>
    <cellStyle name="输入 5 6 2" xfId="5844"/>
    <cellStyle name="输入 5 6 3" xfId="5845"/>
    <cellStyle name="输入 5 7" xfId="5846"/>
    <cellStyle name="输入 5 8" xfId="5847"/>
    <cellStyle name="输入 6" xfId="5848"/>
    <cellStyle name="输入 7" xfId="5849"/>
    <cellStyle name="输入 8" xfId="5850"/>
    <cellStyle name="输入 9" xfId="5851"/>
    <cellStyle name="数量" xfId="5852"/>
    <cellStyle name="数量 2" xfId="5853"/>
    <cellStyle name="数量 3" xfId="5854"/>
    <cellStyle name="数量 6" xfId="5855"/>
    <cellStyle name="一般_NEGS" xfId="5856"/>
    <cellStyle name="昗弨_Pacific Region P&amp;L" xfId="5857"/>
    <cellStyle name="寘嬫愗傝 [0.00]_Region Orders (2)" xfId="5858"/>
    <cellStyle name="寘嬫愗傝_Region Orders (2)" xfId="5859"/>
    <cellStyle name="注释 10" xfId="5860"/>
    <cellStyle name="注释 11" xfId="5861"/>
    <cellStyle name="注释 12" xfId="5862"/>
    <cellStyle name="注释 13" xfId="5863"/>
    <cellStyle name="注释 14" xfId="5864"/>
    <cellStyle name="注释 20" xfId="5865"/>
    <cellStyle name="注释 15" xfId="5866"/>
    <cellStyle name="注释 21" xfId="5867"/>
    <cellStyle name="注释 16" xfId="5868"/>
    <cellStyle name="注释 22" xfId="5869"/>
    <cellStyle name="注释 17" xfId="5870"/>
    <cellStyle name="注释 23" xfId="5871"/>
    <cellStyle name="注释 18" xfId="5872"/>
    <cellStyle name="注释 24" xfId="5873"/>
    <cellStyle name="注释 19" xfId="5874"/>
    <cellStyle name="注释 2" xfId="5875"/>
    <cellStyle name="注释 2 10" xfId="5876"/>
    <cellStyle name="注释 2 11" xfId="5877"/>
    <cellStyle name="注释 2 12" xfId="5878"/>
    <cellStyle name="注释 2 13" xfId="5879"/>
    <cellStyle name="注释 2 2" xfId="5880"/>
    <cellStyle name="注释 2 2 2" xfId="5881"/>
    <cellStyle name="注释 2 2 3" xfId="5882"/>
    <cellStyle name="注释 2 3" xfId="5883"/>
    <cellStyle name="注释 2 3 2" xfId="5884"/>
    <cellStyle name="注释 2 3 3" xfId="5885"/>
    <cellStyle name="注释 2 4" xfId="5886"/>
    <cellStyle name="注释 2 5" xfId="5887"/>
    <cellStyle name="注释 2 5 2" xfId="5888"/>
    <cellStyle name="注释 2 6" xfId="5889"/>
    <cellStyle name="注释 2 6 2" xfId="5890"/>
    <cellStyle name="注释 2 7" xfId="5891"/>
    <cellStyle name="注释 2 8" xfId="5892"/>
    <cellStyle name="注释 2 9" xfId="5893"/>
    <cellStyle name="注释 25" xfId="5894"/>
    <cellStyle name="注释 26" xfId="5895"/>
    <cellStyle name="注释 3" xfId="5896"/>
    <cellStyle name="注释 3 2" xfId="5897"/>
    <cellStyle name="注释 3 2 2" xfId="5898"/>
    <cellStyle name="注释 3 2 3" xfId="5899"/>
    <cellStyle name="注释 3 3" xfId="5900"/>
    <cellStyle name="注释 3 3 2" xfId="5901"/>
    <cellStyle name="注释 3 3 3" xfId="5902"/>
    <cellStyle name="注释 3 4" xfId="5903"/>
    <cellStyle name="注释 3 4 2" xfId="5904"/>
    <cellStyle name="注释 3 4 3" xfId="5905"/>
    <cellStyle name="注释 3 5" xfId="5906"/>
    <cellStyle name="注释 3 5 2" xfId="5907"/>
    <cellStyle name="注释 3 6" xfId="5908"/>
    <cellStyle name="注释 3 6 2" xfId="5909"/>
    <cellStyle name="注释 3 7" xfId="5910"/>
    <cellStyle name="注释 3 8" xfId="5911"/>
    <cellStyle name="注释 4 2" xfId="5912"/>
    <cellStyle name="注释 4 2 2" xfId="5913"/>
    <cellStyle name="注释 4 2 3" xfId="5914"/>
    <cellStyle name="注释 4 3" xfId="5915"/>
    <cellStyle name="注释 4 3 2" xfId="5916"/>
    <cellStyle name="注释 4 3 3" xfId="5917"/>
    <cellStyle name="注释 4 4" xfId="5918"/>
    <cellStyle name="注释 4 4 2" xfId="5919"/>
    <cellStyle name="注释 4 4 3" xfId="5920"/>
    <cellStyle name="注释 4 5" xfId="5921"/>
    <cellStyle name="注释 4 5 2" xfId="5922"/>
    <cellStyle name="注释 4 6" xfId="5923"/>
    <cellStyle name="注释 4 6 2" xfId="5924"/>
    <cellStyle name="注释 4 7" xfId="5925"/>
    <cellStyle name="注释 4 8" xfId="5926"/>
    <cellStyle name="注释 5 2" xfId="5927"/>
    <cellStyle name="注释 5 2 2" xfId="5928"/>
    <cellStyle name="注释 5 2 3" xfId="5929"/>
    <cellStyle name="注释 5 3" xfId="5930"/>
    <cellStyle name="注释 5 3 2" xfId="5931"/>
    <cellStyle name="注释 5 3 3" xfId="5932"/>
    <cellStyle name="注释 5 4" xfId="5933"/>
    <cellStyle name="注释 5 4 2" xfId="5934"/>
    <cellStyle name="注释 5 4 3" xfId="5935"/>
    <cellStyle name="注释 5 5" xfId="5936"/>
    <cellStyle name="注释 5 5 2" xfId="5937"/>
    <cellStyle name="注释 5 5 3" xfId="5938"/>
    <cellStyle name="注释 5 6" xfId="5939"/>
    <cellStyle name="注释 5 6 2" xfId="5940"/>
    <cellStyle name="注释 5 6 3" xfId="5941"/>
    <cellStyle name="注释 5 7" xfId="5942"/>
    <cellStyle name="注释 5 8" xfId="5943"/>
    <cellStyle name="注释 6" xfId="5944"/>
    <cellStyle name="注释 7" xfId="5945"/>
    <cellStyle name="注释 8" xfId="5946"/>
    <cellStyle name="注释 9" xfId="5947"/>
    <cellStyle name="资产" xfId="5948"/>
    <cellStyle name="资产 10" xfId="5949"/>
    <cellStyle name="资产 11" xfId="5950"/>
    <cellStyle name="资产 12" xfId="5951"/>
    <cellStyle name="资产 13" xfId="5952"/>
    <cellStyle name="资产 14" xfId="5953"/>
    <cellStyle name="资产 20" xfId="5954"/>
    <cellStyle name="资产 15" xfId="5955"/>
    <cellStyle name="资产 21" xfId="5956"/>
    <cellStyle name="资产 16" xfId="5957"/>
    <cellStyle name="资产 22" xfId="5958"/>
    <cellStyle name="资产 17" xfId="5959"/>
    <cellStyle name="资产 23" xfId="5960"/>
    <cellStyle name="资产 18" xfId="5961"/>
    <cellStyle name="资产 24" xfId="5962"/>
    <cellStyle name="资产 19" xfId="5963"/>
    <cellStyle name="资产 2" xfId="5964"/>
    <cellStyle name="资产 25" xfId="5965"/>
    <cellStyle name="资产 26" xfId="5966"/>
    <cellStyle name="资产 27" xfId="5967"/>
    <cellStyle name="资产 28" xfId="5968"/>
    <cellStyle name="资产 29" xfId="5969"/>
    <cellStyle name="资产 3" xfId="5970"/>
    <cellStyle name="资产 6" xfId="5971"/>
    <cellStyle name="资产 7" xfId="5972"/>
    <cellStyle name="资产 8" xfId="5973"/>
    <cellStyle name="资产 9" xfId="5974"/>
    <cellStyle name="콤마 [0]_BOILER-CO1" xfId="5975"/>
    <cellStyle name="통화 [0]_BOILER-CO1" xfId="5976"/>
    <cellStyle name="통화_BOILER-CO1" xfId="5977"/>
    <cellStyle name="표준_0N-HANDLING " xfId="597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3" Type="http://schemas.openxmlformats.org/officeDocument/2006/relationships/sharedStrings" Target="sharedStrings.xml"/><Relationship Id="rId112" Type="http://schemas.openxmlformats.org/officeDocument/2006/relationships/styles" Target="styles.xml"/><Relationship Id="rId111" Type="http://schemas.openxmlformats.org/officeDocument/2006/relationships/theme" Target="theme/theme1.xml"/><Relationship Id="rId110" Type="http://schemas.openxmlformats.org/officeDocument/2006/relationships/externalLink" Target="externalLinks/externalLink2.xml"/><Relationship Id="rId11" Type="http://schemas.openxmlformats.org/officeDocument/2006/relationships/worksheet" Target="worksheets/sheet11.xml"/><Relationship Id="rId109" Type="http://schemas.openxmlformats.org/officeDocument/2006/relationships/externalLink" Target="externalLinks/externalLink1.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171450</xdr:colOff>
      <xdr:row>3</xdr:row>
      <xdr:rowOff>0</xdr:rowOff>
    </xdr:from>
    <xdr:to>
      <xdr:col>1</xdr:col>
      <xdr:colOff>171450</xdr:colOff>
      <xdr:row>3</xdr:row>
      <xdr:rowOff>85725</xdr:rowOff>
    </xdr:to>
    <xdr:sp>
      <xdr:nvSpPr>
        <xdr:cNvPr id="18433" name="Line 1"/>
        <xdr:cNvSpPr>
          <a:spLocks noChangeShapeType="1"/>
        </xdr:cNvSpPr>
      </xdr:nvSpPr>
      <xdr:spPr>
        <a:xfrm>
          <a:off x="278130" y="685800"/>
          <a:ext cx="0" cy="85725"/>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6</xdr:col>
      <xdr:colOff>476250</xdr:colOff>
      <xdr:row>3</xdr:row>
      <xdr:rowOff>0</xdr:rowOff>
    </xdr:from>
    <xdr:to>
      <xdr:col>6</xdr:col>
      <xdr:colOff>476250</xdr:colOff>
      <xdr:row>4</xdr:row>
      <xdr:rowOff>0</xdr:rowOff>
    </xdr:to>
    <xdr:sp>
      <xdr:nvSpPr>
        <xdr:cNvPr id="18434" name="Line 2"/>
        <xdr:cNvSpPr>
          <a:spLocks noChangeShapeType="1"/>
        </xdr:cNvSpPr>
      </xdr:nvSpPr>
      <xdr:spPr>
        <a:xfrm>
          <a:off x="5650230" y="685800"/>
          <a:ext cx="0" cy="9525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1</xdr:col>
      <xdr:colOff>828675</xdr:colOff>
      <xdr:row>4</xdr:row>
      <xdr:rowOff>85725</xdr:rowOff>
    </xdr:from>
    <xdr:to>
      <xdr:col>1</xdr:col>
      <xdr:colOff>828675</xdr:colOff>
      <xdr:row>17</xdr:row>
      <xdr:rowOff>66675</xdr:rowOff>
    </xdr:to>
    <xdr:sp>
      <xdr:nvSpPr>
        <xdr:cNvPr id="18435" name="Line 3"/>
        <xdr:cNvSpPr>
          <a:spLocks noChangeShapeType="1"/>
        </xdr:cNvSpPr>
      </xdr:nvSpPr>
      <xdr:spPr>
        <a:xfrm>
          <a:off x="935355" y="866775"/>
          <a:ext cx="0" cy="196215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1</xdr:col>
      <xdr:colOff>752475</xdr:colOff>
      <xdr:row>4</xdr:row>
      <xdr:rowOff>85725</xdr:rowOff>
    </xdr:from>
    <xdr:to>
      <xdr:col>1</xdr:col>
      <xdr:colOff>904875</xdr:colOff>
      <xdr:row>4</xdr:row>
      <xdr:rowOff>85725</xdr:rowOff>
    </xdr:to>
    <xdr:sp>
      <xdr:nvSpPr>
        <xdr:cNvPr id="18436" name="Line 4"/>
        <xdr:cNvSpPr>
          <a:spLocks noChangeShapeType="1"/>
        </xdr:cNvSpPr>
      </xdr:nvSpPr>
      <xdr:spPr>
        <a:xfrm flipV="1">
          <a:off x="859155" y="866775"/>
          <a:ext cx="15240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1</xdr:col>
      <xdr:colOff>838200</xdr:colOff>
      <xdr:row>17</xdr:row>
      <xdr:rowOff>66675</xdr:rowOff>
    </xdr:from>
    <xdr:to>
      <xdr:col>1</xdr:col>
      <xdr:colOff>885825</xdr:colOff>
      <xdr:row>17</xdr:row>
      <xdr:rowOff>66675</xdr:rowOff>
    </xdr:to>
    <xdr:sp>
      <xdr:nvSpPr>
        <xdr:cNvPr id="18437" name="Line 5"/>
        <xdr:cNvSpPr>
          <a:spLocks noChangeShapeType="1"/>
        </xdr:cNvSpPr>
      </xdr:nvSpPr>
      <xdr:spPr>
        <a:xfrm>
          <a:off x="944880" y="2828925"/>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2</xdr:col>
      <xdr:colOff>819150</xdr:colOff>
      <xdr:row>4</xdr:row>
      <xdr:rowOff>76200</xdr:rowOff>
    </xdr:from>
    <xdr:to>
      <xdr:col>2</xdr:col>
      <xdr:colOff>819150</xdr:colOff>
      <xdr:row>14</xdr:row>
      <xdr:rowOff>76200</xdr:rowOff>
    </xdr:to>
    <xdr:sp>
      <xdr:nvSpPr>
        <xdr:cNvPr id="18438" name="Line 6"/>
        <xdr:cNvSpPr>
          <a:spLocks noChangeShapeType="1"/>
        </xdr:cNvSpPr>
      </xdr:nvSpPr>
      <xdr:spPr>
        <a:xfrm>
          <a:off x="1885950" y="857250"/>
          <a:ext cx="0" cy="152400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2</xdr:col>
      <xdr:colOff>495300</xdr:colOff>
      <xdr:row>4</xdr:row>
      <xdr:rowOff>76200</xdr:rowOff>
    </xdr:from>
    <xdr:to>
      <xdr:col>2</xdr:col>
      <xdr:colOff>895350</xdr:colOff>
      <xdr:row>4</xdr:row>
      <xdr:rowOff>76200</xdr:rowOff>
    </xdr:to>
    <xdr:sp>
      <xdr:nvSpPr>
        <xdr:cNvPr id="18439" name="Line 7"/>
        <xdr:cNvSpPr>
          <a:spLocks noChangeShapeType="1"/>
        </xdr:cNvSpPr>
      </xdr:nvSpPr>
      <xdr:spPr>
        <a:xfrm>
          <a:off x="1562100" y="857250"/>
          <a:ext cx="4000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2</xdr:col>
      <xdr:colOff>828675</xdr:colOff>
      <xdr:row>14</xdr:row>
      <xdr:rowOff>76200</xdr:rowOff>
    </xdr:from>
    <xdr:to>
      <xdr:col>2</xdr:col>
      <xdr:colOff>885825</xdr:colOff>
      <xdr:row>14</xdr:row>
      <xdr:rowOff>76200</xdr:rowOff>
    </xdr:to>
    <xdr:sp>
      <xdr:nvSpPr>
        <xdr:cNvPr id="18440" name="Line 8"/>
        <xdr:cNvSpPr>
          <a:spLocks noChangeShapeType="1"/>
        </xdr:cNvSpPr>
      </xdr:nvSpPr>
      <xdr:spPr>
        <a:xfrm>
          <a:off x="1895475" y="2381250"/>
          <a:ext cx="571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2</xdr:col>
      <xdr:colOff>609600</xdr:colOff>
      <xdr:row>17</xdr:row>
      <xdr:rowOff>85725</xdr:rowOff>
    </xdr:from>
    <xdr:to>
      <xdr:col>2</xdr:col>
      <xdr:colOff>895350</xdr:colOff>
      <xdr:row>17</xdr:row>
      <xdr:rowOff>85725</xdr:rowOff>
    </xdr:to>
    <xdr:sp>
      <xdr:nvSpPr>
        <xdr:cNvPr id="18442" name="Line 10"/>
        <xdr:cNvSpPr>
          <a:spLocks noChangeShapeType="1"/>
        </xdr:cNvSpPr>
      </xdr:nvSpPr>
      <xdr:spPr>
        <a:xfrm>
          <a:off x="1676400" y="2847975"/>
          <a:ext cx="2857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2</xdr:col>
      <xdr:colOff>838200</xdr:colOff>
      <xdr:row>17</xdr:row>
      <xdr:rowOff>95250</xdr:rowOff>
    </xdr:from>
    <xdr:to>
      <xdr:col>2</xdr:col>
      <xdr:colOff>838200</xdr:colOff>
      <xdr:row>33</xdr:row>
      <xdr:rowOff>28575</xdr:rowOff>
    </xdr:to>
    <xdr:sp>
      <xdr:nvSpPr>
        <xdr:cNvPr id="18444" name="Line 12"/>
        <xdr:cNvSpPr>
          <a:spLocks noChangeShapeType="1"/>
        </xdr:cNvSpPr>
      </xdr:nvSpPr>
      <xdr:spPr>
        <a:xfrm>
          <a:off x="1905000" y="2857500"/>
          <a:ext cx="0" cy="2371725"/>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2</xdr:col>
      <xdr:colOff>838200</xdr:colOff>
      <xdr:row>33</xdr:row>
      <xdr:rowOff>38100</xdr:rowOff>
    </xdr:from>
    <xdr:to>
      <xdr:col>2</xdr:col>
      <xdr:colOff>885825</xdr:colOff>
      <xdr:row>33</xdr:row>
      <xdr:rowOff>38100</xdr:rowOff>
    </xdr:to>
    <xdr:sp>
      <xdr:nvSpPr>
        <xdr:cNvPr id="18446" name="Line 14"/>
        <xdr:cNvSpPr>
          <a:spLocks noChangeShapeType="1"/>
        </xdr:cNvSpPr>
      </xdr:nvSpPr>
      <xdr:spPr>
        <a:xfrm>
          <a:off x="1905000" y="5238750"/>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809625</xdr:colOff>
      <xdr:row>4</xdr:row>
      <xdr:rowOff>76200</xdr:rowOff>
    </xdr:from>
    <xdr:to>
      <xdr:col>4</xdr:col>
      <xdr:colOff>809625</xdr:colOff>
      <xdr:row>6</xdr:row>
      <xdr:rowOff>76200</xdr:rowOff>
    </xdr:to>
    <xdr:sp>
      <xdr:nvSpPr>
        <xdr:cNvPr id="18447" name="Line 15"/>
        <xdr:cNvSpPr>
          <a:spLocks noChangeShapeType="1"/>
        </xdr:cNvSpPr>
      </xdr:nvSpPr>
      <xdr:spPr>
        <a:xfrm>
          <a:off x="4177665" y="857250"/>
          <a:ext cx="0" cy="30480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657225</xdr:colOff>
      <xdr:row>4</xdr:row>
      <xdr:rowOff>76200</xdr:rowOff>
    </xdr:from>
    <xdr:to>
      <xdr:col>4</xdr:col>
      <xdr:colOff>885825</xdr:colOff>
      <xdr:row>4</xdr:row>
      <xdr:rowOff>76200</xdr:rowOff>
    </xdr:to>
    <xdr:sp>
      <xdr:nvSpPr>
        <xdr:cNvPr id="18448" name="Line 16"/>
        <xdr:cNvSpPr>
          <a:spLocks noChangeShapeType="1"/>
        </xdr:cNvSpPr>
      </xdr:nvSpPr>
      <xdr:spPr>
        <a:xfrm>
          <a:off x="2646045" y="857250"/>
          <a:ext cx="160782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819150</xdr:colOff>
      <xdr:row>6</xdr:row>
      <xdr:rowOff>76200</xdr:rowOff>
    </xdr:from>
    <xdr:to>
      <xdr:col>4</xdr:col>
      <xdr:colOff>885825</xdr:colOff>
      <xdr:row>6</xdr:row>
      <xdr:rowOff>76200</xdr:rowOff>
    </xdr:to>
    <xdr:sp>
      <xdr:nvSpPr>
        <xdr:cNvPr id="18449" name="Line 17"/>
        <xdr:cNvSpPr>
          <a:spLocks noChangeShapeType="1"/>
        </xdr:cNvSpPr>
      </xdr:nvSpPr>
      <xdr:spPr>
        <a:xfrm>
          <a:off x="4187190" y="1162050"/>
          <a:ext cx="6667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1295400</xdr:colOff>
      <xdr:row>8</xdr:row>
      <xdr:rowOff>76200</xdr:rowOff>
    </xdr:from>
    <xdr:to>
      <xdr:col>3</xdr:col>
      <xdr:colOff>1295400</xdr:colOff>
      <xdr:row>15</xdr:row>
      <xdr:rowOff>85725</xdr:rowOff>
    </xdr:to>
    <xdr:sp>
      <xdr:nvSpPr>
        <xdr:cNvPr id="18453" name="Line 21"/>
        <xdr:cNvSpPr>
          <a:spLocks noChangeShapeType="1"/>
        </xdr:cNvSpPr>
      </xdr:nvSpPr>
      <xdr:spPr>
        <a:xfrm>
          <a:off x="3284220" y="1466850"/>
          <a:ext cx="0" cy="1076325"/>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6</xdr:col>
      <xdr:colOff>876300</xdr:colOff>
      <xdr:row>4</xdr:row>
      <xdr:rowOff>85725</xdr:rowOff>
    </xdr:from>
    <xdr:to>
      <xdr:col>6</xdr:col>
      <xdr:colOff>876300</xdr:colOff>
      <xdr:row>18</xdr:row>
      <xdr:rowOff>85725</xdr:rowOff>
    </xdr:to>
    <xdr:sp>
      <xdr:nvSpPr>
        <xdr:cNvPr id="18456" name="Line 24"/>
        <xdr:cNvSpPr>
          <a:spLocks noChangeShapeType="1"/>
        </xdr:cNvSpPr>
      </xdr:nvSpPr>
      <xdr:spPr>
        <a:xfrm>
          <a:off x="6050280" y="866775"/>
          <a:ext cx="0" cy="213360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6</xdr:col>
      <xdr:colOff>771525</xdr:colOff>
      <xdr:row>4</xdr:row>
      <xdr:rowOff>76200</xdr:rowOff>
    </xdr:from>
    <xdr:to>
      <xdr:col>6</xdr:col>
      <xdr:colOff>942975</xdr:colOff>
      <xdr:row>4</xdr:row>
      <xdr:rowOff>76200</xdr:rowOff>
    </xdr:to>
    <xdr:sp>
      <xdr:nvSpPr>
        <xdr:cNvPr id="18457" name="Line 25"/>
        <xdr:cNvSpPr>
          <a:spLocks noChangeShapeType="1"/>
        </xdr:cNvSpPr>
      </xdr:nvSpPr>
      <xdr:spPr>
        <a:xfrm>
          <a:off x="5945505" y="857250"/>
          <a:ext cx="1714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6</xdr:col>
      <xdr:colOff>876300</xdr:colOff>
      <xdr:row>18</xdr:row>
      <xdr:rowOff>85725</xdr:rowOff>
    </xdr:from>
    <xdr:to>
      <xdr:col>6</xdr:col>
      <xdr:colOff>952500</xdr:colOff>
      <xdr:row>18</xdr:row>
      <xdr:rowOff>85725</xdr:rowOff>
    </xdr:to>
    <xdr:sp>
      <xdr:nvSpPr>
        <xdr:cNvPr id="18458" name="Line 26"/>
        <xdr:cNvSpPr>
          <a:spLocks noChangeShapeType="1"/>
        </xdr:cNvSpPr>
      </xdr:nvSpPr>
      <xdr:spPr>
        <a:xfrm>
          <a:off x="6050280" y="3000375"/>
          <a:ext cx="7620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7</xdr:col>
      <xdr:colOff>695325</xdr:colOff>
      <xdr:row>4</xdr:row>
      <xdr:rowOff>76200</xdr:rowOff>
    </xdr:from>
    <xdr:to>
      <xdr:col>7</xdr:col>
      <xdr:colOff>695325</xdr:colOff>
      <xdr:row>15</xdr:row>
      <xdr:rowOff>95250</xdr:rowOff>
    </xdr:to>
    <xdr:sp>
      <xdr:nvSpPr>
        <xdr:cNvPr id="18459" name="Line 27"/>
        <xdr:cNvSpPr>
          <a:spLocks noChangeShapeType="1"/>
        </xdr:cNvSpPr>
      </xdr:nvSpPr>
      <xdr:spPr>
        <a:xfrm>
          <a:off x="6867525" y="857250"/>
          <a:ext cx="0" cy="169545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7</xdr:col>
      <xdr:colOff>542925</xdr:colOff>
      <xdr:row>4</xdr:row>
      <xdr:rowOff>76200</xdr:rowOff>
    </xdr:from>
    <xdr:to>
      <xdr:col>7</xdr:col>
      <xdr:colOff>752475</xdr:colOff>
      <xdr:row>4</xdr:row>
      <xdr:rowOff>76200</xdr:rowOff>
    </xdr:to>
    <xdr:sp>
      <xdr:nvSpPr>
        <xdr:cNvPr id="18460" name="Line 28"/>
        <xdr:cNvSpPr>
          <a:spLocks noChangeShapeType="1"/>
        </xdr:cNvSpPr>
      </xdr:nvSpPr>
      <xdr:spPr>
        <a:xfrm>
          <a:off x="6715125" y="857250"/>
          <a:ext cx="2095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7</xdr:col>
      <xdr:colOff>695325</xdr:colOff>
      <xdr:row>15</xdr:row>
      <xdr:rowOff>95250</xdr:rowOff>
    </xdr:from>
    <xdr:to>
      <xdr:col>7</xdr:col>
      <xdr:colOff>762000</xdr:colOff>
      <xdr:row>15</xdr:row>
      <xdr:rowOff>95250</xdr:rowOff>
    </xdr:to>
    <xdr:sp>
      <xdr:nvSpPr>
        <xdr:cNvPr id="18461" name="Line 29"/>
        <xdr:cNvSpPr>
          <a:spLocks noChangeShapeType="1"/>
        </xdr:cNvSpPr>
      </xdr:nvSpPr>
      <xdr:spPr>
        <a:xfrm>
          <a:off x="6867525" y="2552700"/>
          <a:ext cx="6667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7</xdr:col>
      <xdr:colOff>685800</xdr:colOff>
      <xdr:row>18</xdr:row>
      <xdr:rowOff>85725</xdr:rowOff>
    </xdr:from>
    <xdr:to>
      <xdr:col>7</xdr:col>
      <xdr:colOff>685800</xdr:colOff>
      <xdr:row>24</xdr:row>
      <xdr:rowOff>76200</xdr:rowOff>
    </xdr:to>
    <xdr:sp>
      <xdr:nvSpPr>
        <xdr:cNvPr id="18462" name="Line 30"/>
        <xdr:cNvSpPr>
          <a:spLocks noChangeShapeType="1"/>
        </xdr:cNvSpPr>
      </xdr:nvSpPr>
      <xdr:spPr>
        <a:xfrm>
          <a:off x="6858000" y="3000375"/>
          <a:ext cx="0" cy="904875"/>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7</xdr:col>
      <xdr:colOff>628650</xdr:colOff>
      <xdr:row>18</xdr:row>
      <xdr:rowOff>76200</xdr:rowOff>
    </xdr:from>
    <xdr:to>
      <xdr:col>7</xdr:col>
      <xdr:colOff>752475</xdr:colOff>
      <xdr:row>18</xdr:row>
      <xdr:rowOff>76200</xdr:rowOff>
    </xdr:to>
    <xdr:sp>
      <xdr:nvSpPr>
        <xdr:cNvPr id="18463" name="Line 31"/>
        <xdr:cNvSpPr>
          <a:spLocks noChangeShapeType="1"/>
        </xdr:cNvSpPr>
      </xdr:nvSpPr>
      <xdr:spPr>
        <a:xfrm flipV="1">
          <a:off x="6800850" y="2990850"/>
          <a:ext cx="1238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7</xdr:col>
      <xdr:colOff>685800</xdr:colOff>
      <xdr:row>24</xdr:row>
      <xdr:rowOff>76200</xdr:rowOff>
    </xdr:from>
    <xdr:to>
      <xdr:col>7</xdr:col>
      <xdr:colOff>762000</xdr:colOff>
      <xdr:row>24</xdr:row>
      <xdr:rowOff>76200</xdr:rowOff>
    </xdr:to>
    <xdr:sp>
      <xdr:nvSpPr>
        <xdr:cNvPr id="18464" name="Line 32"/>
        <xdr:cNvSpPr>
          <a:spLocks noChangeShapeType="1"/>
        </xdr:cNvSpPr>
      </xdr:nvSpPr>
      <xdr:spPr>
        <a:xfrm>
          <a:off x="6858000" y="3905250"/>
          <a:ext cx="7620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1</xdr:col>
      <xdr:colOff>180975</xdr:colOff>
      <xdr:row>3</xdr:row>
      <xdr:rowOff>0</xdr:rowOff>
    </xdr:from>
    <xdr:to>
      <xdr:col>6</xdr:col>
      <xdr:colOff>466725</xdr:colOff>
      <xdr:row>3</xdr:row>
      <xdr:rowOff>0</xdr:rowOff>
    </xdr:to>
    <xdr:sp>
      <xdr:nvSpPr>
        <xdr:cNvPr id="18465" name="Line 33"/>
        <xdr:cNvSpPr>
          <a:spLocks noChangeShapeType="1"/>
        </xdr:cNvSpPr>
      </xdr:nvSpPr>
      <xdr:spPr>
        <a:xfrm>
          <a:off x="287655" y="685800"/>
          <a:ext cx="53530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685800</xdr:colOff>
      <xdr:row>12</xdr:row>
      <xdr:rowOff>95250</xdr:rowOff>
    </xdr:from>
    <xdr:to>
      <xdr:col>3</xdr:col>
      <xdr:colOff>1285875</xdr:colOff>
      <xdr:row>12</xdr:row>
      <xdr:rowOff>95250</xdr:rowOff>
    </xdr:to>
    <xdr:sp>
      <xdr:nvSpPr>
        <xdr:cNvPr id="18471" name="Line 39"/>
        <xdr:cNvSpPr>
          <a:spLocks noChangeShapeType="1"/>
        </xdr:cNvSpPr>
      </xdr:nvSpPr>
      <xdr:spPr>
        <a:xfrm>
          <a:off x="2674620" y="2095500"/>
          <a:ext cx="60007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1304925</xdr:colOff>
      <xdr:row>15</xdr:row>
      <xdr:rowOff>95250</xdr:rowOff>
    </xdr:from>
    <xdr:to>
      <xdr:col>3</xdr:col>
      <xdr:colOff>1352550</xdr:colOff>
      <xdr:row>15</xdr:row>
      <xdr:rowOff>95250</xdr:rowOff>
    </xdr:to>
    <xdr:sp>
      <xdr:nvSpPr>
        <xdr:cNvPr id="18473" name="Line 41"/>
        <xdr:cNvSpPr>
          <a:spLocks noChangeShapeType="1"/>
        </xdr:cNvSpPr>
      </xdr:nvSpPr>
      <xdr:spPr>
        <a:xfrm>
          <a:off x="3293745" y="2552700"/>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685800</xdr:colOff>
      <xdr:row>24</xdr:row>
      <xdr:rowOff>76200</xdr:rowOff>
    </xdr:from>
    <xdr:to>
      <xdr:col>3</xdr:col>
      <xdr:colOff>1343025</xdr:colOff>
      <xdr:row>24</xdr:row>
      <xdr:rowOff>76200</xdr:rowOff>
    </xdr:to>
    <xdr:sp>
      <xdr:nvSpPr>
        <xdr:cNvPr id="18476" name="Line 44"/>
        <xdr:cNvSpPr>
          <a:spLocks noChangeShapeType="1"/>
        </xdr:cNvSpPr>
      </xdr:nvSpPr>
      <xdr:spPr>
        <a:xfrm>
          <a:off x="2674620" y="3905250"/>
          <a:ext cx="6572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1295400</xdr:colOff>
      <xdr:row>24</xdr:row>
      <xdr:rowOff>76200</xdr:rowOff>
    </xdr:from>
    <xdr:to>
      <xdr:col>3</xdr:col>
      <xdr:colOff>1295400</xdr:colOff>
      <xdr:row>25</xdr:row>
      <xdr:rowOff>95250</xdr:rowOff>
    </xdr:to>
    <xdr:sp>
      <xdr:nvSpPr>
        <xdr:cNvPr id="18477" name="Line 45"/>
        <xdr:cNvSpPr>
          <a:spLocks noChangeShapeType="1"/>
        </xdr:cNvSpPr>
      </xdr:nvSpPr>
      <xdr:spPr>
        <a:xfrm>
          <a:off x="3284220" y="3905250"/>
          <a:ext cx="0" cy="17145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1304925</xdr:colOff>
      <xdr:row>25</xdr:row>
      <xdr:rowOff>95250</xdr:rowOff>
    </xdr:from>
    <xdr:to>
      <xdr:col>3</xdr:col>
      <xdr:colOff>1352550</xdr:colOff>
      <xdr:row>25</xdr:row>
      <xdr:rowOff>95250</xdr:rowOff>
    </xdr:to>
    <xdr:sp>
      <xdr:nvSpPr>
        <xdr:cNvPr id="18478" name="Line 46"/>
        <xdr:cNvSpPr>
          <a:spLocks noChangeShapeType="1"/>
        </xdr:cNvSpPr>
      </xdr:nvSpPr>
      <xdr:spPr>
        <a:xfrm>
          <a:off x="3293745" y="4076700"/>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1295400</xdr:colOff>
      <xdr:row>8</xdr:row>
      <xdr:rowOff>66675</xdr:rowOff>
    </xdr:from>
    <xdr:to>
      <xdr:col>3</xdr:col>
      <xdr:colOff>1343025</xdr:colOff>
      <xdr:row>8</xdr:row>
      <xdr:rowOff>66675</xdr:rowOff>
    </xdr:to>
    <xdr:sp>
      <xdr:nvSpPr>
        <xdr:cNvPr id="18479" name="Line 47"/>
        <xdr:cNvSpPr>
          <a:spLocks noChangeShapeType="1"/>
        </xdr:cNvSpPr>
      </xdr:nvSpPr>
      <xdr:spPr>
        <a:xfrm>
          <a:off x="3284220" y="1457325"/>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733425</xdr:colOff>
      <xdr:row>22</xdr:row>
      <xdr:rowOff>95250</xdr:rowOff>
    </xdr:from>
    <xdr:to>
      <xdr:col>4</xdr:col>
      <xdr:colOff>819150</xdr:colOff>
      <xdr:row>22</xdr:row>
      <xdr:rowOff>95250</xdr:rowOff>
    </xdr:to>
    <xdr:sp>
      <xdr:nvSpPr>
        <xdr:cNvPr id="18480" name="Line 48"/>
        <xdr:cNvSpPr>
          <a:spLocks noChangeShapeType="1"/>
        </xdr:cNvSpPr>
      </xdr:nvSpPr>
      <xdr:spPr>
        <a:xfrm>
          <a:off x="2722245" y="3619500"/>
          <a:ext cx="146494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838200</xdr:colOff>
      <xdr:row>21</xdr:row>
      <xdr:rowOff>104775</xdr:rowOff>
    </xdr:from>
    <xdr:to>
      <xdr:col>4</xdr:col>
      <xdr:colOff>838200</xdr:colOff>
      <xdr:row>26</xdr:row>
      <xdr:rowOff>38100</xdr:rowOff>
    </xdr:to>
    <xdr:sp>
      <xdr:nvSpPr>
        <xdr:cNvPr id="18481" name="Line 49"/>
        <xdr:cNvSpPr>
          <a:spLocks noChangeShapeType="1"/>
        </xdr:cNvSpPr>
      </xdr:nvSpPr>
      <xdr:spPr>
        <a:xfrm>
          <a:off x="4206240" y="3476625"/>
          <a:ext cx="0" cy="695325"/>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847725</xdr:colOff>
      <xdr:row>21</xdr:row>
      <xdr:rowOff>104775</xdr:rowOff>
    </xdr:from>
    <xdr:to>
      <xdr:col>4</xdr:col>
      <xdr:colOff>895350</xdr:colOff>
      <xdr:row>21</xdr:row>
      <xdr:rowOff>104775</xdr:rowOff>
    </xdr:to>
    <xdr:sp>
      <xdr:nvSpPr>
        <xdr:cNvPr id="18482" name="Line 50"/>
        <xdr:cNvSpPr>
          <a:spLocks noChangeShapeType="1"/>
        </xdr:cNvSpPr>
      </xdr:nvSpPr>
      <xdr:spPr>
        <a:xfrm>
          <a:off x="4215765" y="3476625"/>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838200</xdr:colOff>
      <xdr:row>26</xdr:row>
      <xdr:rowOff>38100</xdr:rowOff>
    </xdr:from>
    <xdr:to>
      <xdr:col>4</xdr:col>
      <xdr:colOff>885825</xdr:colOff>
      <xdr:row>26</xdr:row>
      <xdr:rowOff>38100</xdr:rowOff>
    </xdr:to>
    <xdr:sp>
      <xdr:nvSpPr>
        <xdr:cNvPr id="18483" name="Line 51"/>
        <xdr:cNvSpPr>
          <a:spLocks noChangeShapeType="1"/>
        </xdr:cNvSpPr>
      </xdr:nvSpPr>
      <xdr:spPr>
        <a:xfrm>
          <a:off x="4206240" y="4171950"/>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676275</xdr:colOff>
      <xdr:row>28</xdr:row>
      <xdr:rowOff>76200</xdr:rowOff>
    </xdr:from>
    <xdr:to>
      <xdr:col>3</xdr:col>
      <xdr:colOff>1343025</xdr:colOff>
      <xdr:row>28</xdr:row>
      <xdr:rowOff>76200</xdr:rowOff>
    </xdr:to>
    <xdr:sp>
      <xdr:nvSpPr>
        <xdr:cNvPr id="18486" name="Line 54"/>
        <xdr:cNvSpPr>
          <a:spLocks noChangeShapeType="1"/>
        </xdr:cNvSpPr>
      </xdr:nvSpPr>
      <xdr:spPr>
        <a:xfrm>
          <a:off x="2665095" y="4514850"/>
          <a:ext cx="66675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1285875</xdr:colOff>
      <xdr:row>28</xdr:row>
      <xdr:rowOff>76200</xdr:rowOff>
    </xdr:from>
    <xdr:to>
      <xdr:col>3</xdr:col>
      <xdr:colOff>1285875</xdr:colOff>
      <xdr:row>30</xdr:row>
      <xdr:rowOff>85725</xdr:rowOff>
    </xdr:to>
    <xdr:sp>
      <xdr:nvSpPr>
        <xdr:cNvPr id="18487" name="Line 55"/>
        <xdr:cNvSpPr>
          <a:spLocks noChangeShapeType="1"/>
        </xdr:cNvSpPr>
      </xdr:nvSpPr>
      <xdr:spPr>
        <a:xfrm>
          <a:off x="3274695" y="4514850"/>
          <a:ext cx="0" cy="314325"/>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1285875</xdr:colOff>
      <xdr:row>30</xdr:row>
      <xdr:rowOff>85725</xdr:rowOff>
    </xdr:from>
    <xdr:to>
      <xdr:col>3</xdr:col>
      <xdr:colOff>1333500</xdr:colOff>
      <xdr:row>30</xdr:row>
      <xdr:rowOff>85725</xdr:rowOff>
    </xdr:to>
    <xdr:sp>
      <xdr:nvSpPr>
        <xdr:cNvPr id="18488" name="Line 56"/>
        <xdr:cNvSpPr>
          <a:spLocks noChangeShapeType="1"/>
        </xdr:cNvSpPr>
      </xdr:nvSpPr>
      <xdr:spPr>
        <a:xfrm>
          <a:off x="3274695" y="4829175"/>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857250</xdr:colOff>
      <xdr:row>5</xdr:row>
      <xdr:rowOff>76200</xdr:rowOff>
    </xdr:from>
    <xdr:to>
      <xdr:col>3</xdr:col>
      <xdr:colOff>1314450</xdr:colOff>
      <xdr:row>5</xdr:row>
      <xdr:rowOff>76200</xdr:rowOff>
    </xdr:to>
    <xdr:sp>
      <xdr:nvSpPr>
        <xdr:cNvPr id="18489" name="Line 57"/>
        <xdr:cNvSpPr>
          <a:spLocks noChangeShapeType="1"/>
        </xdr:cNvSpPr>
      </xdr:nvSpPr>
      <xdr:spPr>
        <a:xfrm>
          <a:off x="2846070" y="1009650"/>
          <a:ext cx="45720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1257300</xdr:colOff>
      <xdr:row>5</xdr:row>
      <xdr:rowOff>85725</xdr:rowOff>
    </xdr:from>
    <xdr:to>
      <xdr:col>3</xdr:col>
      <xdr:colOff>1257300</xdr:colOff>
      <xdr:row>7</xdr:row>
      <xdr:rowOff>85725</xdr:rowOff>
    </xdr:to>
    <xdr:sp>
      <xdr:nvSpPr>
        <xdr:cNvPr id="18490" name="Line 58"/>
        <xdr:cNvSpPr>
          <a:spLocks noChangeShapeType="1"/>
        </xdr:cNvSpPr>
      </xdr:nvSpPr>
      <xdr:spPr>
        <a:xfrm>
          <a:off x="3246120" y="1019175"/>
          <a:ext cx="0" cy="30480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1257300</xdr:colOff>
      <xdr:row>7</xdr:row>
      <xdr:rowOff>85725</xdr:rowOff>
    </xdr:from>
    <xdr:to>
      <xdr:col>3</xdr:col>
      <xdr:colOff>1323975</xdr:colOff>
      <xdr:row>7</xdr:row>
      <xdr:rowOff>85725</xdr:rowOff>
    </xdr:to>
    <xdr:sp>
      <xdr:nvSpPr>
        <xdr:cNvPr id="18491" name="Line 59"/>
        <xdr:cNvSpPr>
          <a:spLocks noChangeShapeType="1"/>
        </xdr:cNvSpPr>
      </xdr:nvSpPr>
      <xdr:spPr>
        <a:xfrm>
          <a:off x="3246120" y="1323975"/>
          <a:ext cx="6667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733425</xdr:colOff>
      <xdr:row>21</xdr:row>
      <xdr:rowOff>85725</xdr:rowOff>
    </xdr:from>
    <xdr:to>
      <xdr:col>3</xdr:col>
      <xdr:colOff>1352550</xdr:colOff>
      <xdr:row>21</xdr:row>
      <xdr:rowOff>85725</xdr:rowOff>
    </xdr:to>
    <xdr:sp>
      <xdr:nvSpPr>
        <xdr:cNvPr id="18493" name="Line 61"/>
        <xdr:cNvSpPr>
          <a:spLocks noChangeShapeType="1"/>
        </xdr:cNvSpPr>
      </xdr:nvSpPr>
      <xdr:spPr>
        <a:xfrm>
          <a:off x="2722245" y="3457575"/>
          <a:ext cx="6191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1295400</xdr:colOff>
      <xdr:row>18</xdr:row>
      <xdr:rowOff>76200</xdr:rowOff>
    </xdr:from>
    <xdr:to>
      <xdr:col>3</xdr:col>
      <xdr:colOff>1295400</xdr:colOff>
      <xdr:row>21</xdr:row>
      <xdr:rowOff>76200</xdr:rowOff>
    </xdr:to>
    <xdr:sp>
      <xdr:nvSpPr>
        <xdr:cNvPr id="18494" name="Line 62"/>
        <xdr:cNvSpPr>
          <a:spLocks noChangeShapeType="1"/>
        </xdr:cNvSpPr>
      </xdr:nvSpPr>
      <xdr:spPr>
        <a:xfrm>
          <a:off x="3284220" y="2990850"/>
          <a:ext cx="0" cy="45720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1295400</xdr:colOff>
      <xdr:row>18</xdr:row>
      <xdr:rowOff>66675</xdr:rowOff>
    </xdr:from>
    <xdr:to>
      <xdr:col>3</xdr:col>
      <xdr:colOff>1343025</xdr:colOff>
      <xdr:row>18</xdr:row>
      <xdr:rowOff>66675</xdr:rowOff>
    </xdr:to>
    <xdr:sp>
      <xdr:nvSpPr>
        <xdr:cNvPr id="18495" name="Line 63"/>
        <xdr:cNvSpPr>
          <a:spLocks noChangeShapeType="1"/>
        </xdr:cNvSpPr>
      </xdr:nvSpPr>
      <xdr:spPr>
        <a:xfrm>
          <a:off x="3284220" y="2981325"/>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3</xdr:col>
      <xdr:colOff>981075</xdr:colOff>
      <xdr:row>17</xdr:row>
      <xdr:rowOff>85725</xdr:rowOff>
    </xdr:from>
    <xdr:to>
      <xdr:col>4</xdr:col>
      <xdr:colOff>904875</xdr:colOff>
      <xdr:row>17</xdr:row>
      <xdr:rowOff>85725</xdr:rowOff>
    </xdr:to>
    <xdr:sp>
      <xdr:nvSpPr>
        <xdr:cNvPr id="18496" name="Line 64"/>
        <xdr:cNvSpPr>
          <a:spLocks noChangeShapeType="1"/>
        </xdr:cNvSpPr>
      </xdr:nvSpPr>
      <xdr:spPr>
        <a:xfrm>
          <a:off x="2969895" y="2847975"/>
          <a:ext cx="1303020"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838200</xdr:colOff>
      <xdr:row>17</xdr:row>
      <xdr:rowOff>85725</xdr:rowOff>
    </xdr:from>
    <xdr:to>
      <xdr:col>4</xdr:col>
      <xdr:colOff>838200</xdr:colOff>
      <xdr:row>19</xdr:row>
      <xdr:rowOff>85725</xdr:rowOff>
    </xdr:to>
    <xdr:sp>
      <xdr:nvSpPr>
        <xdr:cNvPr id="18497" name="Line 65"/>
        <xdr:cNvSpPr>
          <a:spLocks noChangeShapeType="1"/>
        </xdr:cNvSpPr>
      </xdr:nvSpPr>
      <xdr:spPr>
        <a:xfrm>
          <a:off x="4206240" y="2847975"/>
          <a:ext cx="0" cy="30480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twoCellAnchor>
    <xdr:from>
      <xdr:col>4</xdr:col>
      <xdr:colOff>847725</xdr:colOff>
      <xdr:row>19</xdr:row>
      <xdr:rowOff>85725</xdr:rowOff>
    </xdr:from>
    <xdr:to>
      <xdr:col>4</xdr:col>
      <xdr:colOff>895350</xdr:colOff>
      <xdr:row>19</xdr:row>
      <xdr:rowOff>85725</xdr:rowOff>
    </xdr:to>
    <xdr:sp>
      <xdr:nvSpPr>
        <xdr:cNvPr id="18498" name="Line 66"/>
        <xdr:cNvSpPr>
          <a:spLocks noChangeShapeType="1"/>
        </xdr:cNvSpPr>
      </xdr:nvSpPr>
      <xdr:spPr>
        <a:xfrm>
          <a:off x="4215765" y="3152775"/>
          <a:ext cx="47625" cy="0"/>
        </a:xfrm>
        <a:prstGeom prst="line">
          <a:avLst/>
        </a:prstGeom>
        <a:noFill/>
        <a:ln w="9525">
          <a:solidFill>
            <a:srgbClr val="000000"/>
          </a:solidFill>
          <a:round/>
        </a:ln>
        <a:effectLst>
          <a:outerShdw dist="35921" dir="2700000" algn="ctr" rotWithShape="0">
            <a:srgbClr val="000000"/>
          </a:outerShdw>
        </a:effectLst>
      </xdr:spPr>
      <xdr:txBody>
        <a:bodyPr/>
        <a:lstStyle/>
        <a:p>
          <a:endParaRPr lang="zh-CN" altLang="en-US"/>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345</xdr:row>
      <xdr:rowOff>171450</xdr:rowOff>
    </xdr:from>
    <xdr:to>
      <xdr:col>4</xdr:col>
      <xdr:colOff>152400</xdr:colOff>
      <xdr:row>346</xdr:row>
      <xdr:rowOff>35983</xdr:rowOff>
    </xdr:to>
    <xdr:pic>
      <xdr:nvPicPr>
        <xdr:cNvPr id="2" name="mx1747[R:18]" descr="blank"/>
        <xdr:cNvPicPr>
          <a:picLocks noChangeAspect="1" noChangeArrowheads="1"/>
        </xdr:cNvPicPr>
      </xdr:nvPicPr>
      <xdr:blipFill>
        <a:blip r:embed="rId1" cstate="print"/>
        <a:srcRect/>
        <a:stretch>
          <a:fillRect/>
        </a:stretch>
      </xdr:blipFill>
      <xdr:spPr>
        <a:xfrm>
          <a:off x="5532120" y="91969590"/>
          <a:ext cx="152400" cy="130810"/>
        </a:xfrm>
        <a:prstGeom prst="rect">
          <a:avLst/>
        </a:prstGeom>
        <a:noFill/>
        <a:ln w="9525">
          <a:noFill/>
          <a:miter lim="800000"/>
          <a:headEnd/>
          <a:tailEnd/>
        </a:ln>
      </xdr:spPr>
    </xdr:pic>
    <xdr:clientData/>
  </xdr:twoCellAnchor>
  <xdr:twoCellAnchor editAs="oneCell">
    <xdr:from>
      <xdr:col>4</xdr:col>
      <xdr:colOff>323850</xdr:colOff>
      <xdr:row>345</xdr:row>
      <xdr:rowOff>57150</xdr:rowOff>
    </xdr:from>
    <xdr:to>
      <xdr:col>5</xdr:col>
      <xdr:colOff>425451</xdr:colOff>
      <xdr:row>345</xdr:row>
      <xdr:rowOff>209550</xdr:rowOff>
    </xdr:to>
    <xdr:pic>
      <xdr:nvPicPr>
        <xdr:cNvPr id="3" name="mx1747[R:18]" descr="blank"/>
        <xdr:cNvPicPr>
          <a:picLocks noChangeAspect="1" noChangeArrowheads="1"/>
        </xdr:cNvPicPr>
      </xdr:nvPicPr>
      <xdr:blipFill>
        <a:blip r:embed="rId1" cstate="print"/>
        <a:srcRect/>
        <a:stretch>
          <a:fillRect/>
        </a:stretch>
      </xdr:blipFill>
      <xdr:spPr>
        <a:xfrm>
          <a:off x="5855970" y="9185529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228600</xdr:colOff>
      <xdr:row>345</xdr:row>
      <xdr:rowOff>95250</xdr:rowOff>
    </xdr:from>
    <xdr:to>
      <xdr:col>5</xdr:col>
      <xdr:colOff>333376</xdr:colOff>
      <xdr:row>345</xdr:row>
      <xdr:rowOff>243417</xdr:rowOff>
    </xdr:to>
    <xdr:pic>
      <xdr:nvPicPr>
        <xdr:cNvPr id="8" name="mx1747[R:18]" descr="blank"/>
        <xdr:cNvPicPr>
          <a:picLocks noChangeAspect="1" noChangeArrowheads="1"/>
        </xdr:cNvPicPr>
      </xdr:nvPicPr>
      <xdr:blipFill>
        <a:blip r:embed="rId1" cstate="print"/>
        <a:srcRect/>
        <a:stretch>
          <a:fillRect/>
        </a:stretch>
      </xdr:blipFill>
      <xdr:spPr>
        <a:xfrm>
          <a:off x="5760720" y="91893390"/>
          <a:ext cx="462915" cy="147955"/>
        </a:xfrm>
        <a:prstGeom prst="rect">
          <a:avLst/>
        </a:prstGeom>
        <a:noFill/>
        <a:ln w="9525">
          <a:noFill/>
          <a:miter lim="800000"/>
          <a:headEnd/>
          <a:tailEnd/>
        </a:ln>
      </xdr:spPr>
    </xdr:pic>
    <xdr:clientData/>
  </xdr:twoCellAnchor>
  <xdr:twoCellAnchor editAs="oneCell">
    <xdr:from>
      <xdr:col>4</xdr:col>
      <xdr:colOff>209550</xdr:colOff>
      <xdr:row>345</xdr:row>
      <xdr:rowOff>209550</xdr:rowOff>
    </xdr:from>
    <xdr:to>
      <xdr:col>5</xdr:col>
      <xdr:colOff>1</xdr:colOff>
      <xdr:row>346</xdr:row>
      <xdr:rowOff>35983</xdr:rowOff>
    </xdr:to>
    <xdr:pic>
      <xdr:nvPicPr>
        <xdr:cNvPr id="9" name="mx1747[R:18]" descr="blank"/>
        <xdr:cNvPicPr>
          <a:picLocks noChangeAspect="1" noChangeArrowheads="1"/>
        </xdr:cNvPicPr>
      </xdr:nvPicPr>
      <xdr:blipFill>
        <a:blip r:embed="rId1" cstate="print"/>
        <a:srcRect/>
        <a:stretch>
          <a:fillRect/>
        </a:stretch>
      </xdr:blipFill>
      <xdr:spPr>
        <a:xfrm>
          <a:off x="5741670" y="92007690"/>
          <a:ext cx="148590" cy="92710"/>
        </a:xfrm>
        <a:prstGeom prst="rect">
          <a:avLst/>
        </a:prstGeom>
        <a:noFill/>
        <a:ln w="9525">
          <a:noFill/>
          <a:miter lim="800000"/>
          <a:headEnd/>
          <a:tailEnd/>
        </a:ln>
      </xdr:spPr>
    </xdr:pic>
    <xdr:clientData/>
  </xdr:twoCellAnchor>
  <xdr:twoCellAnchor editAs="oneCell">
    <xdr:from>
      <xdr:col>4</xdr:col>
      <xdr:colOff>323850</xdr:colOff>
      <xdr:row>361</xdr:row>
      <xdr:rowOff>57150</xdr:rowOff>
    </xdr:from>
    <xdr:to>
      <xdr:col>5</xdr:col>
      <xdr:colOff>425451</xdr:colOff>
      <xdr:row>361</xdr:row>
      <xdr:rowOff>171450</xdr:rowOff>
    </xdr:to>
    <xdr:pic>
      <xdr:nvPicPr>
        <xdr:cNvPr id="10" name="mx1747[R:18]" descr="blank"/>
        <xdr:cNvPicPr>
          <a:picLocks noChangeAspect="1" noChangeArrowheads="1"/>
        </xdr:cNvPicPr>
      </xdr:nvPicPr>
      <xdr:blipFill>
        <a:blip r:embed="rId1" cstate="print"/>
        <a:srcRect/>
        <a:stretch>
          <a:fillRect/>
        </a:stretch>
      </xdr:blipFill>
      <xdr:spPr>
        <a:xfrm>
          <a:off x="5855970" y="96122490"/>
          <a:ext cx="459740" cy="114300"/>
        </a:xfrm>
        <a:prstGeom prst="rect">
          <a:avLst/>
        </a:prstGeom>
        <a:noFill/>
        <a:ln w="9525">
          <a:noFill/>
          <a:miter lim="800000"/>
          <a:headEnd/>
          <a:tailEnd/>
        </a:ln>
      </xdr:spPr>
    </xdr:pic>
    <xdr:clientData/>
  </xdr:twoCellAnchor>
  <xdr:twoCellAnchor editAs="oneCell">
    <xdr:from>
      <xdr:col>4</xdr:col>
      <xdr:colOff>323850</xdr:colOff>
      <xdr:row>345</xdr:row>
      <xdr:rowOff>57150</xdr:rowOff>
    </xdr:from>
    <xdr:to>
      <xdr:col>5</xdr:col>
      <xdr:colOff>425451</xdr:colOff>
      <xdr:row>345</xdr:row>
      <xdr:rowOff>209550</xdr:rowOff>
    </xdr:to>
    <xdr:pic>
      <xdr:nvPicPr>
        <xdr:cNvPr id="11" name="mx1747[R:18]" descr="blank"/>
        <xdr:cNvPicPr>
          <a:picLocks noChangeAspect="1" noChangeArrowheads="1"/>
        </xdr:cNvPicPr>
      </xdr:nvPicPr>
      <xdr:blipFill>
        <a:blip r:embed="rId1" cstate="print"/>
        <a:srcRect/>
        <a:stretch>
          <a:fillRect/>
        </a:stretch>
      </xdr:blipFill>
      <xdr:spPr>
        <a:xfrm>
          <a:off x="5855970" y="91855290"/>
          <a:ext cx="459740" cy="152400"/>
        </a:xfrm>
        <a:prstGeom prst="rect">
          <a:avLst/>
        </a:prstGeom>
        <a:noFill/>
        <a:ln w="9525">
          <a:noFill/>
          <a:miter lim="800000"/>
          <a:headEnd/>
          <a:tailEnd/>
        </a:ln>
      </xdr:spPr>
    </xdr:pic>
    <xdr:clientData/>
  </xdr:twoCellAnchor>
  <xdr:twoCellAnchor editAs="oneCell">
    <xdr:from>
      <xdr:col>4</xdr:col>
      <xdr:colOff>323850</xdr:colOff>
      <xdr:row>346</xdr:row>
      <xdr:rowOff>57150</xdr:rowOff>
    </xdr:from>
    <xdr:to>
      <xdr:col>5</xdr:col>
      <xdr:colOff>425451</xdr:colOff>
      <xdr:row>346</xdr:row>
      <xdr:rowOff>209550</xdr:rowOff>
    </xdr:to>
    <xdr:pic>
      <xdr:nvPicPr>
        <xdr:cNvPr id="12" name="mx1747[R:18]" descr="blank"/>
        <xdr:cNvPicPr>
          <a:picLocks noChangeAspect="1" noChangeArrowheads="1"/>
        </xdr:cNvPicPr>
      </xdr:nvPicPr>
      <xdr:blipFill>
        <a:blip r:embed="rId1" cstate="print"/>
        <a:srcRect/>
        <a:stretch>
          <a:fillRect/>
        </a:stretch>
      </xdr:blipFill>
      <xdr:spPr>
        <a:xfrm>
          <a:off x="5855970" y="92121990"/>
          <a:ext cx="459740" cy="152400"/>
        </a:xfrm>
        <a:prstGeom prst="rect">
          <a:avLst/>
        </a:prstGeom>
        <a:noFill/>
        <a:ln w="9525">
          <a:noFill/>
          <a:miter lim="800000"/>
          <a:headEnd/>
          <a:tailEnd/>
        </a:ln>
      </xdr:spPr>
    </xdr:pic>
    <xdr:clientData/>
  </xdr:twoCellAnchor>
  <xdr:twoCellAnchor editAs="oneCell">
    <xdr:from>
      <xdr:col>4</xdr:col>
      <xdr:colOff>323850</xdr:colOff>
      <xdr:row>347</xdr:row>
      <xdr:rowOff>57150</xdr:rowOff>
    </xdr:from>
    <xdr:to>
      <xdr:col>5</xdr:col>
      <xdr:colOff>425451</xdr:colOff>
      <xdr:row>347</xdr:row>
      <xdr:rowOff>171450</xdr:rowOff>
    </xdr:to>
    <xdr:pic>
      <xdr:nvPicPr>
        <xdr:cNvPr id="13" name="mx1747[R:18]" descr="blank"/>
        <xdr:cNvPicPr>
          <a:picLocks noChangeAspect="1" noChangeArrowheads="1"/>
        </xdr:cNvPicPr>
      </xdr:nvPicPr>
      <xdr:blipFill>
        <a:blip r:embed="rId1" cstate="print"/>
        <a:srcRect/>
        <a:stretch>
          <a:fillRect/>
        </a:stretch>
      </xdr:blipFill>
      <xdr:spPr>
        <a:xfrm>
          <a:off x="5855970" y="92388690"/>
          <a:ext cx="459740" cy="114300"/>
        </a:xfrm>
        <a:prstGeom prst="rect">
          <a:avLst/>
        </a:prstGeom>
        <a:noFill/>
        <a:ln w="9525">
          <a:noFill/>
          <a:miter lim="800000"/>
          <a:headEnd/>
          <a:tailEnd/>
        </a:ln>
      </xdr:spPr>
    </xdr:pic>
    <xdr:clientData/>
  </xdr:twoCellAnchor>
  <xdr:twoCellAnchor editAs="oneCell">
    <xdr:from>
      <xdr:col>4</xdr:col>
      <xdr:colOff>323850</xdr:colOff>
      <xdr:row>348</xdr:row>
      <xdr:rowOff>57150</xdr:rowOff>
    </xdr:from>
    <xdr:to>
      <xdr:col>5</xdr:col>
      <xdr:colOff>425451</xdr:colOff>
      <xdr:row>348</xdr:row>
      <xdr:rowOff>209550</xdr:rowOff>
    </xdr:to>
    <xdr:pic>
      <xdr:nvPicPr>
        <xdr:cNvPr id="14" name="mx1747[R:18]" descr="blank"/>
        <xdr:cNvPicPr>
          <a:picLocks noChangeAspect="1" noChangeArrowheads="1"/>
        </xdr:cNvPicPr>
      </xdr:nvPicPr>
      <xdr:blipFill>
        <a:blip r:embed="rId1" cstate="print"/>
        <a:srcRect/>
        <a:stretch>
          <a:fillRect/>
        </a:stretch>
      </xdr:blipFill>
      <xdr:spPr>
        <a:xfrm>
          <a:off x="5855970" y="92655390"/>
          <a:ext cx="459740" cy="152400"/>
        </a:xfrm>
        <a:prstGeom prst="rect">
          <a:avLst/>
        </a:prstGeom>
        <a:noFill/>
        <a:ln w="9525">
          <a:noFill/>
          <a:miter lim="800000"/>
          <a:headEnd/>
          <a:tailEnd/>
        </a:ln>
      </xdr:spPr>
    </xdr:pic>
    <xdr:clientData/>
  </xdr:twoCellAnchor>
  <xdr:twoCellAnchor editAs="oneCell">
    <xdr:from>
      <xdr:col>4</xdr:col>
      <xdr:colOff>323850</xdr:colOff>
      <xdr:row>349</xdr:row>
      <xdr:rowOff>57150</xdr:rowOff>
    </xdr:from>
    <xdr:to>
      <xdr:col>5</xdr:col>
      <xdr:colOff>425451</xdr:colOff>
      <xdr:row>349</xdr:row>
      <xdr:rowOff>209550</xdr:rowOff>
    </xdr:to>
    <xdr:pic>
      <xdr:nvPicPr>
        <xdr:cNvPr id="15" name="mx1747[R:18]" descr="blank"/>
        <xdr:cNvPicPr>
          <a:picLocks noChangeAspect="1" noChangeArrowheads="1"/>
        </xdr:cNvPicPr>
      </xdr:nvPicPr>
      <xdr:blipFill>
        <a:blip r:embed="rId1" cstate="print"/>
        <a:srcRect/>
        <a:stretch>
          <a:fillRect/>
        </a:stretch>
      </xdr:blipFill>
      <xdr:spPr>
        <a:xfrm>
          <a:off x="5855970" y="92922090"/>
          <a:ext cx="459740" cy="152400"/>
        </a:xfrm>
        <a:prstGeom prst="rect">
          <a:avLst/>
        </a:prstGeom>
        <a:noFill/>
        <a:ln w="9525">
          <a:noFill/>
          <a:miter lim="800000"/>
          <a:headEnd/>
          <a:tailEnd/>
        </a:ln>
      </xdr:spPr>
    </xdr:pic>
    <xdr:clientData/>
  </xdr:twoCellAnchor>
  <xdr:twoCellAnchor editAs="oneCell">
    <xdr:from>
      <xdr:col>4</xdr:col>
      <xdr:colOff>323850</xdr:colOff>
      <xdr:row>350</xdr:row>
      <xdr:rowOff>57150</xdr:rowOff>
    </xdr:from>
    <xdr:to>
      <xdr:col>5</xdr:col>
      <xdr:colOff>425451</xdr:colOff>
      <xdr:row>350</xdr:row>
      <xdr:rowOff>209550</xdr:rowOff>
    </xdr:to>
    <xdr:pic>
      <xdr:nvPicPr>
        <xdr:cNvPr id="16" name="mx1747[R:18]" descr="blank"/>
        <xdr:cNvPicPr>
          <a:picLocks noChangeAspect="1" noChangeArrowheads="1"/>
        </xdr:cNvPicPr>
      </xdr:nvPicPr>
      <xdr:blipFill>
        <a:blip r:embed="rId1" cstate="print"/>
        <a:srcRect/>
        <a:stretch>
          <a:fillRect/>
        </a:stretch>
      </xdr:blipFill>
      <xdr:spPr>
        <a:xfrm>
          <a:off x="5855970" y="93188790"/>
          <a:ext cx="459740" cy="152400"/>
        </a:xfrm>
        <a:prstGeom prst="rect">
          <a:avLst/>
        </a:prstGeom>
        <a:noFill/>
        <a:ln w="9525">
          <a:noFill/>
          <a:miter lim="800000"/>
          <a:headEnd/>
          <a:tailEnd/>
        </a:ln>
      </xdr:spPr>
    </xdr:pic>
    <xdr:clientData/>
  </xdr:twoCellAnchor>
  <xdr:twoCellAnchor editAs="oneCell">
    <xdr:from>
      <xdr:col>4</xdr:col>
      <xdr:colOff>323850</xdr:colOff>
      <xdr:row>351</xdr:row>
      <xdr:rowOff>57150</xdr:rowOff>
    </xdr:from>
    <xdr:to>
      <xdr:col>5</xdr:col>
      <xdr:colOff>425451</xdr:colOff>
      <xdr:row>351</xdr:row>
      <xdr:rowOff>209550</xdr:rowOff>
    </xdr:to>
    <xdr:pic>
      <xdr:nvPicPr>
        <xdr:cNvPr id="17" name="mx1747[R:18]" descr="blank"/>
        <xdr:cNvPicPr>
          <a:picLocks noChangeAspect="1" noChangeArrowheads="1"/>
        </xdr:cNvPicPr>
      </xdr:nvPicPr>
      <xdr:blipFill>
        <a:blip r:embed="rId1" cstate="print"/>
        <a:srcRect/>
        <a:stretch>
          <a:fillRect/>
        </a:stretch>
      </xdr:blipFill>
      <xdr:spPr>
        <a:xfrm>
          <a:off x="5855970" y="93455490"/>
          <a:ext cx="459740" cy="152400"/>
        </a:xfrm>
        <a:prstGeom prst="rect">
          <a:avLst/>
        </a:prstGeom>
        <a:noFill/>
        <a:ln w="9525">
          <a:noFill/>
          <a:miter lim="800000"/>
          <a:headEnd/>
          <a:tailEnd/>
        </a:ln>
      </xdr:spPr>
    </xdr:pic>
    <xdr:clientData/>
  </xdr:twoCellAnchor>
  <xdr:twoCellAnchor editAs="oneCell">
    <xdr:from>
      <xdr:col>4</xdr:col>
      <xdr:colOff>323850</xdr:colOff>
      <xdr:row>352</xdr:row>
      <xdr:rowOff>57150</xdr:rowOff>
    </xdr:from>
    <xdr:to>
      <xdr:col>5</xdr:col>
      <xdr:colOff>425451</xdr:colOff>
      <xdr:row>352</xdr:row>
      <xdr:rowOff>209550</xdr:rowOff>
    </xdr:to>
    <xdr:pic>
      <xdr:nvPicPr>
        <xdr:cNvPr id="18" name="mx1747[R:18]" descr="blank"/>
        <xdr:cNvPicPr>
          <a:picLocks noChangeAspect="1" noChangeArrowheads="1"/>
        </xdr:cNvPicPr>
      </xdr:nvPicPr>
      <xdr:blipFill>
        <a:blip r:embed="rId1" cstate="print"/>
        <a:srcRect/>
        <a:stretch>
          <a:fillRect/>
        </a:stretch>
      </xdr:blipFill>
      <xdr:spPr>
        <a:xfrm>
          <a:off x="5855970" y="93722190"/>
          <a:ext cx="459740" cy="152400"/>
        </a:xfrm>
        <a:prstGeom prst="rect">
          <a:avLst/>
        </a:prstGeom>
        <a:noFill/>
        <a:ln w="9525">
          <a:noFill/>
          <a:miter lim="800000"/>
          <a:headEnd/>
          <a:tailEnd/>
        </a:ln>
      </xdr:spPr>
    </xdr:pic>
    <xdr:clientData/>
  </xdr:twoCellAnchor>
  <xdr:twoCellAnchor editAs="oneCell">
    <xdr:from>
      <xdr:col>4</xdr:col>
      <xdr:colOff>323850</xdr:colOff>
      <xdr:row>353</xdr:row>
      <xdr:rowOff>57150</xdr:rowOff>
    </xdr:from>
    <xdr:to>
      <xdr:col>5</xdr:col>
      <xdr:colOff>425451</xdr:colOff>
      <xdr:row>353</xdr:row>
      <xdr:rowOff>209550</xdr:rowOff>
    </xdr:to>
    <xdr:pic>
      <xdr:nvPicPr>
        <xdr:cNvPr id="19" name="mx1747[R:18]" descr="blank"/>
        <xdr:cNvPicPr>
          <a:picLocks noChangeAspect="1" noChangeArrowheads="1"/>
        </xdr:cNvPicPr>
      </xdr:nvPicPr>
      <xdr:blipFill>
        <a:blip r:embed="rId1" cstate="print"/>
        <a:srcRect/>
        <a:stretch>
          <a:fillRect/>
        </a:stretch>
      </xdr:blipFill>
      <xdr:spPr>
        <a:xfrm>
          <a:off x="5855970" y="93988890"/>
          <a:ext cx="459740" cy="152400"/>
        </a:xfrm>
        <a:prstGeom prst="rect">
          <a:avLst/>
        </a:prstGeom>
        <a:noFill/>
        <a:ln w="9525">
          <a:noFill/>
          <a:miter lim="800000"/>
          <a:headEnd/>
          <a:tailEnd/>
        </a:ln>
      </xdr:spPr>
    </xdr:pic>
    <xdr:clientData/>
  </xdr:twoCellAnchor>
  <xdr:twoCellAnchor editAs="oneCell">
    <xdr:from>
      <xdr:col>4</xdr:col>
      <xdr:colOff>323850</xdr:colOff>
      <xdr:row>354</xdr:row>
      <xdr:rowOff>57150</xdr:rowOff>
    </xdr:from>
    <xdr:to>
      <xdr:col>5</xdr:col>
      <xdr:colOff>425451</xdr:colOff>
      <xdr:row>354</xdr:row>
      <xdr:rowOff>209550</xdr:rowOff>
    </xdr:to>
    <xdr:pic>
      <xdr:nvPicPr>
        <xdr:cNvPr id="20" name="mx1747[R:18]" descr="blank"/>
        <xdr:cNvPicPr>
          <a:picLocks noChangeAspect="1" noChangeArrowheads="1"/>
        </xdr:cNvPicPr>
      </xdr:nvPicPr>
      <xdr:blipFill>
        <a:blip r:embed="rId1" cstate="print"/>
        <a:srcRect/>
        <a:stretch>
          <a:fillRect/>
        </a:stretch>
      </xdr:blipFill>
      <xdr:spPr>
        <a:xfrm>
          <a:off x="5855970" y="94255590"/>
          <a:ext cx="459740" cy="152400"/>
        </a:xfrm>
        <a:prstGeom prst="rect">
          <a:avLst/>
        </a:prstGeom>
        <a:noFill/>
        <a:ln w="9525">
          <a:noFill/>
          <a:miter lim="800000"/>
          <a:headEnd/>
          <a:tailEnd/>
        </a:ln>
      </xdr:spPr>
    </xdr:pic>
    <xdr:clientData/>
  </xdr:twoCellAnchor>
  <xdr:twoCellAnchor editAs="oneCell">
    <xdr:from>
      <xdr:col>4</xdr:col>
      <xdr:colOff>323850</xdr:colOff>
      <xdr:row>355</xdr:row>
      <xdr:rowOff>57150</xdr:rowOff>
    </xdr:from>
    <xdr:to>
      <xdr:col>5</xdr:col>
      <xdr:colOff>425451</xdr:colOff>
      <xdr:row>355</xdr:row>
      <xdr:rowOff>171450</xdr:rowOff>
    </xdr:to>
    <xdr:pic>
      <xdr:nvPicPr>
        <xdr:cNvPr id="21" name="mx1747[R:18]" descr="blank"/>
        <xdr:cNvPicPr>
          <a:picLocks noChangeAspect="1" noChangeArrowheads="1"/>
        </xdr:cNvPicPr>
      </xdr:nvPicPr>
      <xdr:blipFill>
        <a:blip r:embed="rId1" cstate="print"/>
        <a:srcRect/>
        <a:stretch>
          <a:fillRect/>
        </a:stretch>
      </xdr:blipFill>
      <xdr:spPr>
        <a:xfrm>
          <a:off x="5855970" y="94522290"/>
          <a:ext cx="459740" cy="114300"/>
        </a:xfrm>
        <a:prstGeom prst="rect">
          <a:avLst/>
        </a:prstGeom>
        <a:noFill/>
        <a:ln w="9525">
          <a:noFill/>
          <a:miter lim="800000"/>
          <a:headEnd/>
          <a:tailEnd/>
        </a:ln>
      </xdr:spPr>
    </xdr:pic>
    <xdr:clientData/>
  </xdr:twoCellAnchor>
  <xdr:twoCellAnchor editAs="oneCell">
    <xdr:from>
      <xdr:col>4</xdr:col>
      <xdr:colOff>323850</xdr:colOff>
      <xdr:row>356</xdr:row>
      <xdr:rowOff>57150</xdr:rowOff>
    </xdr:from>
    <xdr:to>
      <xdr:col>5</xdr:col>
      <xdr:colOff>425451</xdr:colOff>
      <xdr:row>356</xdr:row>
      <xdr:rowOff>209550</xdr:rowOff>
    </xdr:to>
    <xdr:pic>
      <xdr:nvPicPr>
        <xdr:cNvPr id="22" name="mx1747[R:18]" descr="blank"/>
        <xdr:cNvPicPr>
          <a:picLocks noChangeAspect="1" noChangeArrowheads="1"/>
        </xdr:cNvPicPr>
      </xdr:nvPicPr>
      <xdr:blipFill>
        <a:blip r:embed="rId1" cstate="print"/>
        <a:srcRect/>
        <a:stretch>
          <a:fillRect/>
        </a:stretch>
      </xdr:blipFill>
      <xdr:spPr>
        <a:xfrm>
          <a:off x="5855970" y="94788990"/>
          <a:ext cx="459740" cy="152400"/>
        </a:xfrm>
        <a:prstGeom prst="rect">
          <a:avLst/>
        </a:prstGeom>
        <a:noFill/>
        <a:ln w="9525">
          <a:noFill/>
          <a:miter lim="800000"/>
          <a:headEnd/>
          <a:tailEnd/>
        </a:ln>
      </xdr:spPr>
    </xdr:pic>
    <xdr:clientData/>
  </xdr:twoCellAnchor>
  <xdr:twoCellAnchor editAs="oneCell">
    <xdr:from>
      <xdr:col>4</xdr:col>
      <xdr:colOff>323850</xdr:colOff>
      <xdr:row>357</xdr:row>
      <xdr:rowOff>0</xdr:rowOff>
    </xdr:from>
    <xdr:to>
      <xdr:col>5</xdr:col>
      <xdr:colOff>425451</xdr:colOff>
      <xdr:row>357</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94998540"/>
          <a:ext cx="459740" cy="152400"/>
        </a:xfrm>
        <a:prstGeom prst="rect">
          <a:avLst/>
        </a:prstGeom>
        <a:noFill/>
        <a:ln w="9525">
          <a:noFill/>
          <a:miter lim="800000"/>
          <a:headEnd/>
          <a:tailEnd/>
        </a:ln>
      </xdr:spPr>
    </xdr:pic>
    <xdr:clientData/>
  </xdr:twoCellAnchor>
  <xdr:twoCellAnchor editAs="oneCell">
    <xdr:from>
      <xdr:col>4</xdr:col>
      <xdr:colOff>323850</xdr:colOff>
      <xdr:row>357</xdr:row>
      <xdr:rowOff>57150</xdr:rowOff>
    </xdr:from>
    <xdr:to>
      <xdr:col>5</xdr:col>
      <xdr:colOff>425451</xdr:colOff>
      <xdr:row>357</xdr:row>
      <xdr:rowOff>209550</xdr:rowOff>
    </xdr:to>
    <xdr:pic>
      <xdr:nvPicPr>
        <xdr:cNvPr id="24" name="mx1747[R:18]" descr="blank"/>
        <xdr:cNvPicPr>
          <a:picLocks noChangeAspect="1" noChangeArrowheads="1"/>
        </xdr:cNvPicPr>
      </xdr:nvPicPr>
      <xdr:blipFill>
        <a:blip r:embed="rId1" cstate="print"/>
        <a:srcRect/>
        <a:stretch>
          <a:fillRect/>
        </a:stretch>
      </xdr:blipFill>
      <xdr:spPr>
        <a:xfrm>
          <a:off x="5855970" y="95055690"/>
          <a:ext cx="459740" cy="152400"/>
        </a:xfrm>
        <a:prstGeom prst="rect">
          <a:avLst/>
        </a:prstGeom>
        <a:noFill/>
        <a:ln w="9525">
          <a:noFill/>
          <a:miter lim="800000"/>
          <a:headEnd/>
          <a:tailEnd/>
        </a:ln>
      </xdr:spPr>
    </xdr:pic>
    <xdr:clientData/>
  </xdr:twoCellAnchor>
  <xdr:twoCellAnchor editAs="oneCell">
    <xdr:from>
      <xdr:col>4</xdr:col>
      <xdr:colOff>323850</xdr:colOff>
      <xdr:row>358</xdr:row>
      <xdr:rowOff>57150</xdr:rowOff>
    </xdr:from>
    <xdr:to>
      <xdr:col>5</xdr:col>
      <xdr:colOff>425451</xdr:colOff>
      <xdr:row>358</xdr:row>
      <xdr:rowOff>171450</xdr:rowOff>
    </xdr:to>
    <xdr:pic>
      <xdr:nvPicPr>
        <xdr:cNvPr id="25" name="mx1747[R:18]" descr="blank"/>
        <xdr:cNvPicPr>
          <a:picLocks noChangeAspect="1" noChangeArrowheads="1"/>
        </xdr:cNvPicPr>
      </xdr:nvPicPr>
      <xdr:blipFill>
        <a:blip r:embed="rId1" cstate="print"/>
        <a:srcRect/>
        <a:stretch>
          <a:fillRect/>
        </a:stretch>
      </xdr:blipFill>
      <xdr:spPr>
        <a:xfrm>
          <a:off x="5855970" y="95322390"/>
          <a:ext cx="459740" cy="114300"/>
        </a:xfrm>
        <a:prstGeom prst="rect">
          <a:avLst/>
        </a:prstGeom>
        <a:noFill/>
        <a:ln w="9525">
          <a:noFill/>
          <a:miter lim="800000"/>
          <a:headEnd/>
          <a:tailEnd/>
        </a:ln>
      </xdr:spPr>
    </xdr:pic>
    <xdr:clientData/>
  </xdr:twoCellAnchor>
  <xdr:twoCellAnchor editAs="oneCell">
    <xdr:from>
      <xdr:col>4</xdr:col>
      <xdr:colOff>323850</xdr:colOff>
      <xdr:row>359</xdr:row>
      <xdr:rowOff>57150</xdr:rowOff>
    </xdr:from>
    <xdr:to>
      <xdr:col>5</xdr:col>
      <xdr:colOff>425451</xdr:colOff>
      <xdr:row>359</xdr:row>
      <xdr:rowOff>209550</xdr:rowOff>
    </xdr:to>
    <xdr:pic>
      <xdr:nvPicPr>
        <xdr:cNvPr id="26" name="mx1747[R:18]" descr="blank"/>
        <xdr:cNvPicPr>
          <a:picLocks noChangeAspect="1" noChangeArrowheads="1"/>
        </xdr:cNvPicPr>
      </xdr:nvPicPr>
      <xdr:blipFill>
        <a:blip r:embed="rId1" cstate="print"/>
        <a:srcRect/>
        <a:stretch>
          <a:fillRect/>
        </a:stretch>
      </xdr:blipFill>
      <xdr:spPr>
        <a:xfrm>
          <a:off x="5855970" y="95589090"/>
          <a:ext cx="459740" cy="152400"/>
        </a:xfrm>
        <a:prstGeom prst="rect">
          <a:avLst/>
        </a:prstGeom>
        <a:noFill/>
        <a:ln w="9525">
          <a:noFill/>
          <a:miter lim="800000"/>
          <a:headEnd/>
          <a:tailEnd/>
        </a:ln>
      </xdr:spPr>
    </xdr:pic>
    <xdr:clientData/>
  </xdr:twoCellAnchor>
  <xdr:twoCellAnchor editAs="oneCell">
    <xdr:from>
      <xdr:col>4</xdr:col>
      <xdr:colOff>323850</xdr:colOff>
      <xdr:row>360</xdr:row>
      <xdr:rowOff>57150</xdr:rowOff>
    </xdr:from>
    <xdr:to>
      <xdr:col>5</xdr:col>
      <xdr:colOff>425451</xdr:colOff>
      <xdr:row>360</xdr:row>
      <xdr:rowOff>209550</xdr:rowOff>
    </xdr:to>
    <xdr:pic>
      <xdr:nvPicPr>
        <xdr:cNvPr id="27" name="mx1747[R:18]" descr="blank"/>
        <xdr:cNvPicPr>
          <a:picLocks noChangeAspect="1" noChangeArrowheads="1"/>
        </xdr:cNvPicPr>
      </xdr:nvPicPr>
      <xdr:blipFill>
        <a:blip r:embed="rId1" cstate="print"/>
        <a:srcRect/>
        <a:stretch>
          <a:fillRect/>
        </a:stretch>
      </xdr:blipFill>
      <xdr:spPr>
        <a:xfrm>
          <a:off x="5855970" y="95855790"/>
          <a:ext cx="459740" cy="152400"/>
        </a:xfrm>
        <a:prstGeom prst="rect">
          <a:avLst/>
        </a:prstGeom>
        <a:noFill/>
        <a:ln w="9525">
          <a:noFill/>
          <a:miter lim="800000"/>
          <a:headEnd/>
          <a:tailEnd/>
        </a:ln>
      </xdr:spPr>
    </xdr:pic>
    <xdr:clientData/>
  </xdr:twoCellAnchor>
  <xdr:twoCellAnchor editAs="oneCell">
    <xdr:from>
      <xdr:col>4</xdr:col>
      <xdr:colOff>323850</xdr:colOff>
      <xdr:row>361</xdr:row>
      <xdr:rowOff>57150</xdr:rowOff>
    </xdr:from>
    <xdr:to>
      <xdr:col>5</xdr:col>
      <xdr:colOff>425451</xdr:colOff>
      <xdr:row>361</xdr:row>
      <xdr:rowOff>171450</xdr:rowOff>
    </xdr:to>
    <xdr:pic>
      <xdr:nvPicPr>
        <xdr:cNvPr id="28" name="mx1747[R:18]" descr="blank"/>
        <xdr:cNvPicPr>
          <a:picLocks noChangeAspect="1" noChangeArrowheads="1"/>
        </xdr:cNvPicPr>
      </xdr:nvPicPr>
      <xdr:blipFill>
        <a:blip r:embed="rId1" cstate="print"/>
        <a:srcRect/>
        <a:stretch>
          <a:fillRect/>
        </a:stretch>
      </xdr:blipFill>
      <xdr:spPr>
        <a:xfrm>
          <a:off x="5855970" y="96122490"/>
          <a:ext cx="459740" cy="114300"/>
        </a:xfrm>
        <a:prstGeom prst="rect">
          <a:avLst/>
        </a:prstGeom>
        <a:noFill/>
        <a:ln w="9525">
          <a:noFill/>
          <a:miter lim="800000"/>
          <a:headEnd/>
          <a:tailEnd/>
        </a:ln>
      </xdr:spPr>
    </xdr:pic>
    <xdr:clientData/>
  </xdr:twoCellAnchor>
  <xdr:twoCellAnchor editAs="oneCell">
    <xdr:from>
      <xdr:col>4</xdr:col>
      <xdr:colOff>323850</xdr:colOff>
      <xdr:row>364</xdr:row>
      <xdr:rowOff>57150</xdr:rowOff>
    </xdr:from>
    <xdr:to>
      <xdr:col>5</xdr:col>
      <xdr:colOff>425451</xdr:colOff>
      <xdr:row>364</xdr:row>
      <xdr:rowOff>209550</xdr:rowOff>
    </xdr:to>
    <xdr:pic>
      <xdr:nvPicPr>
        <xdr:cNvPr id="29" name="mx1747[R:18]" descr="blank"/>
        <xdr:cNvPicPr>
          <a:picLocks noChangeAspect="1" noChangeArrowheads="1"/>
        </xdr:cNvPicPr>
      </xdr:nvPicPr>
      <xdr:blipFill>
        <a:blip r:embed="rId1" cstate="print"/>
        <a:srcRect/>
        <a:stretch>
          <a:fillRect/>
        </a:stretch>
      </xdr:blipFill>
      <xdr:spPr>
        <a:xfrm>
          <a:off x="5855970" y="96922590"/>
          <a:ext cx="459740" cy="152400"/>
        </a:xfrm>
        <a:prstGeom prst="rect">
          <a:avLst/>
        </a:prstGeom>
        <a:noFill/>
        <a:ln w="9525">
          <a:noFill/>
          <a:miter lim="800000"/>
          <a:headEnd/>
          <a:tailEnd/>
        </a:ln>
      </xdr:spPr>
    </xdr:pic>
    <xdr:clientData/>
  </xdr:twoCellAnchor>
  <xdr:twoCellAnchor editAs="oneCell">
    <xdr:from>
      <xdr:col>4</xdr:col>
      <xdr:colOff>323850</xdr:colOff>
      <xdr:row>362</xdr:row>
      <xdr:rowOff>57150</xdr:rowOff>
    </xdr:from>
    <xdr:to>
      <xdr:col>5</xdr:col>
      <xdr:colOff>425451</xdr:colOff>
      <xdr:row>362</xdr:row>
      <xdr:rowOff>171450</xdr:rowOff>
    </xdr:to>
    <xdr:pic>
      <xdr:nvPicPr>
        <xdr:cNvPr id="30" name="mx1747[R:18]" descr="blank"/>
        <xdr:cNvPicPr>
          <a:picLocks noChangeAspect="1" noChangeArrowheads="1"/>
        </xdr:cNvPicPr>
      </xdr:nvPicPr>
      <xdr:blipFill>
        <a:blip r:embed="rId1" cstate="print"/>
        <a:srcRect/>
        <a:stretch>
          <a:fillRect/>
        </a:stretch>
      </xdr:blipFill>
      <xdr:spPr>
        <a:xfrm>
          <a:off x="5855970" y="96389190"/>
          <a:ext cx="459740" cy="114300"/>
        </a:xfrm>
        <a:prstGeom prst="rect">
          <a:avLst/>
        </a:prstGeom>
        <a:noFill/>
        <a:ln w="9525">
          <a:noFill/>
          <a:miter lim="800000"/>
          <a:headEnd/>
          <a:tailEnd/>
        </a:ln>
      </xdr:spPr>
    </xdr:pic>
    <xdr:clientData/>
  </xdr:twoCellAnchor>
  <xdr:twoCellAnchor editAs="oneCell">
    <xdr:from>
      <xdr:col>4</xdr:col>
      <xdr:colOff>323850</xdr:colOff>
      <xdr:row>363</xdr:row>
      <xdr:rowOff>0</xdr:rowOff>
    </xdr:from>
    <xdr:to>
      <xdr:col>5</xdr:col>
      <xdr:colOff>425451</xdr:colOff>
      <xdr:row>363</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96598740"/>
          <a:ext cx="459740" cy="152400"/>
        </a:xfrm>
        <a:prstGeom prst="rect">
          <a:avLst/>
        </a:prstGeom>
        <a:noFill/>
        <a:ln w="9525">
          <a:noFill/>
          <a:miter lim="800000"/>
          <a:headEnd/>
          <a:tailEnd/>
        </a:ln>
      </xdr:spPr>
    </xdr:pic>
    <xdr:clientData/>
  </xdr:twoCellAnchor>
  <xdr:twoCellAnchor editAs="oneCell">
    <xdr:from>
      <xdr:col>4</xdr:col>
      <xdr:colOff>323850</xdr:colOff>
      <xdr:row>363</xdr:row>
      <xdr:rowOff>57150</xdr:rowOff>
    </xdr:from>
    <xdr:to>
      <xdr:col>5</xdr:col>
      <xdr:colOff>425451</xdr:colOff>
      <xdr:row>363</xdr:row>
      <xdr:rowOff>209550</xdr:rowOff>
    </xdr:to>
    <xdr:pic>
      <xdr:nvPicPr>
        <xdr:cNvPr id="32" name="mx1747[R:18]" descr="blank"/>
        <xdr:cNvPicPr>
          <a:picLocks noChangeAspect="1" noChangeArrowheads="1"/>
        </xdr:cNvPicPr>
      </xdr:nvPicPr>
      <xdr:blipFill>
        <a:blip r:embed="rId1" cstate="print"/>
        <a:srcRect/>
        <a:stretch>
          <a:fillRect/>
        </a:stretch>
      </xdr:blipFill>
      <xdr:spPr>
        <a:xfrm>
          <a:off x="5855970" y="96655890"/>
          <a:ext cx="459740" cy="152400"/>
        </a:xfrm>
        <a:prstGeom prst="rect">
          <a:avLst/>
        </a:prstGeom>
        <a:noFill/>
        <a:ln w="9525">
          <a:noFill/>
          <a:miter lim="800000"/>
          <a:headEnd/>
          <a:tailEnd/>
        </a:ln>
      </xdr:spPr>
    </xdr:pic>
    <xdr:clientData/>
  </xdr:twoCellAnchor>
  <xdr:twoCellAnchor editAs="oneCell">
    <xdr:from>
      <xdr:col>4</xdr:col>
      <xdr:colOff>323850</xdr:colOff>
      <xdr:row>364</xdr:row>
      <xdr:rowOff>57150</xdr:rowOff>
    </xdr:from>
    <xdr:to>
      <xdr:col>5</xdr:col>
      <xdr:colOff>425451</xdr:colOff>
      <xdr:row>364</xdr:row>
      <xdr:rowOff>209550</xdr:rowOff>
    </xdr:to>
    <xdr:pic>
      <xdr:nvPicPr>
        <xdr:cNvPr id="33" name="mx1747[R:18]" descr="blank"/>
        <xdr:cNvPicPr>
          <a:picLocks noChangeAspect="1" noChangeArrowheads="1"/>
        </xdr:cNvPicPr>
      </xdr:nvPicPr>
      <xdr:blipFill>
        <a:blip r:embed="rId1" cstate="print"/>
        <a:srcRect/>
        <a:stretch>
          <a:fillRect/>
        </a:stretch>
      </xdr:blipFill>
      <xdr:spPr>
        <a:xfrm>
          <a:off x="5855970" y="96922590"/>
          <a:ext cx="45974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425451</xdr:colOff>
      <xdr:row>368</xdr:row>
      <xdr:rowOff>171450</xdr:rowOff>
    </xdr:to>
    <xdr:pic>
      <xdr:nvPicPr>
        <xdr:cNvPr id="34" name="mx1747[R:18]" descr="blank"/>
        <xdr:cNvPicPr>
          <a:picLocks noChangeAspect="1" noChangeArrowheads="1"/>
        </xdr:cNvPicPr>
      </xdr:nvPicPr>
      <xdr:blipFill>
        <a:blip r:embed="rId1" cstate="print"/>
        <a:srcRect/>
        <a:stretch>
          <a:fillRect/>
        </a:stretch>
      </xdr:blipFill>
      <xdr:spPr>
        <a:xfrm>
          <a:off x="5855970" y="97989390"/>
          <a:ext cx="459740" cy="114300"/>
        </a:xfrm>
        <a:prstGeom prst="rect">
          <a:avLst/>
        </a:prstGeom>
        <a:noFill/>
        <a:ln w="9525">
          <a:noFill/>
          <a:miter lim="800000"/>
          <a:headEnd/>
          <a:tailEnd/>
        </a:ln>
      </xdr:spPr>
    </xdr:pic>
    <xdr:clientData/>
  </xdr:twoCellAnchor>
  <xdr:twoCellAnchor editAs="oneCell">
    <xdr:from>
      <xdr:col>4</xdr:col>
      <xdr:colOff>323850</xdr:colOff>
      <xdr:row>365</xdr:row>
      <xdr:rowOff>57150</xdr:rowOff>
    </xdr:from>
    <xdr:to>
      <xdr:col>5</xdr:col>
      <xdr:colOff>425451</xdr:colOff>
      <xdr:row>365</xdr:row>
      <xdr:rowOff>209550</xdr:rowOff>
    </xdr:to>
    <xdr:pic>
      <xdr:nvPicPr>
        <xdr:cNvPr id="35" name="mx1747[R:18]" descr="blank"/>
        <xdr:cNvPicPr>
          <a:picLocks noChangeAspect="1" noChangeArrowheads="1"/>
        </xdr:cNvPicPr>
      </xdr:nvPicPr>
      <xdr:blipFill>
        <a:blip r:embed="rId1" cstate="print"/>
        <a:srcRect/>
        <a:stretch>
          <a:fillRect/>
        </a:stretch>
      </xdr:blipFill>
      <xdr:spPr>
        <a:xfrm>
          <a:off x="5855970" y="97189290"/>
          <a:ext cx="459740" cy="152400"/>
        </a:xfrm>
        <a:prstGeom prst="rect">
          <a:avLst/>
        </a:prstGeom>
        <a:noFill/>
        <a:ln w="9525">
          <a:noFill/>
          <a:miter lim="800000"/>
          <a:headEnd/>
          <a:tailEnd/>
        </a:ln>
      </xdr:spPr>
    </xdr:pic>
    <xdr:clientData/>
  </xdr:twoCellAnchor>
  <xdr:twoCellAnchor editAs="oneCell">
    <xdr:from>
      <xdr:col>4</xdr:col>
      <xdr:colOff>323850</xdr:colOff>
      <xdr:row>366</xdr:row>
      <xdr:rowOff>57150</xdr:rowOff>
    </xdr:from>
    <xdr:to>
      <xdr:col>5</xdr:col>
      <xdr:colOff>425451</xdr:colOff>
      <xdr:row>366</xdr:row>
      <xdr:rowOff>171450</xdr:rowOff>
    </xdr:to>
    <xdr:pic>
      <xdr:nvPicPr>
        <xdr:cNvPr id="36" name="mx1747[R:18]" descr="blank"/>
        <xdr:cNvPicPr>
          <a:picLocks noChangeAspect="1" noChangeArrowheads="1"/>
        </xdr:cNvPicPr>
      </xdr:nvPicPr>
      <xdr:blipFill>
        <a:blip r:embed="rId1" cstate="print"/>
        <a:srcRect/>
        <a:stretch>
          <a:fillRect/>
        </a:stretch>
      </xdr:blipFill>
      <xdr:spPr>
        <a:xfrm>
          <a:off x="5855970" y="97455990"/>
          <a:ext cx="459740" cy="114300"/>
        </a:xfrm>
        <a:prstGeom prst="rect">
          <a:avLst/>
        </a:prstGeom>
        <a:noFill/>
        <a:ln w="9525">
          <a:noFill/>
          <a:miter lim="800000"/>
          <a:headEnd/>
          <a:tailEnd/>
        </a:ln>
      </xdr:spPr>
    </xdr:pic>
    <xdr:clientData/>
  </xdr:twoCellAnchor>
  <xdr:twoCellAnchor editAs="oneCell">
    <xdr:from>
      <xdr:col>4</xdr:col>
      <xdr:colOff>323850</xdr:colOff>
      <xdr:row>367</xdr:row>
      <xdr:rowOff>57150</xdr:rowOff>
    </xdr:from>
    <xdr:to>
      <xdr:col>5</xdr:col>
      <xdr:colOff>425451</xdr:colOff>
      <xdr:row>367</xdr:row>
      <xdr:rowOff>209550</xdr:rowOff>
    </xdr:to>
    <xdr:pic>
      <xdr:nvPicPr>
        <xdr:cNvPr id="37" name="mx1747[R:18]" descr="blank"/>
        <xdr:cNvPicPr>
          <a:picLocks noChangeAspect="1" noChangeArrowheads="1"/>
        </xdr:cNvPicPr>
      </xdr:nvPicPr>
      <xdr:blipFill>
        <a:blip r:embed="rId1" cstate="print"/>
        <a:srcRect/>
        <a:stretch>
          <a:fillRect/>
        </a:stretch>
      </xdr:blipFill>
      <xdr:spPr>
        <a:xfrm>
          <a:off x="5855970" y="97722690"/>
          <a:ext cx="45974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425451</xdr:colOff>
      <xdr:row>368</xdr:row>
      <xdr:rowOff>171450</xdr:rowOff>
    </xdr:to>
    <xdr:pic>
      <xdr:nvPicPr>
        <xdr:cNvPr id="38" name="mx1747[R:18]" descr="blank"/>
        <xdr:cNvPicPr>
          <a:picLocks noChangeAspect="1" noChangeArrowheads="1"/>
        </xdr:cNvPicPr>
      </xdr:nvPicPr>
      <xdr:blipFill>
        <a:blip r:embed="rId1" cstate="print"/>
        <a:srcRect/>
        <a:stretch>
          <a:fillRect/>
        </a:stretch>
      </xdr:blipFill>
      <xdr:spPr>
        <a:xfrm>
          <a:off x="5855970" y="979893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39"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363</xdr:row>
      <xdr:rowOff>57150</xdr:rowOff>
    </xdr:from>
    <xdr:to>
      <xdr:col>5</xdr:col>
      <xdr:colOff>425451</xdr:colOff>
      <xdr:row>363</xdr:row>
      <xdr:rowOff>209550</xdr:rowOff>
    </xdr:to>
    <xdr:pic>
      <xdr:nvPicPr>
        <xdr:cNvPr id="40" name="mx1747[R:18]" descr="blank"/>
        <xdr:cNvPicPr>
          <a:picLocks noChangeAspect="1" noChangeArrowheads="1"/>
        </xdr:cNvPicPr>
      </xdr:nvPicPr>
      <xdr:blipFill>
        <a:blip r:embed="rId1" cstate="print"/>
        <a:srcRect/>
        <a:stretch>
          <a:fillRect/>
        </a:stretch>
      </xdr:blipFill>
      <xdr:spPr>
        <a:xfrm>
          <a:off x="5855970" y="96655890"/>
          <a:ext cx="45974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425451</xdr:colOff>
      <xdr:row>368</xdr:row>
      <xdr:rowOff>171450</xdr:rowOff>
    </xdr:to>
    <xdr:pic>
      <xdr:nvPicPr>
        <xdr:cNvPr id="41" name="mx1747[R:18]" descr="blank"/>
        <xdr:cNvPicPr>
          <a:picLocks noChangeAspect="1" noChangeArrowheads="1"/>
        </xdr:cNvPicPr>
      </xdr:nvPicPr>
      <xdr:blipFill>
        <a:blip r:embed="rId1" cstate="print"/>
        <a:srcRect/>
        <a:stretch>
          <a:fillRect/>
        </a:stretch>
      </xdr:blipFill>
      <xdr:spPr>
        <a:xfrm>
          <a:off x="5855970" y="979893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42"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43"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44"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45"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46"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47"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48"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49"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50"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51"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52"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53"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54"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55"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56"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345</xdr:row>
      <xdr:rowOff>57150</xdr:rowOff>
    </xdr:from>
    <xdr:to>
      <xdr:col>5</xdr:col>
      <xdr:colOff>425451</xdr:colOff>
      <xdr:row>345</xdr:row>
      <xdr:rowOff>209550</xdr:rowOff>
    </xdr:to>
    <xdr:pic>
      <xdr:nvPicPr>
        <xdr:cNvPr id="57" name="mx1747[R:18]" descr="blank"/>
        <xdr:cNvPicPr>
          <a:picLocks noChangeAspect="1" noChangeArrowheads="1"/>
        </xdr:cNvPicPr>
      </xdr:nvPicPr>
      <xdr:blipFill>
        <a:blip r:embed="rId1" cstate="print"/>
        <a:srcRect/>
        <a:stretch>
          <a:fillRect/>
        </a:stretch>
      </xdr:blipFill>
      <xdr:spPr>
        <a:xfrm>
          <a:off x="5855970" y="9185529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425451</xdr:colOff>
      <xdr:row>345</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91798140"/>
          <a:ext cx="459740" cy="152400"/>
        </a:xfrm>
        <a:prstGeom prst="rect">
          <a:avLst/>
        </a:prstGeom>
        <a:noFill/>
        <a:ln w="9525">
          <a:noFill/>
          <a:miter lim="800000"/>
          <a:headEnd/>
          <a:tailEnd/>
        </a:ln>
      </xdr:spPr>
    </xdr:pic>
    <xdr:clientData/>
  </xdr:twoCellAnchor>
  <xdr:twoCellAnchor editAs="oneCell">
    <xdr:from>
      <xdr:col>4</xdr:col>
      <xdr:colOff>228600</xdr:colOff>
      <xdr:row>345</xdr:row>
      <xdr:rowOff>95250</xdr:rowOff>
    </xdr:from>
    <xdr:to>
      <xdr:col>5</xdr:col>
      <xdr:colOff>333376</xdr:colOff>
      <xdr:row>345</xdr:row>
      <xdr:rowOff>243417</xdr:rowOff>
    </xdr:to>
    <xdr:pic>
      <xdr:nvPicPr>
        <xdr:cNvPr id="62" name="mx1747[R:18]" descr="blank"/>
        <xdr:cNvPicPr>
          <a:picLocks noChangeAspect="1" noChangeArrowheads="1"/>
        </xdr:cNvPicPr>
      </xdr:nvPicPr>
      <xdr:blipFill>
        <a:blip r:embed="rId1" cstate="print"/>
        <a:srcRect/>
        <a:stretch>
          <a:fillRect/>
        </a:stretch>
      </xdr:blipFill>
      <xdr:spPr>
        <a:xfrm>
          <a:off x="5760720" y="91893390"/>
          <a:ext cx="462915" cy="147955"/>
        </a:xfrm>
        <a:prstGeom prst="rect">
          <a:avLst/>
        </a:prstGeom>
        <a:noFill/>
        <a:ln w="9525">
          <a:noFill/>
          <a:miter lim="800000"/>
          <a:headEnd/>
          <a:tailEnd/>
        </a:ln>
      </xdr:spPr>
    </xdr:pic>
    <xdr:clientData/>
  </xdr:twoCellAnchor>
  <xdr:twoCellAnchor editAs="oneCell">
    <xdr:from>
      <xdr:col>4</xdr:col>
      <xdr:colOff>323850</xdr:colOff>
      <xdr:row>361</xdr:row>
      <xdr:rowOff>57150</xdr:rowOff>
    </xdr:from>
    <xdr:to>
      <xdr:col>5</xdr:col>
      <xdr:colOff>425451</xdr:colOff>
      <xdr:row>361</xdr:row>
      <xdr:rowOff>171450</xdr:rowOff>
    </xdr:to>
    <xdr:pic>
      <xdr:nvPicPr>
        <xdr:cNvPr id="63" name="mx1747[R:18]" descr="blank"/>
        <xdr:cNvPicPr>
          <a:picLocks noChangeAspect="1" noChangeArrowheads="1"/>
        </xdr:cNvPicPr>
      </xdr:nvPicPr>
      <xdr:blipFill>
        <a:blip r:embed="rId1" cstate="print"/>
        <a:srcRect/>
        <a:stretch>
          <a:fillRect/>
        </a:stretch>
      </xdr:blipFill>
      <xdr:spPr>
        <a:xfrm>
          <a:off x="5855970" y="96122490"/>
          <a:ext cx="459740" cy="114300"/>
        </a:xfrm>
        <a:prstGeom prst="rect">
          <a:avLst/>
        </a:prstGeom>
        <a:noFill/>
        <a:ln w="9525">
          <a:noFill/>
          <a:miter lim="800000"/>
          <a:headEnd/>
          <a:tailEnd/>
        </a:ln>
      </xdr:spPr>
    </xdr:pic>
    <xdr:clientData/>
  </xdr:twoCellAnchor>
  <xdr:twoCellAnchor editAs="oneCell">
    <xdr:from>
      <xdr:col>4</xdr:col>
      <xdr:colOff>323850</xdr:colOff>
      <xdr:row>345</xdr:row>
      <xdr:rowOff>57150</xdr:rowOff>
    </xdr:from>
    <xdr:to>
      <xdr:col>5</xdr:col>
      <xdr:colOff>425451</xdr:colOff>
      <xdr:row>345</xdr:row>
      <xdr:rowOff>209550</xdr:rowOff>
    </xdr:to>
    <xdr:pic>
      <xdr:nvPicPr>
        <xdr:cNvPr id="64" name="mx1747[R:18]" descr="blank"/>
        <xdr:cNvPicPr>
          <a:picLocks noChangeAspect="1" noChangeArrowheads="1"/>
        </xdr:cNvPicPr>
      </xdr:nvPicPr>
      <xdr:blipFill>
        <a:blip r:embed="rId1" cstate="print"/>
        <a:srcRect/>
        <a:stretch>
          <a:fillRect/>
        </a:stretch>
      </xdr:blipFill>
      <xdr:spPr>
        <a:xfrm>
          <a:off x="5855970" y="91855290"/>
          <a:ext cx="459740" cy="152400"/>
        </a:xfrm>
        <a:prstGeom prst="rect">
          <a:avLst/>
        </a:prstGeom>
        <a:noFill/>
        <a:ln w="9525">
          <a:noFill/>
          <a:miter lim="800000"/>
          <a:headEnd/>
          <a:tailEnd/>
        </a:ln>
      </xdr:spPr>
    </xdr:pic>
    <xdr:clientData/>
  </xdr:twoCellAnchor>
  <xdr:twoCellAnchor editAs="oneCell">
    <xdr:from>
      <xdr:col>4</xdr:col>
      <xdr:colOff>323850</xdr:colOff>
      <xdr:row>346</xdr:row>
      <xdr:rowOff>57150</xdr:rowOff>
    </xdr:from>
    <xdr:to>
      <xdr:col>5</xdr:col>
      <xdr:colOff>425451</xdr:colOff>
      <xdr:row>346</xdr:row>
      <xdr:rowOff>209550</xdr:rowOff>
    </xdr:to>
    <xdr:pic>
      <xdr:nvPicPr>
        <xdr:cNvPr id="65" name="mx1747[R:18]" descr="blank"/>
        <xdr:cNvPicPr>
          <a:picLocks noChangeAspect="1" noChangeArrowheads="1"/>
        </xdr:cNvPicPr>
      </xdr:nvPicPr>
      <xdr:blipFill>
        <a:blip r:embed="rId1" cstate="print"/>
        <a:srcRect/>
        <a:stretch>
          <a:fillRect/>
        </a:stretch>
      </xdr:blipFill>
      <xdr:spPr>
        <a:xfrm>
          <a:off x="5855970" y="92121990"/>
          <a:ext cx="459740" cy="152400"/>
        </a:xfrm>
        <a:prstGeom prst="rect">
          <a:avLst/>
        </a:prstGeom>
        <a:noFill/>
        <a:ln w="9525">
          <a:noFill/>
          <a:miter lim="800000"/>
          <a:headEnd/>
          <a:tailEnd/>
        </a:ln>
      </xdr:spPr>
    </xdr:pic>
    <xdr:clientData/>
  </xdr:twoCellAnchor>
  <xdr:twoCellAnchor editAs="oneCell">
    <xdr:from>
      <xdr:col>4</xdr:col>
      <xdr:colOff>323850</xdr:colOff>
      <xdr:row>347</xdr:row>
      <xdr:rowOff>57150</xdr:rowOff>
    </xdr:from>
    <xdr:to>
      <xdr:col>5</xdr:col>
      <xdr:colOff>425451</xdr:colOff>
      <xdr:row>347</xdr:row>
      <xdr:rowOff>171450</xdr:rowOff>
    </xdr:to>
    <xdr:pic>
      <xdr:nvPicPr>
        <xdr:cNvPr id="66" name="mx1747[R:18]" descr="blank"/>
        <xdr:cNvPicPr>
          <a:picLocks noChangeAspect="1" noChangeArrowheads="1"/>
        </xdr:cNvPicPr>
      </xdr:nvPicPr>
      <xdr:blipFill>
        <a:blip r:embed="rId1" cstate="print"/>
        <a:srcRect/>
        <a:stretch>
          <a:fillRect/>
        </a:stretch>
      </xdr:blipFill>
      <xdr:spPr>
        <a:xfrm>
          <a:off x="5855970" y="92388690"/>
          <a:ext cx="459740" cy="114300"/>
        </a:xfrm>
        <a:prstGeom prst="rect">
          <a:avLst/>
        </a:prstGeom>
        <a:noFill/>
        <a:ln w="9525">
          <a:noFill/>
          <a:miter lim="800000"/>
          <a:headEnd/>
          <a:tailEnd/>
        </a:ln>
      </xdr:spPr>
    </xdr:pic>
    <xdr:clientData/>
  </xdr:twoCellAnchor>
  <xdr:twoCellAnchor editAs="oneCell">
    <xdr:from>
      <xdr:col>4</xdr:col>
      <xdr:colOff>323850</xdr:colOff>
      <xdr:row>348</xdr:row>
      <xdr:rowOff>57150</xdr:rowOff>
    </xdr:from>
    <xdr:to>
      <xdr:col>5</xdr:col>
      <xdr:colOff>425451</xdr:colOff>
      <xdr:row>348</xdr:row>
      <xdr:rowOff>209550</xdr:rowOff>
    </xdr:to>
    <xdr:pic>
      <xdr:nvPicPr>
        <xdr:cNvPr id="67" name="mx1747[R:18]" descr="blank"/>
        <xdr:cNvPicPr>
          <a:picLocks noChangeAspect="1" noChangeArrowheads="1"/>
        </xdr:cNvPicPr>
      </xdr:nvPicPr>
      <xdr:blipFill>
        <a:blip r:embed="rId1" cstate="print"/>
        <a:srcRect/>
        <a:stretch>
          <a:fillRect/>
        </a:stretch>
      </xdr:blipFill>
      <xdr:spPr>
        <a:xfrm>
          <a:off x="5855970" y="92655390"/>
          <a:ext cx="459740" cy="152400"/>
        </a:xfrm>
        <a:prstGeom prst="rect">
          <a:avLst/>
        </a:prstGeom>
        <a:noFill/>
        <a:ln w="9525">
          <a:noFill/>
          <a:miter lim="800000"/>
          <a:headEnd/>
          <a:tailEnd/>
        </a:ln>
      </xdr:spPr>
    </xdr:pic>
    <xdr:clientData/>
  </xdr:twoCellAnchor>
  <xdr:twoCellAnchor editAs="oneCell">
    <xdr:from>
      <xdr:col>4</xdr:col>
      <xdr:colOff>323850</xdr:colOff>
      <xdr:row>349</xdr:row>
      <xdr:rowOff>57150</xdr:rowOff>
    </xdr:from>
    <xdr:to>
      <xdr:col>5</xdr:col>
      <xdr:colOff>425451</xdr:colOff>
      <xdr:row>349</xdr:row>
      <xdr:rowOff>209550</xdr:rowOff>
    </xdr:to>
    <xdr:pic>
      <xdr:nvPicPr>
        <xdr:cNvPr id="68" name="mx1747[R:18]" descr="blank"/>
        <xdr:cNvPicPr>
          <a:picLocks noChangeAspect="1" noChangeArrowheads="1"/>
        </xdr:cNvPicPr>
      </xdr:nvPicPr>
      <xdr:blipFill>
        <a:blip r:embed="rId1" cstate="print"/>
        <a:srcRect/>
        <a:stretch>
          <a:fillRect/>
        </a:stretch>
      </xdr:blipFill>
      <xdr:spPr>
        <a:xfrm>
          <a:off x="5855970" y="92922090"/>
          <a:ext cx="459740" cy="152400"/>
        </a:xfrm>
        <a:prstGeom prst="rect">
          <a:avLst/>
        </a:prstGeom>
        <a:noFill/>
        <a:ln w="9525">
          <a:noFill/>
          <a:miter lim="800000"/>
          <a:headEnd/>
          <a:tailEnd/>
        </a:ln>
      </xdr:spPr>
    </xdr:pic>
    <xdr:clientData/>
  </xdr:twoCellAnchor>
  <xdr:twoCellAnchor editAs="oneCell">
    <xdr:from>
      <xdr:col>4</xdr:col>
      <xdr:colOff>323850</xdr:colOff>
      <xdr:row>350</xdr:row>
      <xdr:rowOff>57150</xdr:rowOff>
    </xdr:from>
    <xdr:to>
      <xdr:col>5</xdr:col>
      <xdr:colOff>425451</xdr:colOff>
      <xdr:row>350</xdr:row>
      <xdr:rowOff>209550</xdr:rowOff>
    </xdr:to>
    <xdr:pic>
      <xdr:nvPicPr>
        <xdr:cNvPr id="69" name="mx1747[R:18]" descr="blank"/>
        <xdr:cNvPicPr>
          <a:picLocks noChangeAspect="1" noChangeArrowheads="1"/>
        </xdr:cNvPicPr>
      </xdr:nvPicPr>
      <xdr:blipFill>
        <a:blip r:embed="rId1" cstate="print"/>
        <a:srcRect/>
        <a:stretch>
          <a:fillRect/>
        </a:stretch>
      </xdr:blipFill>
      <xdr:spPr>
        <a:xfrm>
          <a:off x="5855970" y="93188790"/>
          <a:ext cx="459740" cy="152400"/>
        </a:xfrm>
        <a:prstGeom prst="rect">
          <a:avLst/>
        </a:prstGeom>
        <a:noFill/>
        <a:ln w="9525">
          <a:noFill/>
          <a:miter lim="800000"/>
          <a:headEnd/>
          <a:tailEnd/>
        </a:ln>
      </xdr:spPr>
    </xdr:pic>
    <xdr:clientData/>
  </xdr:twoCellAnchor>
  <xdr:twoCellAnchor editAs="oneCell">
    <xdr:from>
      <xdr:col>4</xdr:col>
      <xdr:colOff>323850</xdr:colOff>
      <xdr:row>351</xdr:row>
      <xdr:rowOff>57150</xdr:rowOff>
    </xdr:from>
    <xdr:to>
      <xdr:col>5</xdr:col>
      <xdr:colOff>425451</xdr:colOff>
      <xdr:row>351</xdr:row>
      <xdr:rowOff>209550</xdr:rowOff>
    </xdr:to>
    <xdr:pic>
      <xdr:nvPicPr>
        <xdr:cNvPr id="70" name="mx1747[R:18]" descr="blank"/>
        <xdr:cNvPicPr>
          <a:picLocks noChangeAspect="1" noChangeArrowheads="1"/>
        </xdr:cNvPicPr>
      </xdr:nvPicPr>
      <xdr:blipFill>
        <a:blip r:embed="rId1" cstate="print"/>
        <a:srcRect/>
        <a:stretch>
          <a:fillRect/>
        </a:stretch>
      </xdr:blipFill>
      <xdr:spPr>
        <a:xfrm>
          <a:off x="5855970" y="93455490"/>
          <a:ext cx="459740" cy="152400"/>
        </a:xfrm>
        <a:prstGeom prst="rect">
          <a:avLst/>
        </a:prstGeom>
        <a:noFill/>
        <a:ln w="9525">
          <a:noFill/>
          <a:miter lim="800000"/>
          <a:headEnd/>
          <a:tailEnd/>
        </a:ln>
      </xdr:spPr>
    </xdr:pic>
    <xdr:clientData/>
  </xdr:twoCellAnchor>
  <xdr:twoCellAnchor editAs="oneCell">
    <xdr:from>
      <xdr:col>4</xdr:col>
      <xdr:colOff>323850</xdr:colOff>
      <xdr:row>352</xdr:row>
      <xdr:rowOff>57150</xdr:rowOff>
    </xdr:from>
    <xdr:to>
      <xdr:col>5</xdr:col>
      <xdr:colOff>425451</xdr:colOff>
      <xdr:row>352</xdr:row>
      <xdr:rowOff>209550</xdr:rowOff>
    </xdr:to>
    <xdr:pic>
      <xdr:nvPicPr>
        <xdr:cNvPr id="71" name="mx1747[R:18]" descr="blank"/>
        <xdr:cNvPicPr>
          <a:picLocks noChangeAspect="1" noChangeArrowheads="1"/>
        </xdr:cNvPicPr>
      </xdr:nvPicPr>
      <xdr:blipFill>
        <a:blip r:embed="rId1" cstate="print"/>
        <a:srcRect/>
        <a:stretch>
          <a:fillRect/>
        </a:stretch>
      </xdr:blipFill>
      <xdr:spPr>
        <a:xfrm>
          <a:off x="5855970" y="93722190"/>
          <a:ext cx="459740" cy="152400"/>
        </a:xfrm>
        <a:prstGeom prst="rect">
          <a:avLst/>
        </a:prstGeom>
        <a:noFill/>
        <a:ln w="9525">
          <a:noFill/>
          <a:miter lim="800000"/>
          <a:headEnd/>
          <a:tailEnd/>
        </a:ln>
      </xdr:spPr>
    </xdr:pic>
    <xdr:clientData/>
  </xdr:twoCellAnchor>
  <xdr:twoCellAnchor editAs="oneCell">
    <xdr:from>
      <xdr:col>4</xdr:col>
      <xdr:colOff>323850</xdr:colOff>
      <xdr:row>353</xdr:row>
      <xdr:rowOff>57150</xdr:rowOff>
    </xdr:from>
    <xdr:to>
      <xdr:col>5</xdr:col>
      <xdr:colOff>425451</xdr:colOff>
      <xdr:row>353</xdr:row>
      <xdr:rowOff>209550</xdr:rowOff>
    </xdr:to>
    <xdr:pic>
      <xdr:nvPicPr>
        <xdr:cNvPr id="72" name="mx1747[R:18]" descr="blank"/>
        <xdr:cNvPicPr>
          <a:picLocks noChangeAspect="1" noChangeArrowheads="1"/>
        </xdr:cNvPicPr>
      </xdr:nvPicPr>
      <xdr:blipFill>
        <a:blip r:embed="rId1" cstate="print"/>
        <a:srcRect/>
        <a:stretch>
          <a:fillRect/>
        </a:stretch>
      </xdr:blipFill>
      <xdr:spPr>
        <a:xfrm>
          <a:off x="5855970" y="93988890"/>
          <a:ext cx="459740" cy="152400"/>
        </a:xfrm>
        <a:prstGeom prst="rect">
          <a:avLst/>
        </a:prstGeom>
        <a:noFill/>
        <a:ln w="9525">
          <a:noFill/>
          <a:miter lim="800000"/>
          <a:headEnd/>
          <a:tailEnd/>
        </a:ln>
      </xdr:spPr>
    </xdr:pic>
    <xdr:clientData/>
  </xdr:twoCellAnchor>
  <xdr:twoCellAnchor editAs="oneCell">
    <xdr:from>
      <xdr:col>4</xdr:col>
      <xdr:colOff>323850</xdr:colOff>
      <xdr:row>354</xdr:row>
      <xdr:rowOff>57150</xdr:rowOff>
    </xdr:from>
    <xdr:to>
      <xdr:col>5</xdr:col>
      <xdr:colOff>425451</xdr:colOff>
      <xdr:row>354</xdr:row>
      <xdr:rowOff>209550</xdr:rowOff>
    </xdr:to>
    <xdr:pic>
      <xdr:nvPicPr>
        <xdr:cNvPr id="73" name="mx1747[R:18]" descr="blank"/>
        <xdr:cNvPicPr>
          <a:picLocks noChangeAspect="1" noChangeArrowheads="1"/>
        </xdr:cNvPicPr>
      </xdr:nvPicPr>
      <xdr:blipFill>
        <a:blip r:embed="rId1" cstate="print"/>
        <a:srcRect/>
        <a:stretch>
          <a:fillRect/>
        </a:stretch>
      </xdr:blipFill>
      <xdr:spPr>
        <a:xfrm>
          <a:off x="5855970" y="94255590"/>
          <a:ext cx="459740" cy="152400"/>
        </a:xfrm>
        <a:prstGeom prst="rect">
          <a:avLst/>
        </a:prstGeom>
        <a:noFill/>
        <a:ln w="9525">
          <a:noFill/>
          <a:miter lim="800000"/>
          <a:headEnd/>
          <a:tailEnd/>
        </a:ln>
      </xdr:spPr>
    </xdr:pic>
    <xdr:clientData/>
  </xdr:twoCellAnchor>
  <xdr:twoCellAnchor editAs="oneCell">
    <xdr:from>
      <xdr:col>4</xdr:col>
      <xdr:colOff>323850</xdr:colOff>
      <xdr:row>355</xdr:row>
      <xdr:rowOff>57150</xdr:rowOff>
    </xdr:from>
    <xdr:to>
      <xdr:col>5</xdr:col>
      <xdr:colOff>425451</xdr:colOff>
      <xdr:row>355</xdr:row>
      <xdr:rowOff>171450</xdr:rowOff>
    </xdr:to>
    <xdr:pic>
      <xdr:nvPicPr>
        <xdr:cNvPr id="74" name="mx1747[R:18]" descr="blank"/>
        <xdr:cNvPicPr>
          <a:picLocks noChangeAspect="1" noChangeArrowheads="1"/>
        </xdr:cNvPicPr>
      </xdr:nvPicPr>
      <xdr:blipFill>
        <a:blip r:embed="rId1" cstate="print"/>
        <a:srcRect/>
        <a:stretch>
          <a:fillRect/>
        </a:stretch>
      </xdr:blipFill>
      <xdr:spPr>
        <a:xfrm>
          <a:off x="5855970" y="94522290"/>
          <a:ext cx="459740" cy="114300"/>
        </a:xfrm>
        <a:prstGeom prst="rect">
          <a:avLst/>
        </a:prstGeom>
        <a:noFill/>
        <a:ln w="9525">
          <a:noFill/>
          <a:miter lim="800000"/>
          <a:headEnd/>
          <a:tailEnd/>
        </a:ln>
      </xdr:spPr>
    </xdr:pic>
    <xdr:clientData/>
  </xdr:twoCellAnchor>
  <xdr:twoCellAnchor editAs="oneCell">
    <xdr:from>
      <xdr:col>4</xdr:col>
      <xdr:colOff>323850</xdr:colOff>
      <xdr:row>356</xdr:row>
      <xdr:rowOff>57150</xdr:rowOff>
    </xdr:from>
    <xdr:to>
      <xdr:col>5</xdr:col>
      <xdr:colOff>425451</xdr:colOff>
      <xdr:row>356</xdr:row>
      <xdr:rowOff>209550</xdr:rowOff>
    </xdr:to>
    <xdr:pic>
      <xdr:nvPicPr>
        <xdr:cNvPr id="75" name="mx1747[R:18]" descr="blank"/>
        <xdr:cNvPicPr>
          <a:picLocks noChangeAspect="1" noChangeArrowheads="1"/>
        </xdr:cNvPicPr>
      </xdr:nvPicPr>
      <xdr:blipFill>
        <a:blip r:embed="rId1" cstate="print"/>
        <a:srcRect/>
        <a:stretch>
          <a:fillRect/>
        </a:stretch>
      </xdr:blipFill>
      <xdr:spPr>
        <a:xfrm>
          <a:off x="5855970" y="94788990"/>
          <a:ext cx="459740" cy="152400"/>
        </a:xfrm>
        <a:prstGeom prst="rect">
          <a:avLst/>
        </a:prstGeom>
        <a:noFill/>
        <a:ln w="9525">
          <a:noFill/>
          <a:miter lim="800000"/>
          <a:headEnd/>
          <a:tailEnd/>
        </a:ln>
      </xdr:spPr>
    </xdr:pic>
    <xdr:clientData/>
  </xdr:twoCellAnchor>
  <xdr:twoCellAnchor editAs="oneCell">
    <xdr:from>
      <xdr:col>4</xdr:col>
      <xdr:colOff>323850</xdr:colOff>
      <xdr:row>357</xdr:row>
      <xdr:rowOff>0</xdr:rowOff>
    </xdr:from>
    <xdr:to>
      <xdr:col>5</xdr:col>
      <xdr:colOff>425451</xdr:colOff>
      <xdr:row>357</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94998540"/>
          <a:ext cx="459740" cy="152400"/>
        </a:xfrm>
        <a:prstGeom prst="rect">
          <a:avLst/>
        </a:prstGeom>
        <a:noFill/>
        <a:ln w="9525">
          <a:noFill/>
          <a:miter lim="800000"/>
          <a:headEnd/>
          <a:tailEnd/>
        </a:ln>
      </xdr:spPr>
    </xdr:pic>
    <xdr:clientData/>
  </xdr:twoCellAnchor>
  <xdr:twoCellAnchor editAs="oneCell">
    <xdr:from>
      <xdr:col>4</xdr:col>
      <xdr:colOff>323850</xdr:colOff>
      <xdr:row>357</xdr:row>
      <xdr:rowOff>57150</xdr:rowOff>
    </xdr:from>
    <xdr:to>
      <xdr:col>5</xdr:col>
      <xdr:colOff>425451</xdr:colOff>
      <xdr:row>357</xdr:row>
      <xdr:rowOff>209550</xdr:rowOff>
    </xdr:to>
    <xdr:pic>
      <xdr:nvPicPr>
        <xdr:cNvPr id="77" name="mx1747[R:18]" descr="blank"/>
        <xdr:cNvPicPr>
          <a:picLocks noChangeAspect="1" noChangeArrowheads="1"/>
        </xdr:cNvPicPr>
      </xdr:nvPicPr>
      <xdr:blipFill>
        <a:blip r:embed="rId1" cstate="print"/>
        <a:srcRect/>
        <a:stretch>
          <a:fillRect/>
        </a:stretch>
      </xdr:blipFill>
      <xdr:spPr>
        <a:xfrm>
          <a:off x="5855970" y="95055690"/>
          <a:ext cx="459740" cy="152400"/>
        </a:xfrm>
        <a:prstGeom prst="rect">
          <a:avLst/>
        </a:prstGeom>
        <a:noFill/>
        <a:ln w="9525">
          <a:noFill/>
          <a:miter lim="800000"/>
          <a:headEnd/>
          <a:tailEnd/>
        </a:ln>
      </xdr:spPr>
    </xdr:pic>
    <xdr:clientData/>
  </xdr:twoCellAnchor>
  <xdr:twoCellAnchor editAs="oneCell">
    <xdr:from>
      <xdr:col>4</xdr:col>
      <xdr:colOff>323850</xdr:colOff>
      <xdr:row>358</xdr:row>
      <xdr:rowOff>57150</xdr:rowOff>
    </xdr:from>
    <xdr:to>
      <xdr:col>5</xdr:col>
      <xdr:colOff>425451</xdr:colOff>
      <xdr:row>358</xdr:row>
      <xdr:rowOff>171450</xdr:rowOff>
    </xdr:to>
    <xdr:pic>
      <xdr:nvPicPr>
        <xdr:cNvPr id="78" name="mx1747[R:18]" descr="blank"/>
        <xdr:cNvPicPr>
          <a:picLocks noChangeAspect="1" noChangeArrowheads="1"/>
        </xdr:cNvPicPr>
      </xdr:nvPicPr>
      <xdr:blipFill>
        <a:blip r:embed="rId1" cstate="print"/>
        <a:srcRect/>
        <a:stretch>
          <a:fillRect/>
        </a:stretch>
      </xdr:blipFill>
      <xdr:spPr>
        <a:xfrm>
          <a:off x="5855970" y="95322390"/>
          <a:ext cx="459740" cy="114300"/>
        </a:xfrm>
        <a:prstGeom prst="rect">
          <a:avLst/>
        </a:prstGeom>
        <a:noFill/>
        <a:ln w="9525">
          <a:noFill/>
          <a:miter lim="800000"/>
          <a:headEnd/>
          <a:tailEnd/>
        </a:ln>
      </xdr:spPr>
    </xdr:pic>
    <xdr:clientData/>
  </xdr:twoCellAnchor>
  <xdr:twoCellAnchor editAs="oneCell">
    <xdr:from>
      <xdr:col>4</xdr:col>
      <xdr:colOff>323850</xdr:colOff>
      <xdr:row>359</xdr:row>
      <xdr:rowOff>57150</xdr:rowOff>
    </xdr:from>
    <xdr:to>
      <xdr:col>5</xdr:col>
      <xdr:colOff>425451</xdr:colOff>
      <xdr:row>359</xdr:row>
      <xdr:rowOff>209550</xdr:rowOff>
    </xdr:to>
    <xdr:pic>
      <xdr:nvPicPr>
        <xdr:cNvPr id="79" name="mx1747[R:18]" descr="blank"/>
        <xdr:cNvPicPr>
          <a:picLocks noChangeAspect="1" noChangeArrowheads="1"/>
        </xdr:cNvPicPr>
      </xdr:nvPicPr>
      <xdr:blipFill>
        <a:blip r:embed="rId1" cstate="print"/>
        <a:srcRect/>
        <a:stretch>
          <a:fillRect/>
        </a:stretch>
      </xdr:blipFill>
      <xdr:spPr>
        <a:xfrm>
          <a:off x="5855970" y="95589090"/>
          <a:ext cx="459740" cy="152400"/>
        </a:xfrm>
        <a:prstGeom prst="rect">
          <a:avLst/>
        </a:prstGeom>
        <a:noFill/>
        <a:ln w="9525">
          <a:noFill/>
          <a:miter lim="800000"/>
          <a:headEnd/>
          <a:tailEnd/>
        </a:ln>
      </xdr:spPr>
    </xdr:pic>
    <xdr:clientData/>
  </xdr:twoCellAnchor>
  <xdr:twoCellAnchor editAs="oneCell">
    <xdr:from>
      <xdr:col>4</xdr:col>
      <xdr:colOff>323850</xdr:colOff>
      <xdr:row>360</xdr:row>
      <xdr:rowOff>57150</xdr:rowOff>
    </xdr:from>
    <xdr:to>
      <xdr:col>5</xdr:col>
      <xdr:colOff>425451</xdr:colOff>
      <xdr:row>360</xdr:row>
      <xdr:rowOff>209550</xdr:rowOff>
    </xdr:to>
    <xdr:pic>
      <xdr:nvPicPr>
        <xdr:cNvPr id="80" name="mx1747[R:18]" descr="blank"/>
        <xdr:cNvPicPr>
          <a:picLocks noChangeAspect="1" noChangeArrowheads="1"/>
        </xdr:cNvPicPr>
      </xdr:nvPicPr>
      <xdr:blipFill>
        <a:blip r:embed="rId1" cstate="print"/>
        <a:srcRect/>
        <a:stretch>
          <a:fillRect/>
        </a:stretch>
      </xdr:blipFill>
      <xdr:spPr>
        <a:xfrm>
          <a:off x="5855970" y="95855790"/>
          <a:ext cx="459740" cy="152400"/>
        </a:xfrm>
        <a:prstGeom prst="rect">
          <a:avLst/>
        </a:prstGeom>
        <a:noFill/>
        <a:ln w="9525">
          <a:noFill/>
          <a:miter lim="800000"/>
          <a:headEnd/>
          <a:tailEnd/>
        </a:ln>
      </xdr:spPr>
    </xdr:pic>
    <xdr:clientData/>
  </xdr:twoCellAnchor>
  <xdr:twoCellAnchor editAs="oneCell">
    <xdr:from>
      <xdr:col>4</xdr:col>
      <xdr:colOff>323850</xdr:colOff>
      <xdr:row>361</xdr:row>
      <xdr:rowOff>57150</xdr:rowOff>
    </xdr:from>
    <xdr:to>
      <xdr:col>5</xdr:col>
      <xdr:colOff>425451</xdr:colOff>
      <xdr:row>361</xdr:row>
      <xdr:rowOff>171450</xdr:rowOff>
    </xdr:to>
    <xdr:pic>
      <xdr:nvPicPr>
        <xdr:cNvPr id="81" name="mx1747[R:18]" descr="blank"/>
        <xdr:cNvPicPr>
          <a:picLocks noChangeAspect="1" noChangeArrowheads="1"/>
        </xdr:cNvPicPr>
      </xdr:nvPicPr>
      <xdr:blipFill>
        <a:blip r:embed="rId1" cstate="print"/>
        <a:srcRect/>
        <a:stretch>
          <a:fillRect/>
        </a:stretch>
      </xdr:blipFill>
      <xdr:spPr>
        <a:xfrm>
          <a:off x="5855970" y="96122490"/>
          <a:ext cx="459740" cy="114300"/>
        </a:xfrm>
        <a:prstGeom prst="rect">
          <a:avLst/>
        </a:prstGeom>
        <a:noFill/>
        <a:ln w="9525">
          <a:noFill/>
          <a:miter lim="800000"/>
          <a:headEnd/>
          <a:tailEnd/>
        </a:ln>
      </xdr:spPr>
    </xdr:pic>
    <xdr:clientData/>
  </xdr:twoCellAnchor>
  <xdr:twoCellAnchor editAs="oneCell">
    <xdr:from>
      <xdr:col>4</xdr:col>
      <xdr:colOff>323850</xdr:colOff>
      <xdr:row>364</xdr:row>
      <xdr:rowOff>57150</xdr:rowOff>
    </xdr:from>
    <xdr:to>
      <xdr:col>5</xdr:col>
      <xdr:colOff>425451</xdr:colOff>
      <xdr:row>364</xdr:row>
      <xdr:rowOff>209550</xdr:rowOff>
    </xdr:to>
    <xdr:pic>
      <xdr:nvPicPr>
        <xdr:cNvPr id="82" name="mx1747[R:18]" descr="blank"/>
        <xdr:cNvPicPr>
          <a:picLocks noChangeAspect="1" noChangeArrowheads="1"/>
        </xdr:cNvPicPr>
      </xdr:nvPicPr>
      <xdr:blipFill>
        <a:blip r:embed="rId1" cstate="print"/>
        <a:srcRect/>
        <a:stretch>
          <a:fillRect/>
        </a:stretch>
      </xdr:blipFill>
      <xdr:spPr>
        <a:xfrm>
          <a:off x="5855970" y="96922590"/>
          <a:ext cx="459740" cy="152400"/>
        </a:xfrm>
        <a:prstGeom prst="rect">
          <a:avLst/>
        </a:prstGeom>
        <a:noFill/>
        <a:ln w="9525">
          <a:noFill/>
          <a:miter lim="800000"/>
          <a:headEnd/>
          <a:tailEnd/>
        </a:ln>
      </xdr:spPr>
    </xdr:pic>
    <xdr:clientData/>
  </xdr:twoCellAnchor>
  <xdr:twoCellAnchor editAs="oneCell">
    <xdr:from>
      <xdr:col>4</xdr:col>
      <xdr:colOff>323850</xdr:colOff>
      <xdr:row>362</xdr:row>
      <xdr:rowOff>57150</xdr:rowOff>
    </xdr:from>
    <xdr:to>
      <xdr:col>5</xdr:col>
      <xdr:colOff>425451</xdr:colOff>
      <xdr:row>362</xdr:row>
      <xdr:rowOff>171450</xdr:rowOff>
    </xdr:to>
    <xdr:pic>
      <xdr:nvPicPr>
        <xdr:cNvPr id="83" name="mx1747[R:18]" descr="blank"/>
        <xdr:cNvPicPr>
          <a:picLocks noChangeAspect="1" noChangeArrowheads="1"/>
        </xdr:cNvPicPr>
      </xdr:nvPicPr>
      <xdr:blipFill>
        <a:blip r:embed="rId1" cstate="print"/>
        <a:srcRect/>
        <a:stretch>
          <a:fillRect/>
        </a:stretch>
      </xdr:blipFill>
      <xdr:spPr>
        <a:xfrm>
          <a:off x="5855970" y="96389190"/>
          <a:ext cx="459740" cy="114300"/>
        </a:xfrm>
        <a:prstGeom prst="rect">
          <a:avLst/>
        </a:prstGeom>
        <a:noFill/>
        <a:ln w="9525">
          <a:noFill/>
          <a:miter lim="800000"/>
          <a:headEnd/>
          <a:tailEnd/>
        </a:ln>
      </xdr:spPr>
    </xdr:pic>
    <xdr:clientData/>
  </xdr:twoCellAnchor>
  <xdr:twoCellAnchor editAs="oneCell">
    <xdr:from>
      <xdr:col>4</xdr:col>
      <xdr:colOff>323850</xdr:colOff>
      <xdr:row>363</xdr:row>
      <xdr:rowOff>0</xdr:rowOff>
    </xdr:from>
    <xdr:to>
      <xdr:col>5</xdr:col>
      <xdr:colOff>425451</xdr:colOff>
      <xdr:row>363</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96598740"/>
          <a:ext cx="459740" cy="152400"/>
        </a:xfrm>
        <a:prstGeom prst="rect">
          <a:avLst/>
        </a:prstGeom>
        <a:noFill/>
        <a:ln w="9525">
          <a:noFill/>
          <a:miter lim="800000"/>
          <a:headEnd/>
          <a:tailEnd/>
        </a:ln>
      </xdr:spPr>
    </xdr:pic>
    <xdr:clientData/>
  </xdr:twoCellAnchor>
  <xdr:twoCellAnchor editAs="oneCell">
    <xdr:from>
      <xdr:col>4</xdr:col>
      <xdr:colOff>323850</xdr:colOff>
      <xdr:row>363</xdr:row>
      <xdr:rowOff>57150</xdr:rowOff>
    </xdr:from>
    <xdr:to>
      <xdr:col>5</xdr:col>
      <xdr:colOff>425451</xdr:colOff>
      <xdr:row>363</xdr:row>
      <xdr:rowOff>209550</xdr:rowOff>
    </xdr:to>
    <xdr:pic>
      <xdr:nvPicPr>
        <xdr:cNvPr id="85" name="mx1747[R:18]" descr="blank"/>
        <xdr:cNvPicPr>
          <a:picLocks noChangeAspect="1" noChangeArrowheads="1"/>
        </xdr:cNvPicPr>
      </xdr:nvPicPr>
      <xdr:blipFill>
        <a:blip r:embed="rId1" cstate="print"/>
        <a:srcRect/>
        <a:stretch>
          <a:fillRect/>
        </a:stretch>
      </xdr:blipFill>
      <xdr:spPr>
        <a:xfrm>
          <a:off x="5855970" y="96655890"/>
          <a:ext cx="459740" cy="152400"/>
        </a:xfrm>
        <a:prstGeom prst="rect">
          <a:avLst/>
        </a:prstGeom>
        <a:noFill/>
        <a:ln w="9525">
          <a:noFill/>
          <a:miter lim="800000"/>
          <a:headEnd/>
          <a:tailEnd/>
        </a:ln>
      </xdr:spPr>
    </xdr:pic>
    <xdr:clientData/>
  </xdr:twoCellAnchor>
  <xdr:twoCellAnchor editAs="oneCell">
    <xdr:from>
      <xdr:col>4</xdr:col>
      <xdr:colOff>323850</xdr:colOff>
      <xdr:row>364</xdr:row>
      <xdr:rowOff>57150</xdr:rowOff>
    </xdr:from>
    <xdr:to>
      <xdr:col>5</xdr:col>
      <xdr:colOff>425451</xdr:colOff>
      <xdr:row>364</xdr:row>
      <xdr:rowOff>209550</xdr:rowOff>
    </xdr:to>
    <xdr:pic>
      <xdr:nvPicPr>
        <xdr:cNvPr id="86" name="mx1747[R:18]" descr="blank"/>
        <xdr:cNvPicPr>
          <a:picLocks noChangeAspect="1" noChangeArrowheads="1"/>
        </xdr:cNvPicPr>
      </xdr:nvPicPr>
      <xdr:blipFill>
        <a:blip r:embed="rId1" cstate="print"/>
        <a:srcRect/>
        <a:stretch>
          <a:fillRect/>
        </a:stretch>
      </xdr:blipFill>
      <xdr:spPr>
        <a:xfrm>
          <a:off x="5855970" y="96922590"/>
          <a:ext cx="45974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425451</xdr:colOff>
      <xdr:row>368</xdr:row>
      <xdr:rowOff>171450</xdr:rowOff>
    </xdr:to>
    <xdr:pic>
      <xdr:nvPicPr>
        <xdr:cNvPr id="87" name="mx1747[R:18]" descr="blank"/>
        <xdr:cNvPicPr>
          <a:picLocks noChangeAspect="1" noChangeArrowheads="1"/>
        </xdr:cNvPicPr>
      </xdr:nvPicPr>
      <xdr:blipFill>
        <a:blip r:embed="rId1" cstate="print"/>
        <a:srcRect/>
        <a:stretch>
          <a:fillRect/>
        </a:stretch>
      </xdr:blipFill>
      <xdr:spPr>
        <a:xfrm>
          <a:off x="5855970" y="97989390"/>
          <a:ext cx="459740" cy="114300"/>
        </a:xfrm>
        <a:prstGeom prst="rect">
          <a:avLst/>
        </a:prstGeom>
        <a:noFill/>
        <a:ln w="9525">
          <a:noFill/>
          <a:miter lim="800000"/>
          <a:headEnd/>
          <a:tailEnd/>
        </a:ln>
      </xdr:spPr>
    </xdr:pic>
    <xdr:clientData/>
  </xdr:twoCellAnchor>
  <xdr:twoCellAnchor editAs="oneCell">
    <xdr:from>
      <xdr:col>4</xdr:col>
      <xdr:colOff>323850</xdr:colOff>
      <xdr:row>365</xdr:row>
      <xdr:rowOff>57150</xdr:rowOff>
    </xdr:from>
    <xdr:to>
      <xdr:col>5</xdr:col>
      <xdr:colOff>425451</xdr:colOff>
      <xdr:row>365</xdr:row>
      <xdr:rowOff>209550</xdr:rowOff>
    </xdr:to>
    <xdr:pic>
      <xdr:nvPicPr>
        <xdr:cNvPr id="88" name="mx1747[R:18]" descr="blank"/>
        <xdr:cNvPicPr>
          <a:picLocks noChangeAspect="1" noChangeArrowheads="1"/>
        </xdr:cNvPicPr>
      </xdr:nvPicPr>
      <xdr:blipFill>
        <a:blip r:embed="rId1" cstate="print"/>
        <a:srcRect/>
        <a:stretch>
          <a:fillRect/>
        </a:stretch>
      </xdr:blipFill>
      <xdr:spPr>
        <a:xfrm>
          <a:off x="5855970" y="97189290"/>
          <a:ext cx="459740" cy="152400"/>
        </a:xfrm>
        <a:prstGeom prst="rect">
          <a:avLst/>
        </a:prstGeom>
        <a:noFill/>
        <a:ln w="9525">
          <a:noFill/>
          <a:miter lim="800000"/>
          <a:headEnd/>
          <a:tailEnd/>
        </a:ln>
      </xdr:spPr>
    </xdr:pic>
    <xdr:clientData/>
  </xdr:twoCellAnchor>
  <xdr:twoCellAnchor editAs="oneCell">
    <xdr:from>
      <xdr:col>4</xdr:col>
      <xdr:colOff>323850</xdr:colOff>
      <xdr:row>366</xdr:row>
      <xdr:rowOff>57150</xdr:rowOff>
    </xdr:from>
    <xdr:to>
      <xdr:col>5</xdr:col>
      <xdr:colOff>425451</xdr:colOff>
      <xdr:row>366</xdr:row>
      <xdr:rowOff>171450</xdr:rowOff>
    </xdr:to>
    <xdr:pic>
      <xdr:nvPicPr>
        <xdr:cNvPr id="89" name="mx1747[R:18]" descr="blank"/>
        <xdr:cNvPicPr>
          <a:picLocks noChangeAspect="1" noChangeArrowheads="1"/>
        </xdr:cNvPicPr>
      </xdr:nvPicPr>
      <xdr:blipFill>
        <a:blip r:embed="rId1" cstate="print"/>
        <a:srcRect/>
        <a:stretch>
          <a:fillRect/>
        </a:stretch>
      </xdr:blipFill>
      <xdr:spPr>
        <a:xfrm>
          <a:off x="5855970" y="97455990"/>
          <a:ext cx="459740" cy="114300"/>
        </a:xfrm>
        <a:prstGeom prst="rect">
          <a:avLst/>
        </a:prstGeom>
        <a:noFill/>
        <a:ln w="9525">
          <a:noFill/>
          <a:miter lim="800000"/>
          <a:headEnd/>
          <a:tailEnd/>
        </a:ln>
      </xdr:spPr>
    </xdr:pic>
    <xdr:clientData/>
  </xdr:twoCellAnchor>
  <xdr:twoCellAnchor editAs="oneCell">
    <xdr:from>
      <xdr:col>4</xdr:col>
      <xdr:colOff>323850</xdr:colOff>
      <xdr:row>367</xdr:row>
      <xdr:rowOff>57150</xdr:rowOff>
    </xdr:from>
    <xdr:to>
      <xdr:col>5</xdr:col>
      <xdr:colOff>425451</xdr:colOff>
      <xdr:row>367</xdr:row>
      <xdr:rowOff>209550</xdr:rowOff>
    </xdr:to>
    <xdr:pic>
      <xdr:nvPicPr>
        <xdr:cNvPr id="90" name="mx1747[R:18]" descr="blank"/>
        <xdr:cNvPicPr>
          <a:picLocks noChangeAspect="1" noChangeArrowheads="1"/>
        </xdr:cNvPicPr>
      </xdr:nvPicPr>
      <xdr:blipFill>
        <a:blip r:embed="rId1" cstate="print"/>
        <a:srcRect/>
        <a:stretch>
          <a:fillRect/>
        </a:stretch>
      </xdr:blipFill>
      <xdr:spPr>
        <a:xfrm>
          <a:off x="5855970" y="97722690"/>
          <a:ext cx="45974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425451</xdr:colOff>
      <xdr:row>368</xdr:row>
      <xdr:rowOff>171450</xdr:rowOff>
    </xdr:to>
    <xdr:pic>
      <xdr:nvPicPr>
        <xdr:cNvPr id="91" name="mx1747[R:18]" descr="blank"/>
        <xdr:cNvPicPr>
          <a:picLocks noChangeAspect="1" noChangeArrowheads="1"/>
        </xdr:cNvPicPr>
      </xdr:nvPicPr>
      <xdr:blipFill>
        <a:blip r:embed="rId1" cstate="print"/>
        <a:srcRect/>
        <a:stretch>
          <a:fillRect/>
        </a:stretch>
      </xdr:blipFill>
      <xdr:spPr>
        <a:xfrm>
          <a:off x="5855970" y="979893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92"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363</xdr:row>
      <xdr:rowOff>57150</xdr:rowOff>
    </xdr:from>
    <xdr:to>
      <xdr:col>5</xdr:col>
      <xdr:colOff>425451</xdr:colOff>
      <xdr:row>363</xdr:row>
      <xdr:rowOff>209550</xdr:rowOff>
    </xdr:to>
    <xdr:pic>
      <xdr:nvPicPr>
        <xdr:cNvPr id="93" name="mx1747[R:18]" descr="blank"/>
        <xdr:cNvPicPr>
          <a:picLocks noChangeAspect="1" noChangeArrowheads="1"/>
        </xdr:cNvPicPr>
      </xdr:nvPicPr>
      <xdr:blipFill>
        <a:blip r:embed="rId1" cstate="print"/>
        <a:srcRect/>
        <a:stretch>
          <a:fillRect/>
        </a:stretch>
      </xdr:blipFill>
      <xdr:spPr>
        <a:xfrm>
          <a:off x="5855970" y="96655890"/>
          <a:ext cx="45974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425451</xdr:colOff>
      <xdr:row>368</xdr:row>
      <xdr:rowOff>171450</xdr:rowOff>
    </xdr:to>
    <xdr:pic>
      <xdr:nvPicPr>
        <xdr:cNvPr id="94" name="mx1747[R:18]" descr="blank"/>
        <xdr:cNvPicPr>
          <a:picLocks noChangeAspect="1" noChangeArrowheads="1"/>
        </xdr:cNvPicPr>
      </xdr:nvPicPr>
      <xdr:blipFill>
        <a:blip r:embed="rId1" cstate="print"/>
        <a:srcRect/>
        <a:stretch>
          <a:fillRect/>
        </a:stretch>
      </xdr:blipFill>
      <xdr:spPr>
        <a:xfrm>
          <a:off x="5855970" y="979893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95"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96"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425451</xdr:colOff>
      <xdr:row>370</xdr:row>
      <xdr:rowOff>171450</xdr:rowOff>
    </xdr:to>
    <xdr:pic>
      <xdr:nvPicPr>
        <xdr:cNvPr id="97" name="mx1747[R:18]" descr="blank"/>
        <xdr:cNvPicPr>
          <a:picLocks noChangeAspect="1" noChangeArrowheads="1"/>
        </xdr:cNvPicPr>
      </xdr:nvPicPr>
      <xdr:blipFill>
        <a:blip r:embed="rId1" cstate="print"/>
        <a:srcRect/>
        <a:stretch>
          <a:fillRect/>
        </a:stretch>
      </xdr:blipFill>
      <xdr:spPr>
        <a:xfrm>
          <a:off x="5855970" y="985227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98"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99"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100"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425451</xdr:colOff>
      <xdr:row>369</xdr:row>
      <xdr:rowOff>171450</xdr:rowOff>
    </xdr:to>
    <xdr:pic>
      <xdr:nvPicPr>
        <xdr:cNvPr id="101" name="mx1747[R:18]" descr="blank"/>
        <xdr:cNvPicPr>
          <a:picLocks noChangeAspect="1" noChangeArrowheads="1"/>
        </xdr:cNvPicPr>
      </xdr:nvPicPr>
      <xdr:blipFill>
        <a:blip r:embed="rId1" cstate="print"/>
        <a:srcRect/>
        <a:stretch>
          <a:fillRect/>
        </a:stretch>
      </xdr:blipFill>
      <xdr:spPr>
        <a:xfrm>
          <a:off x="5855970" y="98256090"/>
          <a:ext cx="459740" cy="1143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102"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103"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104"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425451</xdr:colOff>
      <xdr:row>371</xdr:row>
      <xdr:rowOff>209550</xdr:rowOff>
    </xdr:to>
    <xdr:pic>
      <xdr:nvPicPr>
        <xdr:cNvPr id="105" name="mx1747[R:18]" descr="blank"/>
        <xdr:cNvPicPr>
          <a:picLocks noChangeAspect="1" noChangeArrowheads="1"/>
        </xdr:cNvPicPr>
      </xdr:nvPicPr>
      <xdr:blipFill>
        <a:blip r:embed="rId1" cstate="print"/>
        <a:srcRect/>
        <a:stretch>
          <a:fillRect/>
        </a:stretch>
      </xdr:blipFill>
      <xdr:spPr>
        <a:xfrm>
          <a:off x="5855970" y="98789490"/>
          <a:ext cx="459740" cy="1524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106"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107"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108"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425451</xdr:colOff>
      <xdr:row>372</xdr:row>
      <xdr:rowOff>171450</xdr:rowOff>
    </xdr:to>
    <xdr:pic>
      <xdr:nvPicPr>
        <xdr:cNvPr id="109" name="mx1747[R:18]" descr="blank"/>
        <xdr:cNvPicPr>
          <a:picLocks noChangeAspect="1" noChangeArrowheads="1"/>
        </xdr:cNvPicPr>
      </xdr:nvPicPr>
      <xdr:blipFill>
        <a:blip r:embed="rId1" cstate="print"/>
        <a:srcRect/>
        <a:stretch>
          <a:fillRect/>
        </a:stretch>
      </xdr:blipFill>
      <xdr:spPr>
        <a:xfrm>
          <a:off x="5855970" y="99056190"/>
          <a:ext cx="459740" cy="114300"/>
        </a:xfrm>
        <a:prstGeom prst="rect">
          <a:avLst/>
        </a:prstGeom>
        <a:noFill/>
        <a:ln w="9525">
          <a:noFill/>
          <a:miter lim="800000"/>
          <a:headEnd/>
          <a:tailEnd/>
        </a:ln>
      </xdr:spPr>
    </xdr:pic>
    <xdr:clientData/>
  </xdr:twoCellAnchor>
  <xdr:twoCellAnchor editAs="oneCell">
    <xdr:from>
      <xdr:col>4</xdr:col>
      <xdr:colOff>323850</xdr:colOff>
      <xdr:row>344</xdr:row>
      <xdr:rowOff>57150</xdr:rowOff>
    </xdr:from>
    <xdr:to>
      <xdr:col>5</xdr:col>
      <xdr:colOff>304801</xdr:colOff>
      <xdr:row>344</xdr:row>
      <xdr:rowOff>209550</xdr:rowOff>
    </xdr:to>
    <xdr:pic>
      <xdr:nvPicPr>
        <xdr:cNvPr id="110" name="mx1747[R:18]" descr="blank"/>
        <xdr:cNvPicPr>
          <a:picLocks noChangeAspect="1" noChangeArrowheads="1"/>
        </xdr:cNvPicPr>
      </xdr:nvPicPr>
      <xdr:blipFill>
        <a:blip r:embed="rId1" cstate="print"/>
        <a:srcRect/>
        <a:stretch>
          <a:fillRect/>
        </a:stretch>
      </xdr:blipFill>
      <xdr:spPr>
        <a:xfrm>
          <a:off x="5855970" y="91588590"/>
          <a:ext cx="339090" cy="152400"/>
        </a:xfrm>
        <a:prstGeom prst="rect">
          <a:avLst/>
        </a:prstGeom>
        <a:noFill/>
        <a:ln w="9525">
          <a:noFill/>
          <a:miter lim="800000"/>
          <a:headEnd/>
          <a:tailEnd/>
        </a:ln>
      </xdr:spPr>
    </xdr:pic>
    <xdr:clientData/>
  </xdr:twoCellAnchor>
  <xdr:twoCellAnchor editAs="oneCell">
    <xdr:from>
      <xdr:col>4</xdr:col>
      <xdr:colOff>323850</xdr:colOff>
      <xdr:row>345</xdr:row>
      <xdr:rowOff>57150</xdr:rowOff>
    </xdr:from>
    <xdr:to>
      <xdr:col>5</xdr:col>
      <xdr:colOff>304801</xdr:colOff>
      <xdr:row>345</xdr:row>
      <xdr:rowOff>209550</xdr:rowOff>
    </xdr:to>
    <xdr:pic>
      <xdr:nvPicPr>
        <xdr:cNvPr id="111" name="mx1747[R:18]" descr="blank"/>
        <xdr:cNvPicPr>
          <a:picLocks noChangeAspect="1" noChangeArrowheads="1"/>
        </xdr:cNvPicPr>
      </xdr:nvPicPr>
      <xdr:blipFill>
        <a:blip r:embed="rId1" cstate="print"/>
        <a:srcRect/>
        <a:stretch>
          <a:fillRect/>
        </a:stretch>
      </xdr:blipFill>
      <xdr:spPr>
        <a:xfrm>
          <a:off x="5855970" y="91855290"/>
          <a:ext cx="33909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304801</xdr:colOff>
      <xdr:row>345</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91798140"/>
          <a:ext cx="33909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304801</xdr:colOff>
      <xdr:row>345</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91798140"/>
          <a:ext cx="33909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304801</xdr:colOff>
      <xdr:row>345</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91798140"/>
          <a:ext cx="339090" cy="152400"/>
        </a:xfrm>
        <a:prstGeom prst="rect">
          <a:avLst/>
        </a:prstGeom>
        <a:noFill/>
        <a:ln w="9525">
          <a:noFill/>
          <a:miter lim="800000"/>
          <a:headEnd/>
          <a:tailEnd/>
        </a:ln>
      </xdr:spPr>
    </xdr:pic>
    <xdr:clientData/>
  </xdr:twoCellAnchor>
  <xdr:twoCellAnchor editAs="oneCell">
    <xdr:from>
      <xdr:col>4</xdr:col>
      <xdr:colOff>323850</xdr:colOff>
      <xdr:row>345</xdr:row>
      <xdr:rowOff>0</xdr:rowOff>
    </xdr:from>
    <xdr:to>
      <xdr:col>5</xdr:col>
      <xdr:colOff>304801</xdr:colOff>
      <xdr:row>345</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91798140"/>
          <a:ext cx="339090" cy="152400"/>
        </a:xfrm>
        <a:prstGeom prst="rect">
          <a:avLst/>
        </a:prstGeom>
        <a:noFill/>
        <a:ln w="9525">
          <a:noFill/>
          <a:miter lim="800000"/>
          <a:headEnd/>
          <a:tailEnd/>
        </a:ln>
      </xdr:spPr>
    </xdr:pic>
    <xdr:clientData/>
  </xdr:twoCellAnchor>
  <xdr:twoCellAnchor editAs="oneCell">
    <xdr:from>
      <xdr:col>4</xdr:col>
      <xdr:colOff>228600</xdr:colOff>
      <xdr:row>345</xdr:row>
      <xdr:rowOff>95250</xdr:rowOff>
    </xdr:from>
    <xdr:to>
      <xdr:col>5</xdr:col>
      <xdr:colOff>209551</xdr:colOff>
      <xdr:row>345</xdr:row>
      <xdr:rowOff>243417</xdr:rowOff>
    </xdr:to>
    <xdr:pic>
      <xdr:nvPicPr>
        <xdr:cNvPr id="116" name="mx1747[R:18]" descr="blank"/>
        <xdr:cNvPicPr>
          <a:picLocks noChangeAspect="1" noChangeArrowheads="1"/>
        </xdr:cNvPicPr>
      </xdr:nvPicPr>
      <xdr:blipFill>
        <a:blip r:embed="rId1" cstate="print"/>
        <a:srcRect/>
        <a:stretch>
          <a:fillRect/>
        </a:stretch>
      </xdr:blipFill>
      <xdr:spPr>
        <a:xfrm>
          <a:off x="5760720" y="91893390"/>
          <a:ext cx="339090" cy="147955"/>
        </a:xfrm>
        <a:prstGeom prst="rect">
          <a:avLst/>
        </a:prstGeom>
        <a:noFill/>
        <a:ln w="9525">
          <a:noFill/>
          <a:miter lim="800000"/>
          <a:headEnd/>
          <a:tailEnd/>
        </a:ln>
      </xdr:spPr>
    </xdr:pic>
    <xdr:clientData/>
  </xdr:twoCellAnchor>
  <xdr:twoCellAnchor editAs="oneCell">
    <xdr:from>
      <xdr:col>4</xdr:col>
      <xdr:colOff>323850</xdr:colOff>
      <xdr:row>362</xdr:row>
      <xdr:rowOff>57150</xdr:rowOff>
    </xdr:from>
    <xdr:to>
      <xdr:col>5</xdr:col>
      <xdr:colOff>304801</xdr:colOff>
      <xdr:row>362</xdr:row>
      <xdr:rowOff>171450</xdr:rowOff>
    </xdr:to>
    <xdr:pic>
      <xdr:nvPicPr>
        <xdr:cNvPr id="117" name="mx1747[R:18]" descr="blank"/>
        <xdr:cNvPicPr>
          <a:picLocks noChangeAspect="1" noChangeArrowheads="1"/>
        </xdr:cNvPicPr>
      </xdr:nvPicPr>
      <xdr:blipFill>
        <a:blip r:embed="rId1" cstate="print"/>
        <a:srcRect/>
        <a:stretch>
          <a:fillRect/>
        </a:stretch>
      </xdr:blipFill>
      <xdr:spPr>
        <a:xfrm>
          <a:off x="5855970" y="96389190"/>
          <a:ext cx="339090" cy="114300"/>
        </a:xfrm>
        <a:prstGeom prst="rect">
          <a:avLst/>
        </a:prstGeom>
        <a:noFill/>
        <a:ln w="9525">
          <a:noFill/>
          <a:miter lim="800000"/>
          <a:headEnd/>
          <a:tailEnd/>
        </a:ln>
      </xdr:spPr>
    </xdr:pic>
    <xdr:clientData/>
  </xdr:twoCellAnchor>
  <xdr:twoCellAnchor editAs="oneCell">
    <xdr:from>
      <xdr:col>4</xdr:col>
      <xdr:colOff>323850</xdr:colOff>
      <xdr:row>345</xdr:row>
      <xdr:rowOff>57150</xdr:rowOff>
    </xdr:from>
    <xdr:to>
      <xdr:col>5</xdr:col>
      <xdr:colOff>304801</xdr:colOff>
      <xdr:row>345</xdr:row>
      <xdr:rowOff>209550</xdr:rowOff>
    </xdr:to>
    <xdr:pic>
      <xdr:nvPicPr>
        <xdr:cNvPr id="118" name="mx1747[R:18]" descr="blank"/>
        <xdr:cNvPicPr>
          <a:picLocks noChangeAspect="1" noChangeArrowheads="1"/>
        </xdr:cNvPicPr>
      </xdr:nvPicPr>
      <xdr:blipFill>
        <a:blip r:embed="rId1" cstate="print"/>
        <a:srcRect/>
        <a:stretch>
          <a:fillRect/>
        </a:stretch>
      </xdr:blipFill>
      <xdr:spPr>
        <a:xfrm>
          <a:off x="5855970" y="91855290"/>
          <a:ext cx="339090" cy="152400"/>
        </a:xfrm>
        <a:prstGeom prst="rect">
          <a:avLst/>
        </a:prstGeom>
        <a:noFill/>
        <a:ln w="9525">
          <a:noFill/>
          <a:miter lim="800000"/>
          <a:headEnd/>
          <a:tailEnd/>
        </a:ln>
      </xdr:spPr>
    </xdr:pic>
    <xdr:clientData/>
  </xdr:twoCellAnchor>
  <xdr:twoCellAnchor editAs="oneCell">
    <xdr:from>
      <xdr:col>4</xdr:col>
      <xdr:colOff>323850</xdr:colOff>
      <xdr:row>346</xdr:row>
      <xdr:rowOff>57150</xdr:rowOff>
    </xdr:from>
    <xdr:to>
      <xdr:col>5</xdr:col>
      <xdr:colOff>304801</xdr:colOff>
      <xdr:row>346</xdr:row>
      <xdr:rowOff>209550</xdr:rowOff>
    </xdr:to>
    <xdr:pic>
      <xdr:nvPicPr>
        <xdr:cNvPr id="119" name="mx1747[R:18]" descr="blank"/>
        <xdr:cNvPicPr>
          <a:picLocks noChangeAspect="1" noChangeArrowheads="1"/>
        </xdr:cNvPicPr>
      </xdr:nvPicPr>
      <xdr:blipFill>
        <a:blip r:embed="rId1" cstate="print"/>
        <a:srcRect/>
        <a:stretch>
          <a:fillRect/>
        </a:stretch>
      </xdr:blipFill>
      <xdr:spPr>
        <a:xfrm>
          <a:off x="5855970" y="92121990"/>
          <a:ext cx="339090" cy="152400"/>
        </a:xfrm>
        <a:prstGeom prst="rect">
          <a:avLst/>
        </a:prstGeom>
        <a:noFill/>
        <a:ln w="9525">
          <a:noFill/>
          <a:miter lim="800000"/>
          <a:headEnd/>
          <a:tailEnd/>
        </a:ln>
      </xdr:spPr>
    </xdr:pic>
    <xdr:clientData/>
  </xdr:twoCellAnchor>
  <xdr:twoCellAnchor editAs="oneCell">
    <xdr:from>
      <xdr:col>4</xdr:col>
      <xdr:colOff>323850</xdr:colOff>
      <xdr:row>347</xdr:row>
      <xdr:rowOff>57150</xdr:rowOff>
    </xdr:from>
    <xdr:to>
      <xdr:col>5</xdr:col>
      <xdr:colOff>304801</xdr:colOff>
      <xdr:row>347</xdr:row>
      <xdr:rowOff>171450</xdr:rowOff>
    </xdr:to>
    <xdr:pic>
      <xdr:nvPicPr>
        <xdr:cNvPr id="120" name="mx1747[R:18]" descr="blank"/>
        <xdr:cNvPicPr>
          <a:picLocks noChangeAspect="1" noChangeArrowheads="1"/>
        </xdr:cNvPicPr>
      </xdr:nvPicPr>
      <xdr:blipFill>
        <a:blip r:embed="rId1" cstate="print"/>
        <a:srcRect/>
        <a:stretch>
          <a:fillRect/>
        </a:stretch>
      </xdr:blipFill>
      <xdr:spPr>
        <a:xfrm>
          <a:off x="5855970" y="92388690"/>
          <a:ext cx="339090" cy="114300"/>
        </a:xfrm>
        <a:prstGeom prst="rect">
          <a:avLst/>
        </a:prstGeom>
        <a:noFill/>
        <a:ln w="9525">
          <a:noFill/>
          <a:miter lim="800000"/>
          <a:headEnd/>
          <a:tailEnd/>
        </a:ln>
      </xdr:spPr>
    </xdr:pic>
    <xdr:clientData/>
  </xdr:twoCellAnchor>
  <xdr:twoCellAnchor editAs="oneCell">
    <xdr:from>
      <xdr:col>4</xdr:col>
      <xdr:colOff>323850</xdr:colOff>
      <xdr:row>348</xdr:row>
      <xdr:rowOff>57150</xdr:rowOff>
    </xdr:from>
    <xdr:to>
      <xdr:col>5</xdr:col>
      <xdr:colOff>304801</xdr:colOff>
      <xdr:row>348</xdr:row>
      <xdr:rowOff>209550</xdr:rowOff>
    </xdr:to>
    <xdr:pic>
      <xdr:nvPicPr>
        <xdr:cNvPr id="121" name="mx1747[R:18]" descr="blank"/>
        <xdr:cNvPicPr>
          <a:picLocks noChangeAspect="1" noChangeArrowheads="1"/>
        </xdr:cNvPicPr>
      </xdr:nvPicPr>
      <xdr:blipFill>
        <a:blip r:embed="rId1" cstate="print"/>
        <a:srcRect/>
        <a:stretch>
          <a:fillRect/>
        </a:stretch>
      </xdr:blipFill>
      <xdr:spPr>
        <a:xfrm>
          <a:off x="5855970" y="92655390"/>
          <a:ext cx="339090" cy="152400"/>
        </a:xfrm>
        <a:prstGeom prst="rect">
          <a:avLst/>
        </a:prstGeom>
        <a:noFill/>
        <a:ln w="9525">
          <a:noFill/>
          <a:miter lim="800000"/>
          <a:headEnd/>
          <a:tailEnd/>
        </a:ln>
      </xdr:spPr>
    </xdr:pic>
    <xdr:clientData/>
  </xdr:twoCellAnchor>
  <xdr:twoCellAnchor editAs="oneCell">
    <xdr:from>
      <xdr:col>4</xdr:col>
      <xdr:colOff>323850</xdr:colOff>
      <xdr:row>349</xdr:row>
      <xdr:rowOff>57150</xdr:rowOff>
    </xdr:from>
    <xdr:to>
      <xdr:col>5</xdr:col>
      <xdr:colOff>304801</xdr:colOff>
      <xdr:row>349</xdr:row>
      <xdr:rowOff>209550</xdr:rowOff>
    </xdr:to>
    <xdr:pic>
      <xdr:nvPicPr>
        <xdr:cNvPr id="122" name="mx1747[R:18]" descr="blank"/>
        <xdr:cNvPicPr>
          <a:picLocks noChangeAspect="1" noChangeArrowheads="1"/>
        </xdr:cNvPicPr>
      </xdr:nvPicPr>
      <xdr:blipFill>
        <a:blip r:embed="rId1" cstate="print"/>
        <a:srcRect/>
        <a:stretch>
          <a:fillRect/>
        </a:stretch>
      </xdr:blipFill>
      <xdr:spPr>
        <a:xfrm>
          <a:off x="5855970" y="92922090"/>
          <a:ext cx="339090" cy="152400"/>
        </a:xfrm>
        <a:prstGeom prst="rect">
          <a:avLst/>
        </a:prstGeom>
        <a:noFill/>
        <a:ln w="9525">
          <a:noFill/>
          <a:miter lim="800000"/>
          <a:headEnd/>
          <a:tailEnd/>
        </a:ln>
      </xdr:spPr>
    </xdr:pic>
    <xdr:clientData/>
  </xdr:twoCellAnchor>
  <xdr:twoCellAnchor editAs="oneCell">
    <xdr:from>
      <xdr:col>4</xdr:col>
      <xdr:colOff>323850</xdr:colOff>
      <xdr:row>350</xdr:row>
      <xdr:rowOff>57150</xdr:rowOff>
    </xdr:from>
    <xdr:to>
      <xdr:col>5</xdr:col>
      <xdr:colOff>304801</xdr:colOff>
      <xdr:row>350</xdr:row>
      <xdr:rowOff>209550</xdr:rowOff>
    </xdr:to>
    <xdr:pic>
      <xdr:nvPicPr>
        <xdr:cNvPr id="123" name="mx1747[R:18]" descr="blank"/>
        <xdr:cNvPicPr>
          <a:picLocks noChangeAspect="1" noChangeArrowheads="1"/>
        </xdr:cNvPicPr>
      </xdr:nvPicPr>
      <xdr:blipFill>
        <a:blip r:embed="rId1" cstate="print"/>
        <a:srcRect/>
        <a:stretch>
          <a:fillRect/>
        </a:stretch>
      </xdr:blipFill>
      <xdr:spPr>
        <a:xfrm>
          <a:off x="5855970" y="93188790"/>
          <a:ext cx="339090" cy="152400"/>
        </a:xfrm>
        <a:prstGeom prst="rect">
          <a:avLst/>
        </a:prstGeom>
        <a:noFill/>
        <a:ln w="9525">
          <a:noFill/>
          <a:miter lim="800000"/>
          <a:headEnd/>
          <a:tailEnd/>
        </a:ln>
      </xdr:spPr>
    </xdr:pic>
    <xdr:clientData/>
  </xdr:twoCellAnchor>
  <xdr:twoCellAnchor editAs="oneCell">
    <xdr:from>
      <xdr:col>4</xdr:col>
      <xdr:colOff>323850</xdr:colOff>
      <xdr:row>351</xdr:row>
      <xdr:rowOff>57150</xdr:rowOff>
    </xdr:from>
    <xdr:to>
      <xdr:col>5</xdr:col>
      <xdr:colOff>304801</xdr:colOff>
      <xdr:row>351</xdr:row>
      <xdr:rowOff>209550</xdr:rowOff>
    </xdr:to>
    <xdr:pic>
      <xdr:nvPicPr>
        <xdr:cNvPr id="124" name="mx1747[R:18]" descr="blank"/>
        <xdr:cNvPicPr>
          <a:picLocks noChangeAspect="1" noChangeArrowheads="1"/>
        </xdr:cNvPicPr>
      </xdr:nvPicPr>
      <xdr:blipFill>
        <a:blip r:embed="rId1" cstate="print"/>
        <a:srcRect/>
        <a:stretch>
          <a:fillRect/>
        </a:stretch>
      </xdr:blipFill>
      <xdr:spPr>
        <a:xfrm>
          <a:off x="5855970" y="93455490"/>
          <a:ext cx="339090" cy="152400"/>
        </a:xfrm>
        <a:prstGeom prst="rect">
          <a:avLst/>
        </a:prstGeom>
        <a:noFill/>
        <a:ln w="9525">
          <a:noFill/>
          <a:miter lim="800000"/>
          <a:headEnd/>
          <a:tailEnd/>
        </a:ln>
      </xdr:spPr>
    </xdr:pic>
    <xdr:clientData/>
  </xdr:twoCellAnchor>
  <xdr:twoCellAnchor editAs="oneCell">
    <xdr:from>
      <xdr:col>4</xdr:col>
      <xdr:colOff>323850</xdr:colOff>
      <xdr:row>352</xdr:row>
      <xdr:rowOff>57150</xdr:rowOff>
    </xdr:from>
    <xdr:to>
      <xdr:col>5</xdr:col>
      <xdr:colOff>304801</xdr:colOff>
      <xdr:row>352</xdr:row>
      <xdr:rowOff>209550</xdr:rowOff>
    </xdr:to>
    <xdr:pic>
      <xdr:nvPicPr>
        <xdr:cNvPr id="125" name="mx1747[R:18]" descr="blank"/>
        <xdr:cNvPicPr>
          <a:picLocks noChangeAspect="1" noChangeArrowheads="1"/>
        </xdr:cNvPicPr>
      </xdr:nvPicPr>
      <xdr:blipFill>
        <a:blip r:embed="rId1" cstate="print"/>
        <a:srcRect/>
        <a:stretch>
          <a:fillRect/>
        </a:stretch>
      </xdr:blipFill>
      <xdr:spPr>
        <a:xfrm>
          <a:off x="5855970" y="93722190"/>
          <a:ext cx="339090" cy="152400"/>
        </a:xfrm>
        <a:prstGeom prst="rect">
          <a:avLst/>
        </a:prstGeom>
        <a:noFill/>
        <a:ln w="9525">
          <a:noFill/>
          <a:miter lim="800000"/>
          <a:headEnd/>
          <a:tailEnd/>
        </a:ln>
      </xdr:spPr>
    </xdr:pic>
    <xdr:clientData/>
  </xdr:twoCellAnchor>
  <xdr:twoCellAnchor editAs="oneCell">
    <xdr:from>
      <xdr:col>4</xdr:col>
      <xdr:colOff>323850</xdr:colOff>
      <xdr:row>353</xdr:row>
      <xdr:rowOff>57150</xdr:rowOff>
    </xdr:from>
    <xdr:to>
      <xdr:col>5</xdr:col>
      <xdr:colOff>304801</xdr:colOff>
      <xdr:row>353</xdr:row>
      <xdr:rowOff>209550</xdr:rowOff>
    </xdr:to>
    <xdr:pic>
      <xdr:nvPicPr>
        <xdr:cNvPr id="126" name="mx1747[R:18]" descr="blank"/>
        <xdr:cNvPicPr>
          <a:picLocks noChangeAspect="1" noChangeArrowheads="1"/>
        </xdr:cNvPicPr>
      </xdr:nvPicPr>
      <xdr:blipFill>
        <a:blip r:embed="rId1" cstate="print"/>
        <a:srcRect/>
        <a:stretch>
          <a:fillRect/>
        </a:stretch>
      </xdr:blipFill>
      <xdr:spPr>
        <a:xfrm>
          <a:off x="5855970" y="93988890"/>
          <a:ext cx="339090" cy="152400"/>
        </a:xfrm>
        <a:prstGeom prst="rect">
          <a:avLst/>
        </a:prstGeom>
        <a:noFill/>
        <a:ln w="9525">
          <a:noFill/>
          <a:miter lim="800000"/>
          <a:headEnd/>
          <a:tailEnd/>
        </a:ln>
      </xdr:spPr>
    </xdr:pic>
    <xdr:clientData/>
  </xdr:twoCellAnchor>
  <xdr:twoCellAnchor editAs="oneCell">
    <xdr:from>
      <xdr:col>4</xdr:col>
      <xdr:colOff>323850</xdr:colOff>
      <xdr:row>354</xdr:row>
      <xdr:rowOff>57150</xdr:rowOff>
    </xdr:from>
    <xdr:to>
      <xdr:col>5</xdr:col>
      <xdr:colOff>304801</xdr:colOff>
      <xdr:row>354</xdr:row>
      <xdr:rowOff>209550</xdr:rowOff>
    </xdr:to>
    <xdr:pic>
      <xdr:nvPicPr>
        <xdr:cNvPr id="127" name="mx1747[R:18]" descr="blank"/>
        <xdr:cNvPicPr>
          <a:picLocks noChangeAspect="1" noChangeArrowheads="1"/>
        </xdr:cNvPicPr>
      </xdr:nvPicPr>
      <xdr:blipFill>
        <a:blip r:embed="rId1" cstate="print"/>
        <a:srcRect/>
        <a:stretch>
          <a:fillRect/>
        </a:stretch>
      </xdr:blipFill>
      <xdr:spPr>
        <a:xfrm>
          <a:off x="5855970" y="94255590"/>
          <a:ext cx="339090" cy="152400"/>
        </a:xfrm>
        <a:prstGeom prst="rect">
          <a:avLst/>
        </a:prstGeom>
        <a:noFill/>
        <a:ln w="9525">
          <a:noFill/>
          <a:miter lim="800000"/>
          <a:headEnd/>
          <a:tailEnd/>
        </a:ln>
      </xdr:spPr>
    </xdr:pic>
    <xdr:clientData/>
  </xdr:twoCellAnchor>
  <xdr:twoCellAnchor editAs="oneCell">
    <xdr:from>
      <xdr:col>4</xdr:col>
      <xdr:colOff>323850</xdr:colOff>
      <xdr:row>355</xdr:row>
      <xdr:rowOff>57150</xdr:rowOff>
    </xdr:from>
    <xdr:to>
      <xdr:col>5</xdr:col>
      <xdr:colOff>304801</xdr:colOff>
      <xdr:row>355</xdr:row>
      <xdr:rowOff>171450</xdr:rowOff>
    </xdr:to>
    <xdr:pic>
      <xdr:nvPicPr>
        <xdr:cNvPr id="128" name="mx1747[R:18]" descr="blank"/>
        <xdr:cNvPicPr>
          <a:picLocks noChangeAspect="1" noChangeArrowheads="1"/>
        </xdr:cNvPicPr>
      </xdr:nvPicPr>
      <xdr:blipFill>
        <a:blip r:embed="rId1" cstate="print"/>
        <a:srcRect/>
        <a:stretch>
          <a:fillRect/>
        </a:stretch>
      </xdr:blipFill>
      <xdr:spPr>
        <a:xfrm>
          <a:off x="5855970" y="94522290"/>
          <a:ext cx="339090" cy="114300"/>
        </a:xfrm>
        <a:prstGeom prst="rect">
          <a:avLst/>
        </a:prstGeom>
        <a:noFill/>
        <a:ln w="9525">
          <a:noFill/>
          <a:miter lim="800000"/>
          <a:headEnd/>
          <a:tailEnd/>
        </a:ln>
      </xdr:spPr>
    </xdr:pic>
    <xdr:clientData/>
  </xdr:twoCellAnchor>
  <xdr:twoCellAnchor editAs="oneCell">
    <xdr:from>
      <xdr:col>4</xdr:col>
      <xdr:colOff>323850</xdr:colOff>
      <xdr:row>356</xdr:row>
      <xdr:rowOff>57150</xdr:rowOff>
    </xdr:from>
    <xdr:to>
      <xdr:col>5</xdr:col>
      <xdr:colOff>304801</xdr:colOff>
      <xdr:row>356</xdr:row>
      <xdr:rowOff>209550</xdr:rowOff>
    </xdr:to>
    <xdr:pic>
      <xdr:nvPicPr>
        <xdr:cNvPr id="129" name="mx1747[R:18]" descr="blank"/>
        <xdr:cNvPicPr>
          <a:picLocks noChangeAspect="1" noChangeArrowheads="1"/>
        </xdr:cNvPicPr>
      </xdr:nvPicPr>
      <xdr:blipFill>
        <a:blip r:embed="rId1" cstate="print"/>
        <a:srcRect/>
        <a:stretch>
          <a:fillRect/>
        </a:stretch>
      </xdr:blipFill>
      <xdr:spPr>
        <a:xfrm>
          <a:off x="5855970" y="94788990"/>
          <a:ext cx="339090" cy="152400"/>
        </a:xfrm>
        <a:prstGeom prst="rect">
          <a:avLst/>
        </a:prstGeom>
        <a:noFill/>
        <a:ln w="9525">
          <a:noFill/>
          <a:miter lim="800000"/>
          <a:headEnd/>
          <a:tailEnd/>
        </a:ln>
      </xdr:spPr>
    </xdr:pic>
    <xdr:clientData/>
  </xdr:twoCellAnchor>
  <xdr:twoCellAnchor editAs="oneCell">
    <xdr:from>
      <xdr:col>4</xdr:col>
      <xdr:colOff>323850</xdr:colOff>
      <xdr:row>357</xdr:row>
      <xdr:rowOff>57150</xdr:rowOff>
    </xdr:from>
    <xdr:to>
      <xdr:col>5</xdr:col>
      <xdr:colOff>304801</xdr:colOff>
      <xdr:row>357</xdr:row>
      <xdr:rowOff>209550</xdr:rowOff>
    </xdr:to>
    <xdr:pic>
      <xdr:nvPicPr>
        <xdr:cNvPr id="130" name="mx1747[R:18]" descr="blank"/>
        <xdr:cNvPicPr>
          <a:picLocks noChangeAspect="1" noChangeArrowheads="1"/>
        </xdr:cNvPicPr>
      </xdr:nvPicPr>
      <xdr:blipFill>
        <a:blip r:embed="rId1" cstate="print"/>
        <a:srcRect/>
        <a:stretch>
          <a:fillRect/>
        </a:stretch>
      </xdr:blipFill>
      <xdr:spPr>
        <a:xfrm>
          <a:off x="5855970" y="95055690"/>
          <a:ext cx="339090" cy="152400"/>
        </a:xfrm>
        <a:prstGeom prst="rect">
          <a:avLst/>
        </a:prstGeom>
        <a:noFill/>
        <a:ln w="9525">
          <a:noFill/>
          <a:miter lim="800000"/>
          <a:headEnd/>
          <a:tailEnd/>
        </a:ln>
      </xdr:spPr>
    </xdr:pic>
    <xdr:clientData/>
  </xdr:twoCellAnchor>
  <xdr:twoCellAnchor editAs="oneCell">
    <xdr:from>
      <xdr:col>4</xdr:col>
      <xdr:colOff>323850</xdr:colOff>
      <xdr:row>358</xdr:row>
      <xdr:rowOff>57150</xdr:rowOff>
    </xdr:from>
    <xdr:to>
      <xdr:col>5</xdr:col>
      <xdr:colOff>304801</xdr:colOff>
      <xdr:row>358</xdr:row>
      <xdr:rowOff>209550</xdr:rowOff>
    </xdr:to>
    <xdr:pic>
      <xdr:nvPicPr>
        <xdr:cNvPr id="131" name="mx1747[R:18]" descr="blank"/>
        <xdr:cNvPicPr>
          <a:picLocks noChangeAspect="1" noChangeArrowheads="1"/>
        </xdr:cNvPicPr>
      </xdr:nvPicPr>
      <xdr:blipFill>
        <a:blip r:embed="rId1" cstate="print"/>
        <a:srcRect/>
        <a:stretch>
          <a:fillRect/>
        </a:stretch>
      </xdr:blipFill>
      <xdr:spPr>
        <a:xfrm>
          <a:off x="5855970" y="95322390"/>
          <a:ext cx="339090" cy="152400"/>
        </a:xfrm>
        <a:prstGeom prst="rect">
          <a:avLst/>
        </a:prstGeom>
        <a:noFill/>
        <a:ln w="9525">
          <a:noFill/>
          <a:miter lim="800000"/>
          <a:headEnd/>
          <a:tailEnd/>
        </a:ln>
      </xdr:spPr>
    </xdr:pic>
    <xdr:clientData/>
  </xdr:twoCellAnchor>
  <xdr:twoCellAnchor editAs="oneCell">
    <xdr:from>
      <xdr:col>4</xdr:col>
      <xdr:colOff>323850</xdr:colOff>
      <xdr:row>359</xdr:row>
      <xdr:rowOff>57150</xdr:rowOff>
    </xdr:from>
    <xdr:to>
      <xdr:col>5</xdr:col>
      <xdr:colOff>304801</xdr:colOff>
      <xdr:row>359</xdr:row>
      <xdr:rowOff>171450</xdr:rowOff>
    </xdr:to>
    <xdr:pic>
      <xdr:nvPicPr>
        <xdr:cNvPr id="132" name="mx1747[R:18]" descr="blank"/>
        <xdr:cNvPicPr>
          <a:picLocks noChangeAspect="1" noChangeArrowheads="1"/>
        </xdr:cNvPicPr>
      </xdr:nvPicPr>
      <xdr:blipFill>
        <a:blip r:embed="rId1" cstate="print"/>
        <a:srcRect/>
        <a:stretch>
          <a:fillRect/>
        </a:stretch>
      </xdr:blipFill>
      <xdr:spPr>
        <a:xfrm>
          <a:off x="5855970" y="95589090"/>
          <a:ext cx="339090" cy="114300"/>
        </a:xfrm>
        <a:prstGeom prst="rect">
          <a:avLst/>
        </a:prstGeom>
        <a:noFill/>
        <a:ln w="9525">
          <a:noFill/>
          <a:miter lim="800000"/>
          <a:headEnd/>
          <a:tailEnd/>
        </a:ln>
      </xdr:spPr>
    </xdr:pic>
    <xdr:clientData/>
  </xdr:twoCellAnchor>
  <xdr:twoCellAnchor editAs="oneCell">
    <xdr:from>
      <xdr:col>4</xdr:col>
      <xdr:colOff>323850</xdr:colOff>
      <xdr:row>360</xdr:row>
      <xdr:rowOff>57150</xdr:rowOff>
    </xdr:from>
    <xdr:to>
      <xdr:col>5</xdr:col>
      <xdr:colOff>304801</xdr:colOff>
      <xdr:row>360</xdr:row>
      <xdr:rowOff>209550</xdr:rowOff>
    </xdr:to>
    <xdr:pic>
      <xdr:nvPicPr>
        <xdr:cNvPr id="133" name="mx1747[R:18]" descr="blank"/>
        <xdr:cNvPicPr>
          <a:picLocks noChangeAspect="1" noChangeArrowheads="1"/>
        </xdr:cNvPicPr>
      </xdr:nvPicPr>
      <xdr:blipFill>
        <a:blip r:embed="rId1" cstate="print"/>
        <a:srcRect/>
        <a:stretch>
          <a:fillRect/>
        </a:stretch>
      </xdr:blipFill>
      <xdr:spPr>
        <a:xfrm>
          <a:off x="5855970" y="95855790"/>
          <a:ext cx="339090" cy="152400"/>
        </a:xfrm>
        <a:prstGeom prst="rect">
          <a:avLst/>
        </a:prstGeom>
        <a:noFill/>
        <a:ln w="9525">
          <a:noFill/>
          <a:miter lim="800000"/>
          <a:headEnd/>
          <a:tailEnd/>
        </a:ln>
      </xdr:spPr>
    </xdr:pic>
    <xdr:clientData/>
  </xdr:twoCellAnchor>
  <xdr:twoCellAnchor editAs="oneCell">
    <xdr:from>
      <xdr:col>4</xdr:col>
      <xdr:colOff>323850</xdr:colOff>
      <xdr:row>361</xdr:row>
      <xdr:rowOff>57150</xdr:rowOff>
    </xdr:from>
    <xdr:to>
      <xdr:col>5</xdr:col>
      <xdr:colOff>304801</xdr:colOff>
      <xdr:row>361</xdr:row>
      <xdr:rowOff>209550</xdr:rowOff>
    </xdr:to>
    <xdr:pic>
      <xdr:nvPicPr>
        <xdr:cNvPr id="134" name="mx1747[R:18]" descr="blank"/>
        <xdr:cNvPicPr>
          <a:picLocks noChangeAspect="1" noChangeArrowheads="1"/>
        </xdr:cNvPicPr>
      </xdr:nvPicPr>
      <xdr:blipFill>
        <a:blip r:embed="rId1" cstate="print"/>
        <a:srcRect/>
        <a:stretch>
          <a:fillRect/>
        </a:stretch>
      </xdr:blipFill>
      <xdr:spPr>
        <a:xfrm>
          <a:off x="5855970" y="96122490"/>
          <a:ext cx="339090" cy="152400"/>
        </a:xfrm>
        <a:prstGeom prst="rect">
          <a:avLst/>
        </a:prstGeom>
        <a:noFill/>
        <a:ln w="9525">
          <a:noFill/>
          <a:miter lim="800000"/>
          <a:headEnd/>
          <a:tailEnd/>
        </a:ln>
      </xdr:spPr>
    </xdr:pic>
    <xdr:clientData/>
  </xdr:twoCellAnchor>
  <xdr:twoCellAnchor editAs="oneCell">
    <xdr:from>
      <xdr:col>4</xdr:col>
      <xdr:colOff>323850</xdr:colOff>
      <xdr:row>362</xdr:row>
      <xdr:rowOff>57150</xdr:rowOff>
    </xdr:from>
    <xdr:to>
      <xdr:col>5</xdr:col>
      <xdr:colOff>304801</xdr:colOff>
      <xdr:row>362</xdr:row>
      <xdr:rowOff>171450</xdr:rowOff>
    </xdr:to>
    <xdr:pic>
      <xdr:nvPicPr>
        <xdr:cNvPr id="135" name="mx1747[R:18]" descr="blank"/>
        <xdr:cNvPicPr>
          <a:picLocks noChangeAspect="1" noChangeArrowheads="1"/>
        </xdr:cNvPicPr>
      </xdr:nvPicPr>
      <xdr:blipFill>
        <a:blip r:embed="rId1" cstate="print"/>
        <a:srcRect/>
        <a:stretch>
          <a:fillRect/>
        </a:stretch>
      </xdr:blipFill>
      <xdr:spPr>
        <a:xfrm>
          <a:off x="5855970" y="96389190"/>
          <a:ext cx="339090" cy="114300"/>
        </a:xfrm>
        <a:prstGeom prst="rect">
          <a:avLst/>
        </a:prstGeom>
        <a:noFill/>
        <a:ln w="9525">
          <a:noFill/>
          <a:miter lim="800000"/>
          <a:headEnd/>
          <a:tailEnd/>
        </a:ln>
      </xdr:spPr>
    </xdr:pic>
    <xdr:clientData/>
  </xdr:twoCellAnchor>
  <xdr:twoCellAnchor editAs="oneCell">
    <xdr:from>
      <xdr:col>4</xdr:col>
      <xdr:colOff>323850</xdr:colOff>
      <xdr:row>366</xdr:row>
      <xdr:rowOff>57150</xdr:rowOff>
    </xdr:from>
    <xdr:to>
      <xdr:col>5</xdr:col>
      <xdr:colOff>304801</xdr:colOff>
      <xdr:row>366</xdr:row>
      <xdr:rowOff>209550</xdr:rowOff>
    </xdr:to>
    <xdr:pic>
      <xdr:nvPicPr>
        <xdr:cNvPr id="136" name="mx1747[R:18]" descr="blank"/>
        <xdr:cNvPicPr>
          <a:picLocks noChangeAspect="1" noChangeArrowheads="1"/>
        </xdr:cNvPicPr>
      </xdr:nvPicPr>
      <xdr:blipFill>
        <a:blip r:embed="rId1" cstate="print"/>
        <a:srcRect/>
        <a:stretch>
          <a:fillRect/>
        </a:stretch>
      </xdr:blipFill>
      <xdr:spPr>
        <a:xfrm>
          <a:off x="5855970" y="97455990"/>
          <a:ext cx="339090" cy="152400"/>
        </a:xfrm>
        <a:prstGeom prst="rect">
          <a:avLst/>
        </a:prstGeom>
        <a:noFill/>
        <a:ln w="9525">
          <a:noFill/>
          <a:miter lim="800000"/>
          <a:headEnd/>
          <a:tailEnd/>
        </a:ln>
      </xdr:spPr>
    </xdr:pic>
    <xdr:clientData/>
  </xdr:twoCellAnchor>
  <xdr:twoCellAnchor editAs="oneCell">
    <xdr:from>
      <xdr:col>4</xdr:col>
      <xdr:colOff>323850</xdr:colOff>
      <xdr:row>363</xdr:row>
      <xdr:rowOff>57150</xdr:rowOff>
    </xdr:from>
    <xdr:to>
      <xdr:col>5</xdr:col>
      <xdr:colOff>304801</xdr:colOff>
      <xdr:row>363</xdr:row>
      <xdr:rowOff>171450</xdr:rowOff>
    </xdr:to>
    <xdr:pic>
      <xdr:nvPicPr>
        <xdr:cNvPr id="137" name="mx1747[R:18]" descr="blank"/>
        <xdr:cNvPicPr>
          <a:picLocks noChangeAspect="1" noChangeArrowheads="1"/>
        </xdr:cNvPicPr>
      </xdr:nvPicPr>
      <xdr:blipFill>
        <a:blip r:embed="rId1" cstate="print"/>
        <a:srcRect/>
        <a:stretch>
          <a:fillRect/>
        </a:stretch>
      </xdr:blipFill>
      <xdr:spPr>
        <a:xfrm>
          <a:off x="5855970" y="96655890"/>
          <a:ext cx="339090" cy="114300"/>
        </a:xfrm>
        <a:prstGeom prst="rect">
          <a:avLst/>
        </a:prstGeom>
        <a:noFill/>
        <a:ln w="9525">
          <a:noFill/>
          <a:miter lim="800000"/>
          <a:headEnd/>
          <a:tailEnd/>
        </a:ln>
      </xdr:spPr>
    </xdr:pic>
    <xdr:clientData/>
  </xdr:twoCellAnchor>
  <xdr:twoCellAnchor editAs="oneCell">
    <xdr:from>
      <xdr:col>4</xdr:col>
      <xdr:colOff>323850</xdr:colOff>
      <xdr:row>364</xdr:row>
      <xdr:rowOff>57150</xdr:rowOff>
    </xdr:from>
    <xdr:to>
      <xdr:col>5</xdr:col>
      <xdr:colOff>304801</xdr:colOff>
      <xdr:row>364</xdr:row>
      <xdr:rowOff>209550</xdr:rowOff>
    </xdr:to>
    <xdr:pic>
      <xdr:nvPicPr>
        <xdr:cNvPr id="138" name="mx1747[R:18]" descr="blank"/>
        <xdr:cNvPicPr>
          <a:picLocks noChangeAspect="1" noChangeArrowheads="1"/>
        </xdr:cNvPicPr>
      </xdr:nvPicPr>
      <xdr:blipFill>
        <a:blip r:embed="rId1" cstate="print"/>
        <a:srcRect/>
        <a:stretch>
          <a:fillRect/>
        </a:stretch>
      </xdr:blipFill>
      <xdr:spPr>
        <a:xfrm>
          <a:off x="5855970" y="96922590"/>
          <a:ext cx="339090" cy="152400"/>
        </a:xfrm>
        <a:prstGeom prst="rect">
          <a:avLst/>
        </a:prstGeom>
        <a:noFill/>
        <a:ln w="9525">
          <a:noFill/>
          <a:miter lim="800000"/>
          <a:headEnd/>
          <a:tailEnd/>
        </a:ln>
      </xdr:spPr>
    </xdr:pic>
    <xdr:clientData/>
  </xdr:twoCellAnchor>
  <xdr:twoCellAnchor editAs="oneCell">
    <xdr:from>
      <xdr:col>4</xdr:col>
      <xdr:colOff>323850</xdr:colOff>
      <xdr:row>365</xdr:row>
      <xdr:rowOff>57150</xdr:rowOff>
    </xdr:from>
    <xdr:to>
      <xdr:col>5</xdr:col>
      <xdr:colOff>304801</xdr:colOff>
      <xdr:row>365</xdr:row>
      <xdr:rowOff>209550</xdr:rowOff>
    </xdr:to>
    <xdr:pic>
      <xdr:nvPicPr>
        <xdr:cNvPr id="139" name="mx1747[R:18]" descr="blank"/>
        <xdr:cNvPicPr>
          <a:picLocks noChangeAspect="1" noChangeArrowheads="1"/>
        </xdr:cNvPicPr>
      </xdr:nvPicPr>
      <xdr:blipFill>
        <a:blip r:embed="rId1" cstate="print"/>
        <a:srcRect/>
        <a:stretch>
          <a:fillRect/>
        </a:stretch>
      </xdr:blipFill>
      <xdr:spPr>
        <a:xfrm>
          <a:off x="5855970" y="97189290"/>
          <a:ext cx="339090" cy="152400"/>
        </a:xfrm>
        <a:prstGeom prst="rect">
          <a:avLst/>
        </a:prstGeom>
        <a:noFill/>
        <a:ln w="9525">
          <a:noFill/>
          <a:miter lim="800000"/>
          <a:headEnd/>
          <a:tailEnd/>
        </a:ln>
      </xdr:spPr>
    </xdr:pic>
    <xdr:clientData/>
  </xdr:twoCellAnchor>
  <xdr:twoCellAnchor editAs="oneCell">
    <xdr:from>
      <xdr:col>4</xdr:col>
      <xdr:colOff>323850</xdr:colOff>
      <xdr:row>366</xdr:row>
      <xdr:rowOff>57150</xdr:rowOff>
    </xdr:from>
    <xdr:to>
      <xdr:col>5</xdr:col>
      <xdr:colOff>304801</xdr:colOff>
      <xdr:row>366</xdr:row>
      <xdr:rowOff>209550</xdr:rowOff>
    </xdr:to>
    <xdr:pic>
      <xdr:nvPicPr>
        <xdr:cNvPr id="140" name="mx1747[R:18]" descr="blank"/>
        <xdr:cNvPicPr>
          <a:picLocks noChangeAspect="1" noChangeArrowheads="1"/>
        </xdr:cNvPicPr>
      </xdr:nvPicPr>
      <xdr:blipFill>
        <a:blip r:embed="rId1" cstate="print"/>
        <a:srcRect/>
        <a:stretch>
          <a:fillRect/>
        </a:stretch>
      </xdr:blipFill>
      <xdr:spPr>
        <a:xfrm>
          <a:off x="5855970" y="97455990"/>
          <a:ext cx="339090" cy="1524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304801</xdr:colOff>
      <xdr:row>370</xdr:row>
      <xdr:rowOff>171450</xdr:rowOff>
    </xdr:to>
    <xdr:pic>
      <xdr:nvPicPr>
        <xdr:cNvPr id="141" name="mx1747[R:18]" descr="blank"/>
        <xdr:cNvPicPr>
          <a:picLocks noChangeAspect="1" noChangeArrowheads="1"/>
        </xdr:cNvPicPr>
      </xdr:nvPicPr>
      <xdr:blipFill>
        <a:blip r:embed="rId1" cstate="print"/>
        <a:srcRect/>
        <a:stretch>
          <a:fillRect/>
        </a:stretch>
      </xdr:blipFill>
      <xdr:spPr>
        <a:xfrm>
          <a:off x="5855970" y="98522790"/>
          <a:ext cx="339090" cy="114300"/>
        </a:xfrm>
        <a:prstGeom prst="rect">
          <a:avLst/>
        </a:prstGeom>
        <a:noFill/>
        <a:ln w="9525">
          <a:noFill/>
          <a:miter lim="800000"/>
          <a:headEnd/>
          <a:tailEnd/>
        </a:ln>
      </xdr:spPr>
    </xdr:pic>
    <xdr:clientData/>
  </xdr:twoCellAnchor>
  <xdr:twoCellAnchor editAs="oneCell">
    <xdr:from>
      <xdr:col>4</xdr:col>
      <xdr:colOff>323850</xdr:colOff>
      <xdr:row>367</xdr:row>
      <xdr:rowOff>57150</xdr:rowOff>
    </xdr:from>
    <xdr:to>
      <xdr:col>5</xdr:col>
      <xdr:colOff>304801</xdr:colOff>
      <xdr:row>367</xdr:row>
      <xdr:rowOff>209550</xdr:rowOff>
    </xdr:to>
    <xdr:pic>
      <xdr:nvPicPr>
        <xdr:cNvPr id="142" name="mx1747[R:18]" descr="blank"/>
        <xdr:cNvPicPr>
          <a:picLocks noChangeAspect="1" noChangeArrowheads="1"/>
        </xdr:cNvPicPr>
      </xdr:nvPicPr>
      <xdr:blipFill>
        <a:blip r:embed="rId1" cstate="print"/>
        <a:srcRect/>
        <a:stretch>
          <a:fillRect/>
        </a:stretch>
      </xdr:blipFill>
      <xdr:spPr>
        <a:xfrm>
          <a:off x="5855970" y="97722690"/>
          <a:ext cx="339090" cy="152400"/>
        </a:xfrm>
        <a:prstGeom prst="rect">
          <a:avLst/>
        </a:prstGeom>
        <a:noFill/>
        <a:ln w="9525">
          <a:noFill/>
          <a:miter lim="800000"/>
          <a:headEnd/>
          <a:tailEnd/>
        </a:ln>
      </xdr:spPr>
    </xdr:pic>
    <xdr:clientData/>
  </xdr:twoCellAnchor>
  <xdr:twoCellAnchor editAs="oneCell">
    <xdr:from>
      <xdr:col>4</xdr:col>
      <xdr:colOff>323850</xdr:colOff>
      <xdr:row>368</xdr:row>
      <xdr:rowOff>57150</xdr:rowOff>
    </xdr:from>
    <xdr:to>
      <xdr:col>5</xdr:col>
      <xdr:colOff>304801</xdr:colOff>
      <xdr:row>368</xdr:row>
      <xdr:rowOff>171450</xdr:rowOff>
    </xdr:to>
    <xdr:pic>
      <xdr:nvPicPr>
        <xdr:cNvPr id="143" name="mx1747[R:18]" descr="blank"/>
        <xdr:cNvPicPr>
          <a:picLocks noChangeAspect="1" noChangeArrowheads="1"/>
        </xdr:cNvPicPr>
      </xdr:nvPicPr>
      <xdr:blipFill>
        <a:blip r:embed="rId1" cstate="print"/>
        <a:srcRect/>
        <a:stretch>
          <a:fillRect/>
        </a:stretch>
      </xdr:blipFill>
      <xdr:spPr>
        <a:xfrm>
          <a:off x="5855970" y="97989390"/>
          <a:ext cx="339090" cy="114300"/>
        </a:xfrm>
        <a:prstGeom prst="rect">
          <a:avLst/>
        </a:prstGeom>
        <a:noFill/>
        <a:ln w="9525">
          <a:noFill/>
          <a:miter lim="800000"/>
          <a:headEnd/>
          <a:tailEnd/>
        </a:ln>
      </xdr:spPr>
    </xdr:pic>
    <xdr:clientData/>
  </xdr:twoCellAnchor>
  <xdr:twoCellAnchor editAs="oneCell">
    <xdr:from>
      <xdr:col>4</xdr:col>
      <xdr:colOff>323850</xdr:colOff>
      <xdr:row>369</xdr:row>
      <xdr:rowOff>57150</xdr:rowOff>
    </xdr:from>
    <xdr:to>
      <xdr:col>5</xdr:col>
      <xdr:colOff>304801</xdr:colOff>
      <xdr:row>369</xdr:row>
      <xdr:rowOff>209550</xdr:rowOff>
    </xdr:to>
    <xdr:pic>
      <xdr:nvPicPr>
        <xdr:cNvPr id="144" name="mx1747[R:18]" descr="blank"/>
        <xdr:cNvPicPr>
          <a:picLocks noChangeAspect="1" noChangeArrowheads="1"/>
        </xdr:cNvPicPr>
      </xdr:nvPicPr>
      <xdr:blipFill>
        <a:blip r:embed="rId1" cstate="print"/>
        <a:srcRect/>
        <a:stretch>
          <a:fillRect/>
        </a:stretch>
      </xdr:blipFill>
      <xdr:spPr>
        <a:xfrm>
          <a:off x="5855970" y="98256090"/>
          <a:ext cx="339090" cy="1524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304801</xdr:colOff>
      <xdr:row>370</xdr:row>
      <xdr:rowOff>171450</xdr:rowOff>
    </xdr:to>
    <xdr:pic>
      <xdr:nvPicPr>
        <xdr:cNvPr id="145" name="mx1747[R:18]" descr="blank"/>
        <xdr:cNvPicPr>
          <a:picLocks noChangeAspect="1" noChangeArrowheads="1"/>
        </xdr:cNvPicPr>
      </xdr:nvPicPr>
      <xdr:blipFill>
        <a:blip r:embed="rId1" cstate="print"/>
        <a:srcRect/>
        <a:stretch>
          <a:fillRect/>
        </a:stretch>
      </xdr:blipFill>
      <xdr:spPr>
        <a:xfrm>
          <a:off x="5855970" y="98522790"/>
          <a:ext cx="33909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304801</xdr:colOff>
      <xdr:row>372</xdr:row>
      <xdr:rowOff>171450</xdr:rowOff>
    </xdr:to>
    <xdr:pic>
      <xdr:nvPicPr>
        <xdr:cNvPr id="146" name="mx1747[R:18]" descr="blank"/>
        <xdr:cNvPicPr>
          <a:picLocks noChangeAspect="1" noChangeArrowheads="1"/>
        </xdr:cNvPicPr>
      </xdr:nvPicPr>
      <xdr:blipFill>
        <a:blip r:embed="rId1" cstate="print"/>
        <a:srcRect/>
        <a:stretch>
          <a:fillRect/>
        </a:stretch>
      </xdr:blipFill>
      <xdr:spPr>
        <a:xfrm>
          <a:off x="5855970" y="99056190"/>
          <a:ext cx="339090" cy="114300"/>
        </a:xfrm>
        <a:prstGeom prst="rect">
          <a:avLst/>
        </a:prstGeom>
        <a:noFill/>
        <a:ln w="9525">
          <a:noFill/>
          <a:miter lim="800000"/>
          <a:headEnd/>
          <a:tailEnd/>
        </a:ln>
      </xdr:spPr>
    </xdr:pic>
    <xdr:clientData/>
  </xdr:twoCellAnchor>
  <xdr:twoCellAnchor editAs="oneCell">
    <xdr:from>
      <xdr:col>4</xdr:col>
      <xdr:colOff>323850</xdr:colOff>
      <xdr:row>365</xdr:row>
      <xdr:rowOff>57150</xdr:rowOff>
    </xdr:from>
    <xdr:to>
      <xdr:col>5</xdr:col>
      <xdr:colOff>304801</xdr:colOff>
      <xdr:row>365</xdr:row>
      <xdr:rowOff>209550</xdr:rowOff>
    </xdr:to>
    <xdr:pic>
      <xdr:nvPicPr>
        <xdr:cNvPr id="147" name="mx1747[R:18]" descr="blank"/>
        <xdr:cNvPicPr>
          <a:picLocks noChangeAspect="1" noChangeArrowheads="1"/>
        </xdr:cNvPicPr>
      </xdr:nvPicPr>
      <xdr:blipFill>
        <a:blip r:embed="rId1" cstate="print"/>
        <a:srcRect/>
        <a:stretch>
          <a:fillRect/>
        </a:stretch>
      </xdr:blipFill>
      <xdr:spPr>
        <a:xfrm>
          <a:off x="5855970" y="97189290"/>
          <a:ext cx="339090" cy="152400"/>
        </a:xfrm>
        <a:prstGeom prst="rect">
          <a:avLst/>
        </a:prstGeom>
        <a:noFill/>
        <a:ln w="9525">
          <a:noFill/>
          <a:miter lim="800000"/>
          <a:headEnd/>
          <a:tailEnd/>
        </a:ln>
      </xdr:spPr>
    </xdr:pic>
    <xdr:clientData/>
  </xdr:twoCellAnchor>
  <xdr:twoCellAnchor editAs="oneCell">
    <xdr:from>
      <xdr:col>4</xdr:col>
      <xdr:colOff>323850</xdr:colOff>
      <xdr:row>370</xdr:row>
      <xdr:rowOff>57150</xdr:rowOff>
    </xdr:from>
    <xdr:to>
      <xdr:col>5</xdr:col>
      <xdr:colOff>304801</xdr:colOff>
      <xdr:row>370</xdr:row>
      <xdr:rowOff>171450</xdr:rowOff>
    </xdr:to>
    <xdr:pic>
      <xdr:nvPicPr>
        <xdr:cNvPr id="148" name="mx1747[R:18]" descr="blank"/>
        <xdr:cNvPicPr>
          <a:picLocks noChangeAspect="1" noChangeArrowheads="1"/>
        </xdr:cNvPicPr>
      </xdr:nvPicPr>
      <xdr:blipFill>
        <a:blip r:embed="rId1" cstate="print"/>
        <a:srcRect/>
        <a:stretch>
          <a:fillRect/>
        </a:stretch>
      </xdr:blipFill>
      <xdr:spPr>
        <a:xfrm>
          <a:off x="5855970" y="98522790"/>
          <a:ext cx="33909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304801</xdr:colOff>
      <xdr:row>372</xdr:row>
      <xdr:rowOff>171450</xdr:rowOff>
    </xdr:to>
    <xdr:pic>
      <xdr:nvPicPr>
        <xdr:cNvPr id="149" name="mx1747[R:18]" descr="blank"/>
        <xdr:cNvPicPr>
          <a:picLocks noChangeAspect="1" noChangeArrowheads="1"/>
        </xdr:cNvPicPr>
      </xdr:nvPicPr>
      <xdr:blipFill>
        <a:blip r:embed="rId1" cstate="print"/>
        <a:srcRect/>
        <a:stretch>
          <a:fillRect/>
        </a:stretch>
      </xdr:blipFill>
      <xdr:spPr>
        <a:xfrm>
          <a:off x="5855970" y="99056190"/>
          <a:ext cx="33909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304801</xdr:colOff>
      <xdr:row>372</xdr:row>
      <xdr:rowOff>171450</xdr:rowOff>
    </xdr:to>
    <xdr:pic>
      <xdr:nvPicPr>
        <xdr:cNvPr id="150" name="mx1747[R:18]" descr="blank"/>
        <xdr:cNvPicPr>
          <a:picLocks noChangeAspect="1" noChangeArrowheads="1"/>
        </xdr:cNvPicPr>
      </xdr:nvPicPr>
      <xdr:blipFill>
        <a:blip r:embed="rId1" cstate="print"/>
        <a:srcRect/>
        <a:stretch>
          <a:fillRect/>
        </a:stretch>
      </xdr:blipFill>
      <xdr:spPr>
        <a:xfrm>
          <a:off x="5855970" y="99056190"/>
          <a:ext cx="339090" cy="114300"/>
        </a:xfrm>
        <a:prstGeom prst="rect">
          <a:avLst/>
        </a:prstGeom>
        <a:noFill/>
        <a:ln w="9525">
          <a:noFill/>
          <a:miter lim="800000"/>
          <a:headEnd/>
          <a:tailEnd/>
        </a:ln>
      </xdr:spPr>
    </xdr:pic>
    <xdr:clientData/>
  </xdr:twoCellAnchor>
  <xdr:twoCellAnchor editAs="oneCell">
    <xdr:from>
      <xdr:col>4</xdr:col>
      <xdr:colOff>323850</xdr:colOff>
      <xdr:row>372</xdr:row>
      <xdr:rowOff>57150</xdr:rowOff>
    </xdr:from>
    <xdr:to>
      <xdr:col>5</xdr:col>
      <xdr:colOff>304801</xdr:colOff>
      <xdr:row>372</xdr:row>
      <xdr:rowOff>171450</xdr:rowOff>
    </xdr:to>
    <xdr:pic>
      <xdr:nvPicPr>
        <xdr:cNvPr id="151" name="mx1747[R:18]" descr="blank"/>
        <xdr:cNvPicPr>
          <a:picLocks noChangeAspect="1" noChangeArrowheads="1"/>
        </xdr:cNvPicPr>
      </xdr:nvPicPr>
      <xdr:blipFill>
        <a:blip r:embed="rId1" cstate="print"/>
        <a:srcRect/>
        <a:stretch>
          <a:fillRect/>
        </a:stretch>
      </xdr:blipFill>
      <xdr:spPr>
        <a:xfrm>
          <a:off x="5855970" y="99056190"/>
          <a:ext cx="339090" cy="1143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304801</xdr:colOff>
      <xdr:row>371</xdr:row>
      <xdr:rowOff>171450</xdr:rowOff>
    </xdr:to>
    <xdr:pic>
      <xdr:nvPicPr>
        <xdr:cNvPr id="152" name="mx1747[R:18]" descr="blank"/>
        <xdr:cNvPicPr>
          <a:picLocks noChangeAspect="1" noChangeArrowheads="1"/>
        </xdr:cNvPicPr>
      </xdr:nvPicPr>
      <xdr:blipFill>
        <a:blip r:embed="rId1" cstate="print"/>
        <a:srcRect/>
        <a:stretch>
          <a:fillRect/>
        </a:stretch>
      </xdr:blipFill>
      <xdr:spPr>
        <a:xfrm>
          <a:off x="5855970" y="98789490"/>
          <a:ext cx="339090" cy="1143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304801</xdr:colOff>
      <xdr:row>371</xdr:row>
      <xdr:rowOff>171450</xdr:rowOff>
    </xdr:to>
    <xdr:pic>
      <xdr:nvPicPr>
        <xdr:cNvPr id="153" name="mx1747[R:18]" descr="blank"/>
        <xdr:cNvPicPr>
          <a:picLocks noChangeAspect="1" noChangeArrowheads="1"/>
        </xdr:cNvPicPr>
      </xdr:nvPicPr>
      <xdr:blipFill>
        <a:blip r:embed="rId1" cstate="print"/>
        <a:srcRect/>
        <a:stretch>
          <a:fillRect/>
        </a:stretch>
      </xdr:blipFill>
      <xdr:spPr>
        <a:xfrm>
          <a:off x="5855970" y="98789490"/>
          <a:ext cx="339090" cy="1143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304801</xdr:colOff>
      <xdr:row>371</xdr:row>
      <xdr:rowOff>171450</xdr:rowOff>
    </xdr:to>
    <xdr:pic>
      <xdr:nvPicPr>
        <xdr:cNvPr id="154" name="mx1747[R:18]" descr="blank"/>
        <xdr:cNvPicPr>
          <a:picLocks noChangeAspect="1" noChangeArrowheads="1"/>
        </xdr:cNvPicPr>
      </xdr:nvPicPr>
      <xdr:blipFill>
        <a:blip r:embed="rId1" cstate="print"/>
        <a:srcRect/>
        <a:stretch>
          <a:fillRect/>
        </a:stretch>
      </xdr:blipFill>
      <xdr:spPr>
        <a:xfrm>
          <a:off x="5855970" y="98789490"/>
          <a:ext cx="339090" cy="114300"/>
        </a:xfrm>
        <a:prstGeom prst="rect">
          <a:avLst/>
        </a:prstGeom>
        <a:noFill/>
        <a:ln w="9525">
          <a:noFill/>
          <a:miter lim="800000"/>
          <a:headEnd/>
          <a:tailEnd/>
        </a:ln>
      </xdr:spPr>
    </xdr:pic>
    <xdr:clientData/>
  </xdr:twoCellAnchor>
  <xdr:twoCellAnchor editAs="oneCell">
    <xdr:from>
      <xdr:col>4</xdr:col>
      <xdr:colOff>323850</xdr:colOff>
      <xdr:row>371</xdr:row>
      <xdr:rowOff>57150</xdr:rowOff>
    </xdr:from>
    <xdr:to>
      <xdr:col>5</xdr:col>
      <xdr:colOff>304801</xdr:colOff>
      <xdr:row>371</xdr:row>
      <xdr:rowOff>171450</xdr:rowOff>
    </xdr:to>
    <xdr:pic>
      <xdr:nvPicPr>
        <xdr:cNvPr id="155" name="mx1747[R:18]" descr="blank"/>
        <xdr:cNvPicPr>
          <a:picLocks noChangeAspect="1" noChangeArrowheads="1"/>
        </xdr:cNvPicPr>
      </xdr:nvPicPr>
      <xdr:blipFill>
        <a:blip r:embed="rId1" cstate="print"/>
        <a:srcRect/>
        <a:stretch>
          <a:fillRect/>
        </a:stretch>
      </xdr:blipFill>
      <xdr:spPr>
        <a:xfrm>
          <a:off x="5855970" y="98789490"/>
          <a:ext cx="339090" cy="114300"/>
        </a:xfrm>
        <a:prstGeom prst="rect">
          <a:avLst/>
        </a:prstGeom>
        <a:noFill/>
        <a:ln w="9525">
          <a:noFill/>
          <a:miter lim="800000"/>
          <a:headEnd/>
          <a:tailEnd/>
        </a:ln>
      </xdr:spPr>
    </xdr:pic>
    <xdr:clientData/>
  </xdr:twoCellAnchor>
  <xdr:twoCellAnchor editAs="oneCell">
    <xdr:from>
      <xdr:col>4</xdr:col>
      <xdr:colOff>323850</xdr:colOff>
      <xdr:row>373</xdr:row>
      <xdr:rowOff>57150</xdr:rowOff>
    </xdr:from>
    <xdr:to>
      <xdr:col>5</xdr:col>
      <xdr:colOff>304801</xdr:colOff>
      <xdr:row>373</xdr:row>
      <xdr:rowOff>209550</xdr:rowOff>
    </xdr:to>
    <xdr:pic>
      <xdr:nvPicPr>
        <xdr:cNvPr id="156" name="mx1747[R:18]" descr="blank"/>
        <xdr:cNvPicPr>
          <a:picLocks noChangeAspect="1" noChangeArrowheads="1"/>
        </xdr:cNvPicPr>
      </xdr:nvPicPr>
      <xdr:blipFill>
        <a:blip r:embed="rId1" cstate="print"/>
        <a:srcRect/>
        <a:stretch>
          <a:fillRect/>
        </a:stretch>
      </xdr:blipFill>
      <xdr:spPr>
        <a:xfrm>
          <a:off x="5855970" y="99322890"/>
          <a:ext cx="339090" cy="152400"/>
        </a:xfrm>
        <a:prstGeom prst="rect">
          <a:avLst/>
        </a:prstGeom>
        <a:noFill/>
        <a:ln w="9525">
          <a:noFill/>
          <a:miter lim="800000"/>
          <a:headEnd/>
          <a:tailEnd/>
        </a:ln>
      </xdr:spPr>
    </xdr:pic>
    <xdr:clientData/>
  </xdr:twoCellAnchor>
  <xdr:twoCellAnchor editAs="oneCell">
    <xdr:from>
      <xdr:col>4</xdr:col>
      <xdr:colOff>323850</xdr:colOff>
      <xdr:row>373</xdr:row>
      <xdr:rowOff>57150</xdr:rowOff>
    </xdr:from>
    <xdr:to>
      <xdr:col>5</xdr:col>
      <xdr:colOff>304801</xdr:colOff>
      <xdr:row>373</xdr:row>
      <xdr:rowOff>209550</xdr:rowOff>
    </xdr:to>
    <xdr:pic>
      <xdr:nvPicPr>
        <xdr:cNvPr id="157" name="mx1747[R:18]" descr="blank"/>
        <xdr:cNvPicPr>
          <a:picLocks noChangeAspect="1" noChangeArrowheads="1"/>
        </xdr:cNvPicPr>
      </xdr:nvPicPr>
      <xdr:blipFill>
        <a:blip r:embed="rId1" cstate="print"/>
        <a:srcRect/>
        <a:stretch>
          <a:fillRect/>
        </a:stretch>
      </xdr:blipFill>
      <xdr:spPr>
        <a:xfrm>
          <a:off x="5855970" y="99322890"/>
          <a:ext cx="339090" cy="152400"/>
        </a:xfrm>
        <a:prstGeom prst="rect">
          <a:avLst/>
        </a:prstGeom>
        <a:noFill/>
        <a:ln w="9525">
          <a:noFill/>
          <a:miter lim="800000"/>
          <a:headEnd/>
          <a:tailEnd/>
        </a:ln>
      </xdr:spPr>
    </xdr:pic>
    <xdr:clientData/>
  </xdr:twoCellAnchor>
  <xdr:twoCellAnchor editAs="oneCell">
    <xdr:from>
      <xdr:col>4</xdr:col>
      <xdr:colOff>323850</xdr:colOff>
      <xdr:row>373</xdr:row>
      <xdr:rowOff>57150</xdr:rowOff>
    </xdr:from>
    <xdr:to>
      <xdr:col>5</xdr:col>
      <xdr:colOff>304801</xdr:colOff>
      <xdr:row>373</xdr:row>
      <xdr:rowOff>209550</xdr:rowOff>
    </xdr:to>
    <xdr:pic>
      <xdr:nvPicPr>
        <xdr:cNvPr id="158" name="mx1747[R:18]" descr="blank"/>
        <xdr:cNvPicPr>
          <a:picLocks noChangeAspect="1" noChangeArrowheads="1"/>
        </xdr:cNvPicPr>
      </xdr:nvPicPr>
      <xdr:blipFill>
        <a:blip r:embed="rId1" cstate="print"/>
        <a:srcRect/>
        <a:stretch>
          <a:fillRect/>
        </a:stretch>
      </xdr:blipFill>
      <xdr:spPr>
        <a:xfrm>
          <a:off x="5855970" y="99322890"/>
          <a:ext cx="339090" cy="152400"/>
        </a:xfrm>
        <a:prstGeom prst="rect">
          <a:avLst/>
        </a:prstGeom>
        <a:noFill/>
        <a:ln w="9525">
          <a:noFill/>
          <a:miter lim="800000"/>
          <a:headEnd/>
          <a:tailEnd/>
        </a:ln>
      </xdr:spPr>
    </xdr:pic>
    <xdr:clientData/>
  </xdr:twoCellAnchor>
  <xdr:twoCellAnchor editAs="oneCell">
    <xdr:from>
      <xdr:col>4</xdr:col>
      <xdr:colOff>323850</xdr:colOff>
      <xdr:row>373</xdr:row>
      <xdr:rowOff>57150</xdr:rowOff>
    </xdr:from>
    <xdr:to>
      <xdr:col>5</xdr:col>
      <xdr:colOff>304801</xdr:colOff>
      <xdr:row>373</xdr:row>
      <xdr:rowOff>209550</xdr:rowOff>
    </xdr:to>
    <xdr:pic>
      <xdr:nvPicPr>
        <xdr:cNvPr id="159" name="mx1747[R:18]" descr="blank"/>
        <xdr:cNvPicPr>
          <a:picLocks noChangeAspect="1" noChangeArrowheads="1"/>
        </xdr:cNvPicPr>
      </xdr:nvPicPr>
      <xdr:blipFill>
        <a:blip r:embed="rId1" cstate="print"/>
        <a:srcRect/>
        <a:stretch>
          <a:fillRect/>
        </a:stretch>
      </xdr:blipFill>
      <xdr:spPr>
        <a:xfrm>
          <a:off x="5855970" y="99322890"/>
          <a:ext cx="339090" cy="152400"/>
        </a:xfrm>
        <a:prstGeom prst="rect">
          <a:avLst/>
        </a:prstGeom>
        <a:noFill/>
        <a:ln w="9525">
          <a:noFill/>
          <a:miter lim="800000"/>
          <a:headEnd/>
          <a:tailEnd/>
        </a:ln>
      </xdr:spPr>
    </xdr:pic>
    <xdr:clientData/>
  </xdr:twoCellAnchor>
  <xdr:twoCellAnchor editAs="oneCell">
    <xdr:from>
      <xdr:col>4</xdr:col>
      <xdr:colOff>323850</xdr:colOff>
      <xdr:row>374</xdr:row>
      <xdr:rowOff>57150</xdr:rowOff>
    </xdr:from>
    <xdr:to>
      <xdr:col>5</xdr:col>
      <xdr:colOff>304801</xdr:colOff>
      <xdr:row>374</xdr:row>
      <xdr:rowOff>171450</xdr:rowOff>
    </xdr:to>
    <xdr:pic>
      <xdr:nvPicPr>
        <xdr:cNvPr id="160" name="mx1747[R:18]" descr="blank"/>
        <xdr:cNvPicPr>
          <a:picLocks noChangeAspect="1" noChangeArrowheads="1"/>
        </xdr:cNvPicPr>
      </xdr:nvPicPr>
      <xdr:blipFill>
        <a:blip r:embed="rId1" cstate="print"/>
        <a:srcRect/>
        <a:stretch>
          <a:fillRect/>
        </a:stretch>
      </xdr:blipFill>
      <xdr:spPr>
        <a:xfrm>
          <a:off x="5855970" y="99589590"/>
          <a:ext cx="339090" cy="114300"/>
        </a:xfrm>
        <a:prstGeom prst="rect">
          <a:avLst/>
        </a:prstGeom>
        <a:noFill/>
        <a:ln w="9525">
          <a:noFill/>
          <a:miter lim="800000"/>
          <a:headEnd/>
          <a:tailEnd/>
        </a:ln>
      </xdr:spPr>
    </xdr:pic>
    <xdr:clientData/>
  </xdr:twoCellAnchor>
  <xdr:twoCellAnchor editAs="oneCell">
    <xdr:from>
      <xdr:col>4</xdr:col>
      <xdr:colOff>323850</xdr:colOff>
      <xdr:row>374</xdr:row>
      <xdr:rowOff>57150</xdr:rowOff>
    </xdr:from>
    <xdr:to>
      <xdr:col>5</xdr:col>
      <xdr:colOff>304801</xdr:colOff>
      <xdr:row>374</xdr:row>
      <xdr:rowOff>171450</xdr:rowOff>
    </xdr:to>
    <xdr:pic>
      <xdr:nvPicPr>
        <xdr:cNvPr id="161" name="mx1747[R:18]" descr="blank"/>
        <xdr:cNvPicPr>
          <a:picLocks noChangeAspect="1" noChangeArrowheads="1"/>
        </xdr:cNvPicPr>
      </xdr:nvPicPr>
      <xdr:blipFill>
        <a:blip r:embed="rId1" cstate="print"/>
        <a:srcRect/>
        <a:stretch>
          <a:fillRect/>
        </a:stretch>
      </xdr:blipFill>
      <xdr:spPr>
        <a:xfrm>
          <a:off x="5855970" y="99589590"/>
          <a:ext cx="339090" cy="114300"/>
        </a:xfrm>
        <a:prstGeom prst="rect">
          <a:avLst/>
        </a:prstGeom>
        <a:noFill/>
        <a:ln w="9525">
          <a:noFill/>
          <a:miter lim="800000"/>
          <a:headEnd/>
          <a:tailEnd/>
        </a:ln>
      </xdr:spPr>
    </xdr:pic>
    <xdr:clientData/>
  </xdr:twoCellAnchor>
  <xdr:twoCellAnchor editAs="oneCell">
    <xdr:from>
      <xdr:col>4</xdr:col>
      <xdr:colOff>323850</xdr:colOff>
      <xdr:row>374</xdr:row>
      <xdr:rowOff>57150</xdr:rowOff>
    </xdr:from>
    <xdr:to>
      <xdr:col>5</xdr:col>
      <xdr:colOff>304801</xdr:colOff>
      <xdr:row>374</xdr:row>
      <xdr:rowOff>171450</xdr:rowOff>
    </xdr:to>
    <xdr:pic>
      <xdr:nvPicPr>
        <xdr:cNvPr id="162" name="mx1747[R:18]" descr="blank"/>
        <xdr:cNvPicPr>
          <a:picLocks noChangeAspect="1" noChangeArrowheads="1"/>
        </xdr:cNvPicPr>
      </xdr:nvPicPr>
      <xdr:blipFill>
        <a:blip r:embed="rId1" cstate="print"/>
        <a:srcRect/>
        <a:stretch>
          <a:fillRect/>
        </a:stretch>
      </xdr:blipFill>
      <xdr:spPr>
        <a:xfrm>
          <a:off x="5855970" y="99589590"/>
          <a:ext cx="339090" cy="114300"/>
        </a:xfrm>
        <a:prstGeom prst="rect">
          <a:avLst/>
        </a:prstGeom>
        <a:noFill/>
        <a:ln w="9525">
          <a:noFill/>
          <a:miter lim="800000"/>
          <a:headEnd/>
          <a:tailEnd/>
        </a:ln>
      </xdr:spPr>
    </xdr:pic>
    <xdr:clientData/>
  </xdr:twoCellAnchor>
  <xdr:twoCellAnchor editAs="oneCell">
    <xdr:from>
      <xdr:col>4</xdr:col>
      <xdr:colOff>323850</xdr:colOff>
      <xdr:row>374</xdr:row>
      <xdr:rowOff>57150</xdr:rowOff>
    </xdr:from>
    <xdr:to>
      <xdr:col>5</xdr:col>
      <xdr:colOff>304801</xdr:colOff>
      <xdr:row>374</xdr:row>
      <xdr:rowOff>171450</xdr:rowOff>
    </xdr:to>
    <xdr:pic>
      <xdr:nvPicPr>
        <xdr:cNvPr id="163" name="mx1747[R:18]" descr="blank"/>
        <xdr:cNvPicPr>
          <a:picLocks noChangeAspect="1" noChangeArrowheads="1"/>
        </xdr:cNvPicPr>
      </xdr:nvPicPr>
      <xdr:blipFill>
        <a:blip r:embed="rId1" cstate="print"/>
        <a:srcRect/>
        <a:stretch>
          <a:fillRect/>
        </a:stretch>
      </xdr:blipFill>
      <xdr:spPr>
        <a:xfrm>
          <a:off x="5855970" y="99589590"/>
          <a:ext cx="339090" cy="114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615</xdr:row>
      <xdr:rowOff>0</xdr:rowOff>
    </xdr:from>
    <xdr:to>
      <xdr:col>4</xdr:col>
      <xdr:colOff>152400</xdr:colOff>
      <xdr:row>615</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149687280"/>
          <a:ext cx="152400" cy="128905"/>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228600</xdr:colOff>
      <xdr:row>615</xdr:row>
      <xdr:rowOff>0</xdr:rowOff>
    </xdr:from>
    <xdr:to>
      <xdr:col>5</xdr:col>
      <xdr:colOff>333376</xdr:colOff>
      <xdr:row>615</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149687280"/>
          <a:ext cx="462915" cy="147955"/>
        </a:xfrm>
        <a:prstGeom prst="rect">
          <a:avLst/>
        </a:prstGeom>
        <a:noFill/>
        <a:ln w="9525">
          <a:noFill/>
          <a:miter lim="800000"/>
          <a:headEnd/>
          <a:tailEnd/>
        </a:ln>
      </xdr:spPr>
    </xdr:pic>
    <xdr:clientData/>
  </xdr:twoCellAnchor>
  <xdr:twoCellAnchor editAs="oneCell">
    <xdr:from>
      <xdr:col>4</xdr:col>
      <xdr:colOff>209550</xdr:colOff>
      <xdr:row>615</xdr:row>
      <xdr:rowOff>0</xdr:rowOff>
    </xdr:from>
    <xdr:to>
      <xdr:col>5</xdr:col>
      <xdr:colOff>1</xdr:colOff>
      <xdr:row>615</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149687280"/>
          <a:ext cx="148590" cy="90805"/>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228600</xdr:colOff>
      <xdr:row>615</xdr:row>
      <xdr:rowOff>0</xdr:rowOff>
    </xdr:from>
    <xdr:to>
      <xdr:col>5</xdr:col>
      <xdr:colOff>333376</xdr:colOff>
      <xdr:row>615</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149687280"/>
          <a:ext cx="462915" cy="147955"/>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149687280"/>
          <a:ext cx="45974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425451</xdr:colOff>
      <xdr:row>615</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149687280"/>
          <a:ext cx="459740" cy="152400"/>
        </a:xfrm>
        <a:prstGeom prst="rect">
          <a:avLst/>
        </a:prstGeom>
        <a:noFill/>
        <a:ln w="9525">
          <a:noFill/>
          <a:miter lim="800000"/>
          <a:headEnd/>
          <a:tailEnd/>
        </a:ln>
      </xdr:spPr>
    </xdr:pic>
    <xdr:clientData/>
  </xdr:twoCellAnchor>
  <xdr:twoCellAnchor editAs="oneCell">
    <xdr:from>
      <xdr:col>11</xdr:col>
      <xdr:colOff>660399</xdr:colOff>
      <xdr:row>621</xdr:row>
      <xdr:rowOff>182734</xdr:rowOff>
    </xdr:from>
    <xdr:to>
      <xdr:col>21</xdr:col>
      <xdr:colOff>129144</xdr:colOff>
      <xdr:row>635</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151410670"/>
          <a:ext cx="7782560" cy="2534920"/>
        </a:xfrm>
        <a:prstGeom prst="rect">
          <a:avLst/>
        </a:prstGeom>
        <a:noFill/>
        <a:ln w="9525">
          <a:noFill/>
          <a:miter lim="800000"/>
          <a:headEnd/>
          <a:tailEnd/>
        </a:ln>
      </xdr:spPr>
    </xdr:pic>
    <xdr:clientData/>
  </xdr:twoCellAnchor>
  <xdr:twoCellAnchor editAs="oneCell">
    <xdr:from>
      <xdr:col>5</xdr:col>
      <xdr:colOff>476250</xdr:colOff>
      <xdr:row>322</xdr:row>
      <xdr:rowOff>177800</xdr:rowOff>
    </xdr:from>
    <xdr:to>
      <xdr:col>6</xdr:col>
      <xdr:colOff>400051</xdr:colOff>
      <xdr:row>323</xdr:row>
      <xdr:rowOff>48260</xdr:rowOff>
    </xdr:to>
    <xdr:pic>
      <xdr:nvPicPr>
        <xdr:cNvPr id="104" name="mx1747[R:18]" descr="blank"/>
        <xdr:cNvPicPr>
          <a:picLocks noChangeAspect="1" noChangeArrowheads="1"/>
        </xdr:cNvPicPr>
      </xdr:nvPicPr>
      <xdr:blipFill>
        <a:blip r:embed="rId1" cstate="print"/>
        <a:srcRect/>
        <a:stretch>
          <a:fillRect/>
        </a:stretch>
      </xdr:blipFill>
      <xdr:spPr>
        <a:xfrm>
          <a:off x="6366510" y="78419960"/>
          <a:ext cx="45720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228600</xdr:colOff>
      <xdr:row>615</xdr:row>
      <xdr:rowOff>0</xdr:rowOff>
    </xdr:from>
    <xdr:to>
      <xdr:col>5</xdr:col>
      <xdr:colOff>209551</xdr:colOff>
      <xdr:row>615</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149687280"/>
          <a:ext cx="339090" cy="147955"/>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149687280"/>
          <a:ext cx="339090" cy="1143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4</xdr:col>
      <xdr:colOff>323850</xdr:colOff>
      <xdr:row>615</xdr:row>
      <xdr:rowOff>0</xdr:rowOff>
    </xdr:from>
    <xdr:to>
      <xdr:col>5</xdr:col>
      <xdr:colOff>304801</xdr:colOff>
      <xdr:row>615</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149687280"/>
          <a:ext cx="339090" cy="152400"/>
        </a:xfrm>
        <a:prstGeom prst="rect">
          <a:avLst/>
        </a:prstGeom>
        <a:noFill/>
        <a:ln w="9525">
          <a:noFill/>
          <a:miter lim="800000"/>
          <a:headEnd/>
          <a:tailEnd/>
        </a:ln>
      </xdr:spPr>
    </xdr:pic>
    <xdr:clientData/>
  </xdr:twoCellAnchor>
  <xdr:twoCellAnchor editAs="oneCell">
    <xdr:from>
      <xdr:col>3</xdr:col>
      <xdr:colOff>237067</xdr:colOff>
      <xdr:row>612</xdr:row>
      <xdr:rowOff>172530</xdr:rowOff>
    </xdr:from>
    <xdr:to>
      <xdr:col>4</xdr:col>
      <xdr:colOff>323851</xdr:colOff>
      <xdr:row>615</xdr:row>
      <xdr:rowOff>68580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149127845"/>
          <a:ext cx="1847215" cy="628015"/>
        </a:xfrm>
        <a:prstGeom prst="rect">
          <a:avLst/>
        </a:prstGeom>
        <a:noFill/>
        <a:ln w="9525">
          <a:noFill/>
          <a:miter lim="800000"/>
          <a:headEnd/>
          <a:tailEnd/>
        </a:ln>
      </xdr:spPr>
    </xdr:pic>
    <xdr:clientData/>
  </xdr:twoCellAnchor>
  <xdr:twoCellAnchor editAs="oneCell">
    <xdr:from>
      <xdr:col>2</xdr:col>
      <xdr:colOff>1871135</xdr:colOff>
      <xdr:row>320</xdr:row>
      <xdr:rowOff>137306</xdr:rowOff>
    </xdr:from>
    <xdr:to>
      <xdr:col>4</xdr:col>
      <xdr:colOff>323851</xdr:colOff>
      <xdr:row>323</xdr:row>
      <xdr:rowOff>182880</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77891640"/>
          <a:ext cx="2286000" cy="77724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20</xdr:row>
      <xdr:rowOff>0</xdr:rowOff>
    </xdr:from>
    <xdr:to>
      <xdr:col>2</xdr:col>
      <xdr:colOff>152400</xdr:colOff>
      <xdr:row>20</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1744980" y="5029200"/>
          <a:ext cx="152400" cy="128905"/>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228600</xdr:colOff>
      <xdr:row>20</xdr:row>
      <xdr:rowOff>0</xdr:rowOff>
    </xdr:from>
    <xdr:to>
      <xdr:col>3</xdr:col>
      <xdr:colOff>333376</xdr:colOff>
      <xdr:row>20</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1973580" y="5029200"/>
          <a:ext cx="462915" cy="147955"/>
        </a:xfrm>
        <a:prstGeom prst="rect">
          <a:avLst/>
        </a:prstGeom>
        <a:noFill/>
        <a:ln w="9525">
          <a:noFill/>
          <a:miter lim="800000"/>
          <a:headEnd/>
          <a:tailEnd/>
        </a:ln>
      </xdr:spPr>
    </xdr:pic>
    <xdr:clientData/>
  </xdr:twoCellAnchor>
  <xdr:twoCellAnchor editAs="oneCell">
    <xdr:from>
      <xdr:col>2</xdr:col>
      <xdr:colOff>209550</xdr:colOff>
      <xdr:row>20</xdr:row>
      <xdr:rowOff>0</xdr:rowOff>
    </xdr:from>
    <xdr:to>
      <xdr:col>3</xdr:col>
      <xdr:colOff>1</xdr:colOff>
      <xdr:row>20</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1954530" y="5029200"/>
          <a:ext cx="148590" cy="90805"/>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228600</xdr:colOff>
      <xdr:row>20</xdr:row>
      <xdr:rowOff>0</xdr:rowOff>
    </xdr:from>
    <xdr:to>
      <xdr:col>3</xdr:col>
      <xdr:colOff>333376</xdr:colOff>
      <xdr:row>20</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1973580" y="5029200"/>
          <a:ext cx="462915" cy="147955"/>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2068830" y="5029200"/>
          <a:ext cx="45974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425451</xdr:colOff>
      <xdr:row>20</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2068830" y="5029200"/>
          <a:ext cx="459740" cy="152400"/>
        </a:xfrm>
        <a:prstGeom prst="rect">
          <a:avLst/>
        </a:prstGeom>
        <a:noFill/>
        <a:ln w="9525">
          <a:noFill/>
          <a:miter lim="800000"/>
          <a:headEnd/>
          <a:tailEnd/>
        </a:ln>
      </xdr:spPr>
    </xdr:pic>
    <xdr:clientData/>
  </xdr:twoCellAnchor>
  <xdr:twoCellAnchor editAs="oneCell">
    <xdr:from>
      <xdr:col>9</xdr:col>
      <xdr:colOff>660399</xdr:colOff>
      <xdr:row>26</xdr:row>
      <xdr:rowOff>182734</xdr:rowOff>
    </xdr:from>
    <xdr:to>
      <xdr:col>19</xdr:col>
      <xdr:colOff>129144</xdr:colOff>
      <xdr:row>40</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9796145" y="6752590"/>
          <a:ext cx="7782560" cy="253492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228600</xdr:colOff>
      <xdr:row>20</xdr:row>
      <xdr:rowOff>0</xdr:rowOff>
    </xdr:from>
    <xdr:to>
      <xdr:col>3</xdr:col>
      <xdr:colOff>209551</xdr:colOff>
      <xdr:row>20</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1973580" y="5029200"/>
          <a:ext cx="339090" cy="147955"/>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2068830" y="5029200"/>
          <a:ext cx="339090" cy="1143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2</xdr:col>
      <xdr:colOff>323850</xdr:colOff>
      <xdr:row>20</xdr:row>
      <xdr:rowOff>0</xdr:rowOff>
    </xdr:from>
    <xdr:to>
      <xdr:col>3</xdr:col>
      <xdr:colOff>304801</xdr:colOff>
      <xdr:row>20</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2068830" y="5029200"/>
          <a:ext cx="339090" cy="152400"/>
        </a:xfrm>
        <a:prstGeom prst="rect">
          <a:avLst/>
        </a:prstGeom>
        <a:noFill/>
        <a:ln w="9525">
          <a:noFill/>
          <a:miter lim="800000"/>
          <a:headEnd/>
          <a:tailEnd/>
        </a:ln>
      </xdr:spPr>
    </xdr:pic>
    <xdr:clientData/>
  </xdr:twoCellAnchor>
  <xdr:twoCellAnchor editAs="oneCell">
    <xdr:from>
      <xdr:col>3</xdr:col>
      <xdr:colOff>377190</xdr:colOff>
      <xdr:row>20</xdr:row>
      <xdr:rowOff>83820</xdr:rowOff>
    </xdr:from>
    <xdr:to>
      <xdr:col>4</xdr:col>
      <xdr:colOff>182881</xdr:colOff>
      <xdr:row>20</xdr:row>
      <xdr:rowOff>236220</xdr:rowOff>
    </xdr:to>
    <xdr:pic>
      <xdr:nvPicPr>
        <xdr:cNvPr id="154" name="mx1747[R:18]" descr="blank"/>
        <xdr:cNvPicPr>
          <a:picLocks noChangeAspect="1" noChangeArrowheads="1"/>
        </xdr:cNvPicPr>
      </xdr:nvPicPr>
      <xdr:blipFill>
        <a:blip r:embed="rId1" cstate="print"/>
        <a:srcRect/>
        <a:stretch>
          <a:fillRect/>
        </a:stretch>
      </xdr:blipFill>
      <xdr:spPr>
        <a:xfrm>
          <a:off x="2480310" y="5113020"/>
          <a:ext cx="339090" cy="152400"/>
        </a:xfrm>
        <a:prstGeom prst="rect">
          <a:avLst/>
        </a:prstGeom>
        <a:noFill/>
        <a:ln w="9525">
          <a:noFill/>
          <a:miter lim="800000"/>
          <a:headEnd/>
          <a:tailEnd/>
        </a:ln>
      </xdr:spPr>
    </xdr:pic>
    <xdr:clientData/>
  </xdr:twoCellAnchor>
  <xdr:twoCellAnchor editAs="oneCell">
    <xdr:from>
      <xdr:col>3</xdr:col>
      <xdr:colOff>476250</xdr:colOff>
      <xdr:row>19</xdr:row>
      <xdr:rowOff>0</xdr:rowOff>
    </xdr:from>
    <xdr:to>
      <xdr:col>4</xdr:col>
      <xdr:colOff>400051</xdr:colOff>
      <xdr:row>19</xdr:row>
      <xdr:rowOff>114300</xdr:rowOff>
    </xdr:to>
    <xdr:pic>
      <xdr:nvPicPr>
        <xdr:cNvPr id="157" name="mx1747[R:18]" descr="blank"/>
        <xdr:cNvPicPr>
          <a:picLocks noChangeAspect="1" noChangeArrowheads="1"/>
        </xdr:cNvPicPr>
      </xdr:nvPicPr>
      <xdr:blipFill>
        <a:blip r:embed="rId1" cstate="print"/>
        <a:srcRect/>
        <a:stretch>
          <a:fillRect/>
        </a:stretch>
      </xdr:blipFill>
      <xdr:spPr>
        <a:xfrm>
          <a:off x="2579370" y="4754880"/>
          <a:ext cx="457200" cy="114300"/>
        </a:xfrm>
        <a:prstGeom prst="rect">
          <a:avLst/>
        </a:prstGeom>
        <a:noFill/>
        <a:ln w="9525">
          <a:noFill/>
          <a:miter lim="800000"/>
          <a:headEnd/>
          <a:tailEnd/>
        </a:ln>
      </xdr:spPr>
    </xdr:pic>
    <xdr:clientData/>
  </xdr:twoCellAnchor>
  <xdr:twoCellAnchor editAs="oneCell">
    <xdr:from>
      <xdr:col>3</xdr:col>
      <xdr:colOff>476250</xdr:colOff>
      <xdr:row>18</xdr:row>
      <xdr:rowOff>0</xdr:rowOff>
    </xdr:from>
    <xdr:to>
      <xdr:col>4</xdr:col>
      <xdr:colOff>400051</xdr:colOff>
      <xdr:row>18</xdr:row>
      <xdr:rowOff>114300</xdr:rowOff>
    </xdr:to>
    <xdr:pic>
      <xdr:nvPicPr>
        <xdr:cNvPr id="158" name="mx1747[R:18]" descr="blank"/>
        <xdr:cNvPicPr>
          <a:picLocks noChangeAspect="1" noChangeArrowheads="1"/>
        </xdr:cNvPicPr>
      </xdr:nvPicPr>
      <xdr:blipFill>
        <a:blip r:embed="rId1" cstate="print"/>
        <a:srcRect/>
        <a:stretch>
          <a:fillRect/>
        </a:stretch>
      </xdr:blipFill>
      <xdr:spPr>
        <a:xfrm>
          <a:off x="2579370" y="4480560"/>
          <a:ext cx="457200" cy="1143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324</xdr:row>
      <xdr:rowOff>0</xdr:rowOff>
    </xdr:from>
    <xdr:to>
      <xdr:col>4</xdr:col>
      <xdr:colOff>152400</xdr:colOff>
      <xdr:row>324</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78729840"/>
          <a:ext cx="152400" cy="12890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228600</xdr:colOff>
      <xdr:row>324</xdr:row>
      <xdr:rowOff>0</xdr:rowOff>
    </xdr:from>
    <xdr:to>
      <xdr:col>5</xdr:col>
      <xdr:colOff>333376</xdr:colOff>
      <xdr:row>324</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78729840"/>
          <a:ext cx="462915" cy="147955"/>
        </a:xfrm>
        <a:prstGeom prst="rect">
          <a:avLst/>
        </a:prstGeom>
        <a:noFill/>
        <a:ln w="9525">
          <a:noFill/>
          <a:miter lim="800000"/>
          <a:headEnd/>
          <a:tailEnd/>
        </a:ln>
      </xdr:spPr>
    </xdr:pic>
    <xdr:clientData/>
  </xdr:twoCellAnchor>
  <xdr:twoCellAnchor editAs="oneCell">
    <xdr:from>
      <xdr:col>4</xdr:col>
      <xdr:colOff>209550</xdr:colOff>
      <xdr:row>324</xdr:row>
      <xdr:rowOff>0</xdr:rowOff>
    </xdr:from>
    <xdr:to>
      <xdr:col>5</xdr:col>
      <xdr:colOff>1</xdr:colOff>
      <xdr:row>324</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78729840"/>
          <a:ext cx="148590" cy="9080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228600</xdr:colOff>
      <xdr:row>324</xdr:row>
      <xdr:rowOff>0</xdr:rowOff>
    </xdr:from>
    <xdr:to>
      <xdr:col>5</xdr:col>
      <xdr:colOff>333376</xdr:colOff>
      <xdr:row>324</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78729840"/>
          <a:ext cx="462915" cy="14795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11</xdr:col>
      <xdr:colOff>660399</xdr:colOff>
      <xdr:row>330</xdr:row>
      <xdr:rowOff>182734</xdr:rowOff>
    </xdr:from>
    <xdr:to>
      <xdr:col>21</xdr:col>
      <xdr:colOff>129144</xdr:colOff>
      <xdr:row>344</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969625" y="80453230"/>
          <a:ext cx="7782560" cy="2534920"/>
        </a:xfrm>
        <a:prstGeom prst="rect">
          <a:avLst/>
        </a:prstGeom>
        <a:noFill/>
        <a:ln w="9525">
          <a:noFill/>
          <a:miter lim="800000"/>
          <a:headEnd/>
          <a:tailEnd/>
        </a:ln>
      </xdr:spPr>
    </xdr:pic>
    <xdr:clientData/>
  </xdr:twoCellAnchor>
  <xdr:twoCellAnchor editAs="oneCell">
    <xdr:from>
      <xdr:col>5</xdr:col>
      <xdr:colOff>476250</xdr:colOff>
      <xdr:row>322</xdr:row>
      <xdr:rowOff>177800</xdr:rowOff>
    </xdr:from>
    <xdr:to>
      <xdr:col>6</xdr:col>
      <xdr:colOff>293371</xdr:colOff>
      <xdr:row>323</xdr:row>
      <xdr:rowOff>48260</xdr:rowOff>
    </xdr:to>
    <xdr:pic>
      <xdr:nvPicPr>
        <xdr:cNvPr id="107" name="mx1747[R:18]" descr="blank"/>
        <xdr:cNvPicPr>
          <a:picLocks noChangeAspect="1" noChangeArrowheads="1"/>
        </xdr:cNvPicPr>
      </xdr:nvPicPr>
      <xdr:blipFill>
        <a:blip r:embed="rId1" cstate="print"/>
        <a:srcRect/>
        <a:stretch>
          <a:fillRect/>
        </a:stretch>
      </xdr:blipFill>
      <xdr:spPr>
        <a:xfrm>
          <a:off x="6366510" y="78419960"/>
          <a:ext cx="45720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228600</xdr:colOff>
      <xdr:row>324</xdr:row>
      <xdr:rowOff>0</xdr:rowOff>
    </xdr:from>
    <xdr:to>
      <xdr:col>5</xdr:col>
      <xdr:colOff>209551</xdr:colOff>
      <xdr:row>324</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78729840"/>
          <a:ext cx="339090" cy="14795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3</xdr:col>
      <xdr:colOff>237067</xdr:colOff>
      <xdr:row>324</xdr:row>
      <xdr:rowOff>0</xdr:rowOff>
    </xdr:from>
    <xdr:to>
      <xdr:col>4</xdr:col>
      <xdr:colOff>323851</xdr:colOff>
      <xdr:row>326</xdr:row>
      <xdr:rowOff>139890</xdr:rowOff>
    </xdr:to>
    <xdr:pic>
      <xdr:nvPicPr>
        <xdr:cNvPr id="160" name="mx1747[R:18]" descr="blank"/>
        <xdr:cNvPicPr>
          <a:picLocks noChangeAspect="1" noChangeArrowheads="1"/>
        </xdr:cNvPicPr>
      </xdr:nvPicPr>
      <xdr:blipFill>
        <a:blip r:embed="rId1" cstate="print"/>
        <a:srcRect/>
        <a:stretch>
          <a:fillRect/>
        </a:stretch>
      </xdr:blipFill>
      <xdr:spPr>
        <a:xfrm flipH="1">
          <a:off x="4008755" y="78729840"/>
          <a:ext cx="1847215" cy="627380"/>
        </a:xfrm>
        <a:prstGeom prst="rect">
          <a:avLst/>
        </a:prstGeom>
        <a:noFill/>
        <a:ln w="9525">
          <a:noFill/>
          <a:miter lim="800000"/>
          <a:headEnd/>
          <a:tailEnd/>
        </a:ln>
      </xdr:spPr>
    </xdr:pic>
    <xdr:clientData/>
  </xdr:twoCellAnchor>
  <xdr:twoCellAnchor editAs="oneCell">
    <xdr:from>
      <xdr:col>2</xdr:col>
      <xdr:colOff>1871135</xdr:colOff>
      <xdr:row>320</xdr:row>
      <xdr:rowOff>137306</xdr:rowOff>
    </xdr:from>
    <xdr:to>
      <xdr:col>4</xdr:col>
      <xdr:colOff>323851</xdr:colOff>
      <xdr:row>323</xdr:row>
      <xdr:rowOff>182880</xdr:rowOff>
    </xdr:to>
    <xdr:pic>
      <xdr:nvPicPr>
        <xdr:cNvPr id="161" name="mx1747[R:18]" descr="blank"/>
        <xdr:cNvPicPr>
          <a:picLocks noChangeAspect="1" noChangeArrowheads="1"/>
        </xdr:cNvPicPr>
      </xdr:nvPicPr>
      <xdr:blipFill>
        <a:blip r:embed="rId1" cstate="print"/>
        <a:srcRect/>
        <a:stretch>
          <a:fillRect/>
        </a:stretch>
      </xdr:blipFill>
      <xdr:spPr>
        <a:xfrm flipH="1" flipV="1">
          <a:off x="3569970" y="77891640"/>
          <a:ext cx="2286000" cy="77724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324</xdr:row>
      <xdr:rowOff>0</xdr:rowOff>
    </xdr:from>
    <xdr:to>
      <xdr:col>4</xdr:col>
      <xdr:colOff>152400</xdr:colOff>
      <xdr:row>324</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78729840"/>
          <a:ext cx="152400" cy="12890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228600</xdr:colOff>
      <xdr:row>324</xdr:row>
      <xdr:rowOff>0</xdr:rowOff>
    </xdr:from>
    <xdr:to>
      <xdr:col>5</xdr:col>
      <xdr:colOff>333376</xdr:colOff>
      <xdr:row>324</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78729840"/>
          <a:ext cx="462915" cy="147955"/>
        </a:xfrm>
        <a:prstGeom prst="rect">
          <a:avLst/>
        </a:prstGeom>
        <a:noFill/>
        <a:ln w="9525">
          <a:noFill/>
          <a:miter lim="800000"/>
          <a:headEnd/>
          <a:tailEnd/>
        </a:ln>
      </xdr:spPr>
    </xdr:pic>
    <xdr:clientData/>
  </xdr:twoCellAnchor>
  <xdr:twoCellAnchor editAs="oneCell">
    <xdr:from>
      <xdr:col>4</xdr:col>
      <xdr:colOff>209550</xdr:colOff>
      <xdr:row>324</xdr:row>
      <xdr:rowOff>0</xdr:rowOff>
    </xdr:from>
    <xdr:to>
      <xdr:col>5</xdr:col>
      <xdr:colOff>1</xdr:colOff>
      <xdr:row>324</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78729840"/>
          <a:ext cx="148590" cy="9080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228600</xdr:colOff>
      <xdr:row>324</xdr:row>
      <xdr:rowOff>0</xdr:rowOff>
    </xdr:from>
    <xdr:to>
      <xdr:col>5</xdr:col>
      <xdr:colOff>333376</xdr:colOff>
      <xdr:row>324</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78729840"/>
          <a:ext cx="462915" cy="14795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78729840"/>
          <a:ext cx="45974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425451</xdr:colOff>
      <xdr:row>324</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78729840"/>
          <a:ext cx="459740" cy="152400"/>
        </a:xfrm>
        <a:prstGeom prst="rect">
          <a:avLst/>
        </a:prstGeom>
        <a:noFill/>
        <a:ln w="9525">
          <a:noFill/>
          <a:miter lim="800000"/>
          <a:headEnd/>
          <a:tailEnd/>
        </a:ln>
      </xdr:spPr>
    </xdr:pic>
    <xdr:clientData/>
  </xdr:twoCellAnchor>
  <xdr:twoCellAnchor editAs="oneCell">
    <xdr:from>
      <xdr:col>11</xdr:col>
      <xdr:colOff>660399</xdr:colOff>
      <xdr:row>330</xdr:row>
      <xdr:rowOff>182734</xdr:rowOff>
    </xdr:from>
    <xdr:to>
      <xdr:col>21</xdr:col>
      <xdr:colOff>129144</xdr:colOff>
      <xdr:row>344</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80453230"/>
          <a:ext cx="7782560" cy="2534920"/>
        </a:xfrm>
        <a:prstGeom prst="rect">
          <a:avLst/>
        </a:prstGeom>
        <a:noFill/>
        <a:ln w="9525">
          <a:noFill/>
          <a:miter lim="800000"/>
          <a:headEnd/>
          <a:tailEnd/>
        </a:ln>
      </xdr:spPr>
    </xdr:pic>
    <xdr:clientData/>
  </xdr:twoCellAnchor>
  <xdr:twoCellAnchor editAs="oneCell">
    <xdr:from>
      <xdr:col>5</xdr:col>
      <xdr:colOff>476250</xdr:colOff>
      <xdr:row>322</xdr:row>
      <xdr:rowOff>177800</xdr:rowOff>
    </xdr:from>
    <xdr:to>
      <xdr:col>6</xdr:col>
      <xdr:colOff>400051</xdr:colOff>
      <xdr:row>323</xdr:row>
      <xdr:rowOff>48260</xdr:rowOff>
    </xdr:to>
    <xdr:pic>
      <xdr:nvPicPr>
        <xdr:cNvPr id="104" name="mx1747[R:18]" descr="blank"/>
        <xdr:cNvPicPr>
          <a:picLocks noChangeAspect="1" noChangeArrowheads="1"/>
        </xdr:cNvPicPr>
      </xdr:nvPicPr>
      <xdr:blipFill>
        <a:blip r:embed="rId1" cstate="print"/>
        <a:srcRect/>
        <a:stretch>
          <a:fillRect/>
        </a:stretch>
      </xdr:blipFill>
      <xdr:spPr>
        <a:xfrm>
          <a:off x="6366510" y="78419960"/>
          <a:ext cx="45720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228600</xdr:colOff>
      <xdr:row>324</xdr:row>
      <xdr:rowOff>0</xdr:rowOff>
    </xdr:from>
    <xdr:to>
      <xdr:col>5</xdr:col>
      <xdr:colOff>209551</xdr:colOff>
      <xdr:row>324</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78729840"/>
          <a:ext cx="339090" cy="147955"/>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78729840"/>
          <a:ext cx="339090" cy="1143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4</xdr:col>
      <xdr:colOff>323850</xdr:colOff>
      <xdr:row>324</xdr:row>
      <xdr:rowOff>0</xdr:rowOff>
    </xdr:from>
    <xdr:to>
      <xdr:col>5</xdr:col>
      <xdr:colOff>304801</xdr:colOff>
      <xdr:row>324</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78729840"/>
          <a:ext cx="339090" cy="152400"/>
        </a:xfrm>
        <a:prstGeom prst="rect">
          <a:avLst/>
        </a:prstGeom>
        <a:noFill/>
        <a:ln w="9525">
          <a:noFill/>
          <a:miter lim="800000"/>
          <a:headEnd/>
          <a:tailEnd/>
        </a:ln>
      </xdr:spPr>
    </xdr:pic>
    <xdr:clientData/>
  </xdr:twoCellAnchor>
  <xdr:twoCellAnchor editAs="oneCell">
    <xdr:from>
      <xdr:col>3</xdr:col>
      <xdr:colOff>237067</xdr:colOff>
      <xdr:row>324</xdr:row>
      <xdr:rowOff>0</xdr:rowOff>
    </xdr:from>
    <xdr:to>
      <xdr:col>4</xdr:col>
      <xdr:colOff>323851</xdr:colOff>
      <xdr:row>326</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78729840"/>
          <a:ext cx="1847215" cy="627380"/>
        </a:xfrm>
        <a:prstGeom prst="rect">
          <a:avLst/>
        </a:prstGeom>
        <a:noFill/>
        <a:ln w="9525">
          <a:noFill/>
          <a:miter lim="800000"/>
          <a:headEnd/>
          <a:tailEnd/>
        </a:ln>
      </xdr:spPr>
    </xdr:pic>
    <xdr:clientData/>
  </xdr:twoCellAnchor>
  <xdr:twoCellAnchor editAs="oneCell">
    <xdr:from>
      <xdr:col>2</xdr:col>
      <xdr:colOff>1871135</xdr:colOff>
      <xdr:row>320</xdr:row>
      <xdr:rowOff>137306</xdr:rowOff>
    </xdr:from>
    <xdr:to>
      <xdr:col>4</xdr:col>
      <xdr:colOff>323851</xdr:colOff>
      <xdr:row>323</xdr:row>
      <xdr:rowOff>182880</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77891640"/>
          <a:ext cx="2286000" cy="77724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111</xdr:row>
      <xdr:rowOff>0</xdr:rowOff>
    </xdr:from>
    <xdr:to>
      <xdr:col>4</xdr:col>
      <xdr:colOff>152400</xdr:colOff>
      <xdr:row>111</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6791920"/>
          <a:ext cx="152400" cy="128905"/>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228600</xdr:colOff>
      <xdr:row>111</xdr:row>
      <xdr:rowOff>0</xdr:rowOff>
    </xdr:from>
    <xdr:to>
      <xdr:col>5</xdr:col>
      <xdr:colOff>333376</xdr:colOff>
      <xdr:row>111</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6791920"/>
          <a:ext cx="462915" cy="147955"/>
        </a:xfrm>
        <a:prstGeom prst="rect">
          <a:avLst/>
        </a:prstGeom>
        <a:noFill/>
        <a:ln w="9525">
          <a:noFill/>
          <a:miter lim="800000"/>
          <a:headEnd/>
          <a:tailEnd/>
        </a:ln>
      </xdr:spPr>
    </xdr:pic>
    <xdr:clientData/>
  </xdr:twoCellAnchor>
  <xdr:twoCellAnchor editAs="oneCell">
    <xdr:from>
      <xdr:col>4</xdr:col>
      <xdr:colOff>209550</xdr:colOff>
      <xdr:row>111</xdr:row>
      <xdr:rowOff>0</xdr:rowOff>
    </xdr:from>
    <xdr:to>
      <xdr:col>5</xdr:col>
      <xdr:colOff>1</xdr:colOff>
      <xdr:row>111</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6791920"/>
          <a:ext cx="148590" cy="90805"/>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228600</xdr:colOff>
      <xdr:row>111</xdr:row>
      <xdr:rowOff>0</xdr:rowOff>
    </xdr:from>
    <xdr:to>
      <xdr:col>5</xdr:col>
      <xdr:colOff>333376</xdr:colOff>
      <xdr:row>111</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6791920"/>
          <a:ext cx="462915" cy="147955"/>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6791920"/>
          <a:ext cx="45974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425451</xdr:colOff>
      <xdr:row>111</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6791920"/>
          <a:ext cx="459740" cy="152400"/>
        </a:xfrm>
        <a:prstGeom prst="rect">
          <a:avLst/>
        </a:prstGeom>
        <a:noFill/>
        <a:ln w="9525">
          <a:noFill/>
          <a:miter lim="800000"/>
          <a:headEnd/>
          <a:tailEnd/>
        </a:ln>
      </xdr:spPr>
    </xdr:pic>
    <xdr:clientData/>
  </xdr:twoCellAnchor>
  <xdr:twoCellAnchor editAs="oneCell">
    <xdr:from>
      <xdr:col>11</xdr:col>
      <xdr:colOff>660399</xdr:colOff>
      <xdr:row>117</xdr:row>
      <xdr:rowOff>182734</xdr:rowOff>
    </xdr:from>
    <xdr:to>
      <xdr:col>21</xdr:col>
      <xdr:colOff>129144</xdr:colOff>
      <xdr:row>131</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2851531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228600</xdr:colOff>
      <xdr:row>111</xdr:row>
      <xdr:rowOff>0</xdr:rowOff>
    </xdr:from>
    <xdr:to>
      <xdr:col>5</xdr:col>
      <xdr:colOff>209551</xdr:colOff>
      <xdr:row>111</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6791920"/>
          <a:ext cx="339090" cy="147955"/>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6791920"/>
          <a:ext cx="339090" cy="1143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4</xdr:col>
      <xdr:colOff>323850</xdr:colOff>
      <xdr:row>111</xdr:row>
      <xdr:rowOff>0</xdr:rowOff>
    </xdr:from>
    <xdr:to>
      <xdr:col>5</xdr:col>
      <xdr:colOff>304801</xdr:colOff>
      <xdr:row>111</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6791920"/>
          <a:ext cx="339090" cy="152400"/>
        </a:xfrm>
        <a:prstGeom prst="rect">
          <a:avLst/>
        </a:prstGeom>
        <a:noFill/>
        <a:ln w="9525">
          <a:noFill/>
          <a:miter lim="800000"/>
          <a:headEnd/>
          <a:tailEnd/>
        </a:ln>
      </xdr:spPr>
    </xdr:pic>
    <xdr:clientData/>
  </xdr:twoCellAnchor>
  <xdr:twoCellAnchor editAs="oneCell">
    <xdr:from>
      <xdr:col>3</xdr:col>
      <xdr:colOff>237067</xdr:colOff>
      <xdr:row>111</xdr:row>
      <xdr:rowOff>0</xdr:rowOff>
    </xdr:from>
    <xdr:to>
      <xdr:col>4</xdr:col>
      <xdr:colOff>323851</xdr:colOff>
      <xdr:row>113</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2679192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152400</xdr:colOff>
      <xdr:row>12</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651760"/>
          <a:ext cx="152400" cy="12890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333376</xdr:colOff>
      <xdr:row>12</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651760"/>
          <a:ext cx="462915" cy="147955"/>
        </a:xfrm>
        <a:prstGeom prst="rect">
          <a:avLst/>
        </a:prstGeom>
        <a:noFill/>
        <a:ln w="9525">
          <a:noFill/>
          <a:miter lim="800000"/>
          <a:headEnd/>
          <a:tailEnd/>
        </a:ln>
      </xdr:spPr>
    </xdr:pic>
    <xdr:clientData/>
  </xdr:twoCellAnchor>
  <xdr:twoCellAnchor editAs="oneCell">
    <xdr:from>
      <xdr:col>4</xdr:col>
      <xdr:colOff>209550</xdr:colOff>
      <xdr:row>12</xdr:row>
      <xdr:rowOff>0</xdr:rowOff>
    </xdr:from>
    <xdr:to>
      <xdr:col>5</xdr:col>
      <xdr:colOff>1</xdr:colOff>
      <xdr:row>12</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651760"/>
          <a:ext cx="148590" cy="9080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333376</xdr:colOff>
      <xdr:row>12</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651760"/>
          <a:ext cx="462915" cy="14795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11</xdr:col>
      <xdr:colOff>660399</xdr:colOff>
      <xdr:row>18</xdr:row>
      <xdr:rowOff>182734</xdr:rowOff>
    </xdr:from>
    <xdr:to>
      <xdr:col>21</xdr:col>
      <xdr:colOff>129144</xdr:colOff>
      <xdr:row>32</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437515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209551</xdr:colOff>
      <xdr:row>12</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651760"/>
          <a:ext cx="339090" cy="14795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3</xdr:col>
      <xdr:colOff>237067</xdr:colOff>
      <xdr:row>12</xdr:row>
      <xdr:rowOff>0</xdr:rowOff>
    </xdr:from>
    <xdr:to>
      <xdr:col>4</xdr:col>
      <xdr:colOff>323851</xdr:colOff>
      <xdr:row>14</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265176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36</xdr:row>
      <xdr:rowOff>0</xdr:rowOff>
    </xdr:from>
    <xdr:to>
      <xdr:col>4</xdr:col>
      <xdr:colOff>152400</xdr:colOff>
      <xdr:row>36</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8503920"/>
          <a:ext cx="152400" cy="128905"/>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228600</xdr:colOff>
      <xdr:row>36</xdr:row>
      <xdr:rowOff>0</xdr:rowOff>
    </xdr:from>
    <xdr:to>
      <xdr:col>5</xdr:col>
      <xdr:colOff>333376</xdr:colOff>
      <xdr:row>36</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8503920"/>
          <a:ext cx="462915" cy="147955"/>
        </a:xfrm>
        <a:prstGeom prst="rect">
          <a:avLst/>
        </a:prstGeom>
        <a:noFill/>
        <a:ln w="9525">
          <a:noFill/>
          <a:miter lim="800000"/>
          <a:headEnd/>
          <a:tailEnd/>
        </a:ln>
      </xdr:spPr>
    </xdr:pic>
    <xdr:clientData/>
  </xdr:twoCellAnchor>
  <xdr:twoCellAnchor editAs="oneCell">
    <xdr:from>
      <xdr:col>4</xdr:col>
      <xdr:colOff>209550</xdr:colOff>
      <xdr:row>36</xdr:row>
      <xdr:rowOff>0</xdr:rowOff>
    </xdr:from>
    <xdr:to>
      <xdr:col>5</xdr:col>
      <xdr:colOff>1</xdr:colOff>
      <xdr:row>36</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8503920"/>
          <a:ext cx="148590" cy="90805"/>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228600</xdr:colOff>
      <xdr:row>36</xdr:row>
      <xdr:rowOff>0</xdr:rowOff>
    </xdr:from>
    <xdr:to>
      <xdr:col>5</xdr:col>
      <xdr:colOff>333376</xdr:colOff>
      <xdr:row>36</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8503920"/>
          <a:ext cx="462915" cy="147955"/>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8503920"/>
          <a:ext cx="45974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425451</xdr:colOff>
      <xdr:row>36</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8503920"/>
          <a:ext cx="459740" cy="152400"/>
        </a:xfrm>
        <a:prstGeom prst="rect">
          <a:avLst/>
        </a:prstGeom>
        <a:noFill/>
        <a:ln w="9525">
          <a:noFill/>
          <a:miter lim="800000"/>
          <a:headEnd/>
          <a:tailEnd/>
        </a:ln>
      </xdr:spPr>
    </xdr:pic>
    <xdr:clientData/>
  </xdr:twoCellAnchor>
  <xdr:twoCellAnchor editAs="oneCell">
    <xdr:from>
      <xdr:col>11</xdr:col>
      <xdr:colOff>660399</xdr:colOff>
      <xdr:row>42</xdr:row>
      <xdr:rowOff>182734</xdr:rowOff>
    </xdr:from>
    <xdr:to>
      <xdr:col>21</xdr:col>
      <xdr:colOff>129144</xdr:colOff>
      <xdr:row>56</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1022731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228600</xdr:colOff>
      <xdr:row>36</xdr:row>
      <xdr:rowOff>0</xdr:rowOff>
    </xdr:from>
    <xdr:to>
      <xdr:col>5</xdr:col>
      <xdr:colOff>209551</xdr:colOff>
      <xdr:row>36</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8503920"/>
          <a:ext cx="339090" cy="147955"/>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850392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0</xdr:rowOff>
    </xdr:from>
    <xdr:to>
      <xdr:col>5</xdr:col>
      <xdr:colOff>304801</xdr:colOff>
      <xdr:row>36</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8503920"/>
          <a:ext cx="339090" cy="152400"/>
        </a:xfrm>
        <a:prstGeom prst="rect">
          <a:avLst/>
        </a:prstGeom>
        <a:noFill/>
        <a:ln w="9525">
          <a:noFill/>
          <a:miter lim="800000"/>
          <a:headEnd/>
          <a:tailEnd/>
        </a:ln>
      </xdr:spPr>
    </xdr:pic>
    <xdr:clientData/>
  </xdr:twoCellAnchor>
  <xdr:twoCellAnchor editAs="oneCell">
    <xdr:from>
      <xdr:col>3</xdr:col>
      <xdr:colOff>237067</xdr:colOff>
      <xdr:row>36</xdr:row>
      <xdr:rowOff>0</xdr:rowOff>
    </xdr:from>
    <xdr:to>
      <xdr:col>4</xdr:col>
      <xdr:colOff>323851</xdr:colOff>
      <xdr:row>38</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850392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86</xdr:row>
      <xdr:rowOff>0</xdr:rowOff>
    </xdr:from>
    <xdr:to>
      <xdr:col>4</xdr:col>
      <xdr:colOff>152400</xdr:colOff>
      <xdr:row>86</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0695920"/>
          <a:ext cx="152400" cy="128905"/>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228600</xdr:colOff>
      <xdr:row>86</xdr:row>
      <xdr:rowOff>0</xdr:rowOff>
    </xdr:from>
    <xdr:to>
      <xdr:col>5</xdr:col>
      <xdr:colOff>333376</xdr:colOff>
      <xdr:row>86</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0695920"/>
          <a:ext cx="462915" cy="147955"/>
        </a:xfrm>
        <a:prstGeom prst="rect">
          <a:avLst/>
        </a:prstGeom>
        <a:noFill/>
        <a:ln w="9525">
          <a:noFill/>
          <a:miter lim="800000"/>
          <a:headEnd/>
          <a:tailEnd/>
        </a:ln>
      </xdr:spPr>
    </xdr:pic>
    <xdr:clientData/>
  </xdr:twoCellAnchor>
  <xdr:twoCellAnchor editAs="oneCell">
    <xdr:from>
      <xdr:col>4</xdr:col>
      <xdr:colOff>209550</xdr:colOff>
      <xdr:row>86</xdr:row>
      <xdr:rowOff>0</xdr:rowOff>
    </xdr:from>
    <xdr:to>
      <xdr:col>5</xdr:col>
      <xdr:colOff>1</xdr:colOff>
      <xdr:row>86</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0695920"/>
          <a:ext cx="148590" cy="90805"/>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228600</xdr:colOff>
      <xdr:row>86</xdr:row>
      <xdr:rowOff>0</xdr:rowOff>
    </xdr:from>
    <xdr:to>
      <xdr:col>5</xdr:col>
      <xdr:colOff>333376</xdr:colOff>
      <xdr:row>86</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0695920"/>
          <a:ext cx="462915" cy="147955"/>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0695920"/>
          <a:ext cx="45974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425451</xdr:colOff>
      <xdr:row>86</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0695920"/>
          <a:ext cx="459740" cy="152400"/>
        </a:xfrm>
        <a:prstGeom prst="rect">
          <a:avLst/>
        </a:prstGeom>
        <a:noFill/>
        <a:ln w="9525">
          <a:noFill/>
          <a:miter lim="800000"/>
          <a:headEnd/>
          <a:tailEnd/>
        </a:ln>
      </xdr:spPr>
    </xdr:pic>
    <xdr:clientData/>
  </xdr:twoCellAnchor>
  <xdr:twoCellAnchor editAs="oneCell">
    <xdr:from>
      <xdr:col>11</xdr:col>
      <xdr:colOff>660399</xdr:colOff>
      <xdr:row>92</xdr:row>
      <xdr:rowOff>182734</xdr:rowOff>
    </xdr:from>
    <xdr:to>
      <xdr:col>21</xdr:col>
      <xdr:colOff>129144</xdr:colOff>
      <xdr:row>106</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2241931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228600</xdr:colOff>
      <xdr:row>86</xdr:row>
      <xdr:rowOff>0</xdr:rowOff>
    </xdr:from>
    <xdr:to>
      <xdr:col>5</xdr:col>
      <xdr:colOff>209551</xdr:colOff>
      <xdr:row>86</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0695920"/>
          <a:ext cx="339090" cy="147955"/>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0695920"/>
          <a:ext cx="339090" cy="1143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4</xdr:col>
      <xdr:colOff>323850</xdr:colOff>
      <xdr:row>86</xdr:row>
      <xdr:rowOff>0</xdr:rowOff>
    </xdr:from>
    <xdr:to>
      <xdr:col>5</xdr:col>
      <xdr:colOff>304801</xdr:colOff>
      <xdr:row>86</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0695920"/>
          <a:ext cx="339090" cy="152400"/>
        </a:xfrm>
        <a:prstGeom prst="rect">
          <a:avLst/>
        </a:prstGeom>
        <a:noFill/>
        <a:ln w="9525">
          <a:noFill/>
          <a:miter lim="800000"/>
          <a:headEnd/>
          <a:tailEnd/>
        </a:ln>
      </xdr:spPr>
    </xdr:pic>
    <xdr:clientData/>
  </xdr:twoCellAnchor>
  <xdr:twoCellAnchor editAs="oneCell">
    <xdr:from>
      <xdr:col>3</xdr:col>
      <xdr:colOff>237067</xdr:colOff>
      <xdr:row>86</xdr:row>
      <xdr:rowOff>0</xdr:rowOff>
    </xdr:from>
    <xdr:to>
      <xdr:col>4</xdr:col>
      <xdr:colOff>323851</xdr:colOff>
      <xdr:row>88</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2069592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8</xdr:row>
      <xdr:rowOff>0</xdr:rowOff>
    </xdr:from>
    <xdr:to>
      <xdr:col>4</xdr:col>
      <xdr:colOff>152400</xdr:colOff>
      <xdr:row>8</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1676400"/>
          <a:ext cx="152400" cy="128905"/>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228600</xdr:colOff>
      <xdr:row>8</xdr:row>
      <xdr:rowOff>0</xdr:rowOff>
    </xdr:from>
    <xdr:to>
      <xdr:col>5</xdr:col>
      <xdr:colOff>333376</xdr:colOff>
      <xdr:row>8</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1676400"/>
          <a:ext cx="462915" cy="147955"/>
        </a:xfrm>
        <a:prstGeom prst="rect">
          <a:avLst/>
        </a:prstGeom>
        <a:noFill/>
        <a:ln w="9525">
          <a:noFill/>
          <a:miter lim="800000"/>
          <a:headEnd/>
          <a:tailEnd/>
        </a:ln>
      </xdr:spPr>
    </xdr:pic>
    <xdr:clientData/>
  </xdr:twoCellAnchor>
  <xdr:twoCellAnchor editAs="oneCell">
    <xdr:from>
      <xdr:col>4</xdr:col>
      <xdr:colOff>209550</xdr:colOff>
      <xdr:row>8</xdr:row>
      <xdr:rowOff>0</xdr:rowOff>
    </xdr:from>
    <xdr:to>
      <xdr:col>5</xdr:col>
      <xdr:colOff>1</xdr:colOff>
      <xdr:row>8</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1676400"/>
          <a:ext cx="148590" cy="90805"/>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228600</xdr:colOff>
      <xdr:row>8</xdr:row>
      <xdr:rowOff>0</xdr:rowOff>
    </xdr:from>
    <xdr:to>
      <xdr:col>5</xdr:col>
      <xdr:colOff>333376</xdr:colOff>
      <xdr:row>8</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1676400"/>
          <a:ext cx="462915" cy="147955"/>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1676400"/>
          <a:ext cx="45974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425451</xdr:colOff>
      <xdr:row>8</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1676400"/>
          <a:ext cx="459740" cy="152400"/>
        </a:xfrm>
        <a:prstGeom prst="rect">
          <a:avLst/>
        </a:prstGeom>
        <a:noFill/>
        <a:ln w="9525">
          <a:noFill/>
          <a:miter lim="800000"/>
          <a:headEnd/>
          <a:tailEnd/>
        </a:ln>
      </xdr:spPr>
    </xdr:pic>
    <xdr:clientData/>
  </xdr:twoCellAnchor>
  <xdr:twoCellAnchor editAs="oneCell">
    <xdr:from>
      <xdr:col>11</xdr:col>
      <xdr:colOff>660399</xdr:colOff>
      <xdr:row>14</xdr:row>
      <xdr:rowOff>182734</xdr:rowOff>
    </xdr:from>
    <xdr:to>
      <xdr:col>21</xdr:col>
      <xdr:colOff>129144</xdr:colOff>
      <xdr:row>28</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339979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228600</xdr:colOff>
      <xdr:row>8</xdr:row>
      <xdr:rowOff>0</xdr:rowOff>
    </xdr:from>
    <xdr:to>
      <xdr:col>5</xdr:col>
      <xdr:colOff>209551</xdr:colOff>
      <xdr:row>8</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1676400"/>
          <a:ext cx="339090" cy="147955"/>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1676400"/>
          <a:ext cx="339090" cy="1143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4</xdr:col>
      <xdr:colOff>323850</xdr:colOff>
      <xdr:row>8</xdr:row>
      <xdr:rowOff>0</xdr:rowOff>
    </xdr:from>
    <xdr:to>
      <xdr:col>5</xdr:col>
      <xdr:colOff>304801</xdr:colOff>
      <xdr:row>8</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1676400"/>
          <a:ext cx="339090" cy="152400"/>
        </a:xfrm>
        <a:prstGeom prst="rect">
          <a:avLst/>
        </a:prstGeom>
        <a:noFill/>
        <a:ln w="9525">
          <a:noFill/>
          <a:miter lim="800000"/>
          <a:headEnd/>
          <a:tailEnd/>
        </a:ln>
      </xdr:spPr>
    </xdr:pic>
    <xdr:clientData/>
  </xdr:twoCellAnchor>
  <xdr:twoCellAnchor editAs="oneCell">
    <xdr:from>
      <xdr:col>3</xdr:col>
      <xdr:colOff>237067</xdr:colOff>
      <xdr:row>8</xdr:row>
      <xdr:rowOff>0</xdr:rowOff>
    </xdr:from>
    <xdr:to>
      <xdr:col>4</xdr:col>
      <xdr:colOff>323851</xdr:colOff>
      <xdr:row>10</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167640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42</xdr:row>
      <xdr:rowOff>0</xdr:rowOff>
    </xdr:from>
    <xdr:to>
      <xdr:col>4</xdr:col>
      <xdr:colOff>152400</xdr:colOff>
      <xdr:row>42</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9966960"/>
          <a:ext cx="152400" cy="128905"/>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228600</xdr:colOff>
      <xdr:row>42</xdr:row>
      <xdr:rowOff>0</xdr:rowOff>
    </xdr:from>
    <xdr:to>
      <xdr:col>5</xdr:col>
      <xdr:colOff>333376</xdr:colOff>
      <xdr:row>42</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9966960"/>
          <a:ext cx="462915" cy="147955"/>
        </a:xfrm>
        <a:prstGeom prst="rect">
          <a:avLst/>
        </a:prstGeom>
        <a:noFill/>
        <a:ln w="9525">
          <a:noFill/>
          <a:miter lim="800000"/>
          <a:headEnd/>
          <a:tailEnd/>
        </a:ln>
      </xdr:spPr>
    </xdr:pic>
    <xdr:clientData/>
  </xdr:twoCellAnchor>
  <xdr:twoCellAnchor editAs="oneCell">
    <xdr:from>
      <xdr:col>4</xdr:col>
      <xdr:colOff>209550</xdr:colOff>
      <xdr:row>42</xdr:row>
      <xdr:rowOff>0</xdr:rowOff>
    </xdr:from>
    <xdr:to>
      <xdr:col>5</xdr:col>
      <xdr:colOff>1</xdr:colOff>
      <xdr:row>42</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9966960"/>
          <a:ext cx="148590" cy="90805"/>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228600</xdr:colOff>
      <xdr:row>42</xdr:row>
      <xdr:rowOff>0</xdr:rowOff>
    </xdr:from>
    <xdr:to>
      <xdr:col>5</xdr:col>
      <xdr:colOff>333376</xdr:colOff>
      <xdr:row>42</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9966960"/>
          <a:ext cx="462915" cy="147955"/>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9966960"/>
          <a:ext cx="45974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425451</xdr:colOff>
      <xdr:row>42</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9966960"/>
          <a:ext cx="459740" cy="152400"/>
        </a:xfrm>
        <a:prstGeom prst="rect">
          <a:avLst/>
        </a:prstGeom>
        <a:noFill/>
        <a:ln w="9525">
          <a:noFill/>
          <a:miter lim="800000"/>
          <a:headEnd/>
          <a:tailEnd/>
        </a:ln>
      </xdr:spPr>
    </xdr:pic>
    <xdr:clientData/>
  </xdr:twoCellAnchor>
  <xdr:twoCellAnchor editAs="oneCell">
    <xdr:from>
      <xdr:col>11</xdr:col>
      <xdr:colOff>660399</xdr:colOff>
      <xdr:row>48</xdr:row>
      <xdr:rowOff>182734</xdr:rowOff>
    </xdr:from>
    <xdr:to>
      <xdr:col>21</xdr:col>
      <xdr:colOff>129144</xdr:colOff>
      <xdr:row>62</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1169035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228600</xdr:colOff>
      <xdr:row>42</xdr:row>
      <xdr:rowOff>0</xdr:rowOff>
    </xdr:from>
    <xdr:to>
      <xdr:col>5</xdr:col>
      <xdr:colOff>209551</xdr:colOff>
      <xdr:row>42</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9966960"/>
          <a:ext cx="339090" cy="147955"/>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9966960"/>
          <a:ext cx="339090" cy="1143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4</xdr:col>
      <xdr:colOff>323850</xdr:colOff>
      <xdr:row>42</xdr:row>
      <xdr:rowOff>0</xdr:rowOff>
    </xdr:from>
    <xdr:to>
      <xdr:col>5</xdr:col>
      <xdr:colOff>304801</xdr:colOff>
      <xdr:row>42</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9966960"/>
          <a:ext cx="339090" cy="152400"/>
        </a:xfrm>
        <a:prstGeom prst="rect">
          <a:avLst/>
        </a:prstGeom>
        <a:noFill/>
        <a:ln w="9525">
          <a:noFill/>
          <a:miter lim="800000"/>
          <a:headEnd/>
          <a:tailEnd/>
        </a:ln>
      </xdr:spPr>
    </xdr:pic>
    <xdr:clientData/>
  </xdr:twoCellAnchor>
  <xdr:twoCellAnchor editAs="oneCell">
    <xdr:from>
      <xdr:col>3</xdr:col>
      <xdr:colOff>237067</xdr:colOff>
      <xdr:row>42</xdr:row>
      <xdr:rowOff>0</xdr:rowOff>
    </xdr:from>
    <xdr:to>
      <xdr:col>4</xdr:col>
      <xdr:colOff>323851</xdr:colOff>
      <xdr:row>44</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996696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13</xdr:row>
      <xdr:rowOff>0</xdr:rowOff>
    </xdr:from>
    <xdr:to>
      <xdr:col>4</xdr:col>
      <xdr:colOff>152400</xdr:colOff>
      <xdr:row>13</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895600"/>
          <a:ext cx="152400" cy="1289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895600"/>
          <a:ext cx="462915" cy="147955"/>
        </a:xfrm>
        <a:prstGeom prst="rect">
          <a:avLst/>
        </a:prstGeom>
        <a:noFill/>
        <a:ln w="9525">
          <a:noFill/>
          <a:miter lim="800000"/>
          <a:headEnd/>
          <a:tailEnd/>
        </a:ln>
      </xdr:spPr>
    </xdr:pic>
    <xdr:clientData/>
  </xdr:twoCellAnchor>
  <xdr:twoCellAnchor editAs="oneCell">
    <xdr:from>
      <xdr:col>4</xdr:col>
      <xdr:colOff>209550</xdr:colOff>
      <xdr:row>13</xdr:row>
      <xdr:rowOff>0</xdr:rowOff>
    </xdr:from>
    <xdr:to>
      <xdr:col>5</xdr:col>
      <xdr:colOff>1</xdr:colOff>
      <xdr:row>13</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895600"/>
          <a:ext cx="148590" cy="908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895600"/>
          <a:ext cx="462915"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11</xdr:col>
      <xdr:colOff>660399</xdr:colOff>
      <xdr:row>19</xdr:row>
      <xdr:rowOff>182734</xdr:rowOff>
    </xdr:from>
    <xdr:to>
      <xdr:col>21</xdr:col>
      <xdr:colOff>129144</xdr:colOff>
      <xdr:row>33</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461899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209551</xdr:colOff>
      <xdr:row>13</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895600"/>
          <a:ext cx="339090"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3</xdr:col>
      <xdr:colOff>237067</xdr:colOff>
      <xdr:row>13</xdr:row>
      <xdr:rowOff>0</xdr:rowOff>
    </xdr:from>
    <xdr:to>
      <xdr:col>4</xdr:col>
      <xdr:colOff>323851</xdr:colOff>
      <xdr:row>15</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289560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23</xdr:row>
      <xdr:rowOff>0</xdr:rowOff>
    </xdr:from>
    <xdr:to>
      <xdr:col>4</xdr:col>
      <xdr:colOff>152400</xdr:colOff>
      <xdr:row>23</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5334000"/>
          <a:ext cx="152400" cy="128905"/>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228600</xdr:colOff>
      <xdr:row>23</xdr:row>
      <xdr:rowOff>0</xdr:rowOff>
    </xdr:from>
    <xdr:to>
      <xdr:col>5</xdr:col>
      <xdr:colOff>333376</xdr:colOff>
      <xdr:row>23</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5334000"/>
          <a:ext cx="462915" cy="147955"/>
        </a:xfrm>
        <a:prstGeom prst="rect">
          <a:avLst/>
        </a:prstGeom>
        <a:noFill/>
        <a:ln w="9525">
          <a:noFill/>
          <a:miter lim="800000"/>
          <a:headEnd/>
          <a:tailEnd/>
        </a:ln>
      </xdr:spPr>
    </xdr:pic>
    <xdr:clientData/>
  </xdr:twoCellAnchor>
  <xdr:twoCellAnchor editAs="oneCell">
    <xdr:from>
      <xdr:col>4</xdr:col>
      <xdr:colOff>209550</xdr:colOff>
      <xdr:row>23</xdr:row>
      <xdr:rowOff>0</xdr:rowOff>
    </xdr:from>
    <xdr:to>
      <xdr:col>5</xdr:col>
      <xdr:colOff>1</xdr:colOff>
      <xdr:row>23</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5334000"/>
          <a:ext cx="148590" cy="90805"/>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228600</xdr:colOff>
      <xdr:row>23</xdr:row>
      <xdr:rowOff>0</xdr:rowOff>
    </xdr:from>
    <xdr:to>
      <xdr:col>5</xdr:col>
      <xdr:colOff>333376</xdr:colOff>
      <xdr:row>23</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5334000"/>
          <a:ext cx="462915" cy="147955"/>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5334000"/>
          <a:ext cx="45974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425451</xdr:colOff>
      <xdr:row>23</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5334000"/>
          <a:ext cx="459740" cy="152400"/>
        </a:xfrm>
        <a:prstGeom prst="rect">
          <a:avLst/>
        </a:prstGeom>
        <a:noFill/>
        <a:ln w="9525">
          <a:noFill/>
          <a:miter lim="800000"/>
          <a:headEnd/>
          <a:tailEnd/>
        </a:ln>
      </xdr:spPr>
    </xdr:pic>
    <xdr:clientData/>
  </xdr:twoCellAnchor>
  <xdr:twoCellAnchor editAs="oneCell">
    <xdr:from>
      <xdr:col>11</xdr:col>
      <xdr:colOff>660399</xdr:colOff>
      <xdr:row>29</xdr:row>
      <xdr:rowOff>182734</xdr:rowOff>
    </xdr:from>
    <xdr:to>
      <xdr:col>21</xdr:col>
      <xdr:colOff>129144</xdr:colOff>
      <xdr:row>43</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705739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228600</xdr:colOff>
      <xdr:row>23</xdr:row>
      <xdr:rowOff>0</xdr:rowOff>
    </xdr:from>
    <xdr:to>
      <xdr:col>5</xdr:col>
      <xdr:colOff>209551</xdr:colOff>
      <xdr:row>23</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5334000"/>
          <a:ext cx="339090" cy="147955"/>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5334000"/>
          <a:ext cx="339090" cy="1143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0</xdr:rowOff>
    </xdr:from>
    <xdr:to>
      <xdr:col>5</xdr:col>
      <xdr:colOff>304801</xdr:colOff>
      <xdr:row>23</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5334000"/>
          <a:ext cx="339090" cy="152400"/>
        </a:xfrm>
        <a:prstGeom prst="rect">
          <a:avLst/>
        </a:prstGeom>
        <a:noFill/>
        <a:ln w="9525">
          <a:noFill/>
          <a:miter lim="800000"/>
          <a:headEnd/>
          <a:tailEnd/>
        </a:ln>
      </xdr:spPr>
    </xdr:pic>
    <xdr:clientData/>
  </xdr:twoCellAnchor>
  <xdr:twoCellAnchor editAs="oneCell">
    <xdr:from>
      <xdr:col>3</xdr:col>
      <xdr:colOff>237067</xdr:colOff>
      <xdr:row>23</xdr:row>
      <xdr:rowOff>0</xdr:rowOff>
    </xdr:from>
    <xdr:to>
      <xdr:col>4</xdr:col>
      <xdr:colOff>323851</xdr:colOff>
      <xdr:row>25</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533400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9</xdr:row>
      <xdr:rowOff>0</xdr:rowOff>
    </xdr:from>
    <xdr:to>
      <xdr:col>4</xdr:col>
      <xdr:colOff>152400</xdr:colOff>
      <xdr:row>9</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1920240"/>
          <a:ext cx="152400" cy="128905"/>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228600</xdr:colOff>
      <xdr:row>9</xdr:row>
      <xdr:rowOff>0</xdr:rowOff>
    </xdr:from>
    <xdr:to>
      <xdr:col>5</xdr:col>
      <xdr:colOff>333376</xdr:colOff>
      <xdr:row>9</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1920240"/>
          <a:ext cx="462915" cy="147955"/>
        </a:xfrm>
        <a:prstGeom prst="rect">
          <a:avLst/>
        </a:prstGeom>
        <a:noFill/>
        <a:ln w="9525">
          <a:noFill/>
          <a:miter lim="800000"/>
          <a:headEnd/>
          <a:tailEnd/>
        </a:ln>
      </xdr:spPr>
    </xdr:pic>
    <xdr:clientData/>
  </xdr:twoCellAnchor>
  <xdr:twoCellAnchor editAs="oneCell">
    <xdr:from>
      <xdr:col>4</xdr:col>
      <xdr:colOff>209550</xdr:colOff>
      <xdr:row>9</xdr:row>
      <xdr:rowOff>0</xdr:rowOff>
    </xdr:from>
    <xdr:to>
      <xdr:col>5</xdr:col>
      <xdr:colOff>1</xdr:colOff>
      <xdr:row>9</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1920240"/>
          <a:ext cx="148590" cy="90805"/>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228600</xdr:colOff>
      <xdr:row>9</xdr:row>
      <xdr:rowOff>0</xdr:rowOff>
    </xdr:from>
    <xdr:to>
      <xdr:col>5</xdr:col>
      <xdr:colOff>333376</xdr:colOff>
      <xdr:row>9</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1920240"/>
          <a:ext cx="462915" cy="147955"/>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1920240"/>
          <a:ext cx="45974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425451</xdr:colOff>
      <xdr:row>9</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1920240"/>
          <a:ext cx="459740" cy="152400"/>
        </a:xfrm>
        <a:prstGeom prst="rect">
          <a:avLst/>
        </a:prstGeom>
        <a:noFill/>
        <a:ln w="9525">
          <a:noFill/>
          <a:miter lim="800000"/>
          <a:headEnd/>
          <a:tailEnd/>
        </a:ln>
      </xdr:spPr>
    </xdr:pic>
    <xdr:clientData/>
  </xdr:twoCellAnchor>
  <xdr:twoCellAnchor editAs="oneCell">
    <xdr:from>
      <xdr:col>11</xdr:col>
      <xdr:colOff>660399</xdr:colOff>
      <xdr:row>15</xdr:row>
      <xdr:rowOff>182734</xdr:rowOff>
    </xdr:from>
    <xdr:to>
      <xdr:col>21</xdr:col>
      <xdr:colOff>129144</xdr:colOff>
      <xdr:row>29</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364363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228600</xdr:colOff>
      <xdr:row>9</xdr:row>
      <xdr:rowOff>0</xdr:rowOff>
    </xdr:from>
    <xdr:to>
      <xdr:col>5</xdr:col>
      <xdr:colOff>209551</xdr:colOff>
      <xdr:row>9</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1920240"/>
          <a:ext cx="339090" cy="147955"/>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1920240"/>
          <a:ext cx="339090" cy="1143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4</xdr:col>
      <xdr:colOff>323850</xdr:colOff>
      <xdr:row>9</xdr:row>
      <xdr:rowOff>0</xdr:rowOff>
    </xdr:from>
    <xdr:to>
      <xdr:col>5</xdr:col>
      <xdr:colOff>304801</xdr:colOff>
      <xdr:row>9</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1920240"/>
          <a:ext cx="339090" cy="152400"/>
        </a:xfrm>
        <a:prstGeom prst="rect">
          <a:avLst/>
        </a:prstGeom>
        <a:noFill/>
        <a:ln w="9525">
          <a:noFill/>
          <a:miter lim="800000"/>
          <a:headEnd/>
          <a:tailEnd/>
        </a:ln>
      </xdr:spPr>
    </xdr:pic>
    <xdr:clientData/>
  </xdr:twoCellAnchor>
  <xdr:twoCellAnchor editAs="oneCell">
    <xdr:from>
      <xdr:col>3</xdr:col>
      <xdr:colOff>237067</xdr:colOff>
      <xdr:row>9</xdr:row>
      <xdr:rowOff>0</xdr:rowOff>
    </xdr:from>
    <xdr:to>
      <xdr:col>4</xdr:col>
      <xdr:colOff>323851</xdr:colOff>
      <xdr:row>11</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192024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152400</xdr:colOff>
      <xdr:row>12</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651760"/>
          <a:ext cx="152400" cy="12890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333376</xdr:colOff>
      <xdr:row>12</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651760"/>
          <a:ext cx="462915" cy="147955"/>
        </a:xfrm>
        <a:prstGeom prst="rect">
          <a:avLst/>
        </a:prstGeom>
        <a:noFill/>
        <a:ln w="9525">
          <a:noFill/>
          <a:miter lim="800000"/>
          <a:headEnd/>
          <a:tailEnd/>
        </a:ln>
      </xdr:spPr>
    </xdr:pic>
    <xdr:clientData/>
  </xdr:twoCellAnchor>
  <xdr:twoCellAnchor editAs="oneCell">
    <xdr:from>
      <xdr:col>4</xdr:col>
      <xdr:colOff>209550</xdr:colOff>
      <xdr:row>12</xdr:row>
      <xdr:rowOff>0</xdr:rowOff>
    </xdr:from>
    <xdr:to>
      <xdr:col>5</xdr:col>
      <xdr:colOff>1</xdr:colOff>
      <xdr:row>12</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651760"/>
          <a:ext cx="148590" cy="9080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333376</xdr:colOff>
      <xdr:row>12</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651760"/>
          <a:ext cx="462915" cy="14795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65176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651760"/>
          <a:ext cx="459740" cy="152400"/>
        </a:xfrm>
        <a:prstGeom prst="rect">
          <a:avLst/>
        </a:prstGeom>
        <a:noFill/>
        <a:ln w="9525">
          <a:noFill/>
          <a:miter lim="800000"/>
          <a:headEnd/>
          <a:tailEnd/>
        </a:ln>
      </xdr:spPr>
    </xdr:pic>
    <xdr:clientData/>
  </xdr:twoCellAnchor>
  <xdr:twoCellAnchor editAs="oneCell">
    <xdr:from>
      <xdr:col>11</xdr:col>
      <xdr:colOff>660399</xdr:colOff>
      <xdr:row>18</xdr:row>
      <xdr:rowOff>182734</xdr:rowOff>
    </xdr:from>
    <xdr:to>
      <xdr:col>21</xdr:col>
      <xdr:colOff>129144</xdr:colOff>
      <xdr:row>32</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437515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209551</xdr:colOff>
      <xdr:row>12</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651760"/>
          <a:ext cx="339090" cy="14795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65176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651760"/>
          <a:ext cx="339090" cy="152400"/>
        </a:xfrm>
        <a:prstGeom prst="rect">
          <a:avLst/>
        </a:prstGeom>
        <a:noFill/>
        <a:ln w="9525">
          <a:noFill/>
          <a:miter lim="800000"/>
          <a:headEnd/>
          <a:tailEnd/>
        </a:ln>
      </xdr:spPr>
    </xdr:pic>
    <xdr:clientData/>
  </xdr:twoCellAnchor>
  <xdr:twoCellAnchor editAs="oneCell">
    <xdr:from>
      <xdr:col>3</xdr:col>
      <xdr:colOff>237067</xdr:colOff>
      <xdr:row>12</xdr:row>
      <xdr:rowOff>0</xdr:rowOff>
    </xdr:from>
    <xdr:to>
      <xdr:col>4</xdr:col>
      <xdr:colOff>323851</xdr:colOff>
      <xdr:row>14</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265176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11</xdr:row>
      <xdr:rowOff>0</xdr:rowOff>
    </xdr:from>
    <xdr:to>
      <xdr:col>4</xdr:col>
      <xdr:colOff>152400</xdr:colOff>
      <xdr:row>11</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407920"/>
          <a:ext cx="152400" cy="12890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228600</xdr:colOff>
      <xdr:row>11</xdr:row>
      <xdr:rowOff>0</xdr:rowOff>
    </xdr:from>
    <xdr:to>
      <xdr:col>5</xdr:col>
      <xdr:colOff>333376</xdr:colOff>
      <xdr:row>11</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407920"/>
          <a:ext cx="462915" cy="147955"/>
        </a:xfrm>
        <a:prstGeom prst="rect">
          <a:avLst/>
        </a:prstGeom>
        <a:noFill/>
        <a:ln w="9525">
          <a:noFill/>
          <a:miter lim="800000"/>
          <a:headEnd/>
          <a:tailEnd/>
        </a:ln>
      </xdr:spPr>
    </xdr:pic>
    <xdr:clientData/>
  </xdr:twoCellAnchor>
  <xdr:twoCellAnchor editAs="oneCell">
    <xdr:from>
      <xdr:col>4</xdr:col>
      <xdr:colOff>209550</xdr:colOff>
      <xdr:row>11</xdr:row>
      <xdr:rowOff>0</xdr:rowOff>
    </xdr:from>
    <xdr:to>
      <xdr:col>5</xdr:col>
      <xdr:colOff>1</xdr:colOff>
      <xdr:row>11</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407920"/>
          <a:ext cx="148590" cy="9080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228600</xdr:colOff>
      <xdr:row>11</xdr:row>
      <xdr:rowOff>0</xdr:rowOff>
    </xdr:from>
    <xdr:to>
      <xdr:col>5</xdr:col>
      <xdr:colOff>333376</xdr:colOff>
      <xdr:row>11</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407920"/>
          <a:ext cx="462915" cy="14795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40792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407920"/>
          <a:ext cx="459740" cy="152400"/>
        </a:xfrm>
        <a:prstGeom prst="rect">
          <a:avLst/>
        </a:prstGeom>
        <a:noFill/>
        <a:ln w="9525">
          <a:noFill/>
          <a:miter lim="800000"/>
          <a:headEnd/>
          <a:tailEnd/>
        </a:ln>
      </xdr:spPr>
    </xdr:pic>
    <xdr:clientData/>
  </xdr:twoCellAnchor>
  <xdr:twoCellAnchor editAs="oneCell">
    <xdr:from>
      <xdr:col>11</xdr:col>
      <xdr:colOff>660399</xdr:colOff>
      <xdr:row>17</xdr:row>
      <xdr:rowOff>182734</xdr:rowOff>
    </xdr:from>
    <xdr:to>
      <xdr:col>21</xdr:col>
      <xdr:colOff>129144</xdr:colOff>
      <xdr:row>31</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413131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228600</xdr:colOff>
      <xdr:row>11</xdr:row>
      <xdr:rowOff>0</xdr:rowOff>
    </xdr:from>
    <xdr:to>
      <xdr:col>5</xdr:col>
      <xdr:colOff>209551</xdr:colOff>
      <xdr:row>11</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407920"/>
          <a:ext cx="339090" cy="14795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40792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407920"/>
          <a:ext cx="339090" cy="152400"/>
        </a:xfrm>
        <a:prstGeom prst="rect">
          <a:avLst/>
        </a:prstGeom>
        <a:noFill/>
        <a:ln w="9525">
          <a:noFill/>
          <a:miter lim="800000"/>
          <a:headEnd/>
          <a:tailEnd/>
        </a:ln>
      </xdr:spPr>
    </xdr:pic>
    <xdr:clientData/>
  </xdr:twoCellAnchor>
  <xdr:twoCellAnchor editAs="oneCell">
    <xdr:from>
      <xdr:col>3</xdr:col>
      <xdr:colOff>237067</xdr:colOff>
      <xdr:row>10</xdr:row>
      <xdr:rowOff>172530</xdr:rowOff>
    </xdr:from>
    <xdr:to>
      <xdr:col>4</xdr:col>
      <xdr:colOff>323851</xdr:colOff>
      <xdr:row>13</xdr:row>
      <xdr:rowOff>68580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2336165"/>
          <a:ext cx="1847215" cy="628015"/>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13</xdr:row>
      <xdr:rowOff>0</xdr:rowOff>
    </xdr:from>
    <xdr:to>
      <xdr:col>4</xdr:col>
      <xdr:colOff>152400</xdr:colOff>
      <xdr:row>13</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895600"/>
          <a:ext cx="152400" cy="1289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895600"/>
          <a:ext cx="462915" cy="147955"/>
        </a:xfrm>
        <a:prstGeom prst="rect">
          <a:avLst/>
        </a:prstGeom>
        <a:noFill/>
        <a:ln w="9525">
          <a:noFill/>
          <a:miter lim="800000"/>
          <a:headEnd/>
          <a:tailEnd/>
        </a:ln>
      </xdr:spPr>
    </xdr:pic>
    <xdr:clientData/>
  </xdr:twoCellAnchor>
  <xdr:twoCellAnchor editAs="oneCell">
    <xdr:from>
      <xdr:col>4</xdr:col>
      <xdr:colOff>209550</xdr:colOff>
      <xdr:row>13</xdr:row>
      <xdr:rowOff>0</xdr:rowOff>
    </xdr:from>
    <xdr:to>
      <xdr:col>5</xdr:col>
      <xdr:colOff>1</xdr:colOff>
      <xdr:row>13</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895600"/>
          <a:ext cx="148590" cy="908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895600"/>
          <a:ext cx="462915"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11</xdr:col>
      <xdr:colOff>660399</xdr:colOff>
      <xdr:row>19</xdr:row>
      <xdr:rowOff>182734</xdr:rowOff>
    </xdr:from>
    <xdr:to>
      <xdr:col>21</xdr:col>
      <xdr:colOff>129144</xdr:colOff>
      <xdr:row>33</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461899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209551</xdr:colOff>
      <xdr:row>13</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895600"/>
          <a:ext cx="339090"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3</xdr:col>
      <xdr:colOff>237067</xdr:colOff>
      <xdr:row>6</xdr:row>
      <xdr:rowOff>0</xdr:rowOff>
    </xdr:from>
    <xdr:to>
      <xdr:col>4</xdr:col>
      <xdr:colOff>323851</xdr:colOff>
      <xdr:row>8</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118872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13</xdr:row>
      <xdr:rowOff>0</xdr:rowOff>
    </xdr:from>
    <xdr:to>
      <xdr:col>4</xdr:col>
      <xdr:colOff>152400</xdr:colOff>
      <xdr:row>13</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895600"/>
          <a:ext cx="152400" cy="1289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895600"/>
          <a:ext cx="462915" cy="147955"/>
        </a:xfrm>
        <a:prstGeom prst="rect">
          <a:avLst/>
        </a:prstGeom>
        <a:noFill/>
        <a:ln w="9525">
          <a:noFill/>
          <a:miter lim="800000"/>
          <a:headEnd/>
          <a:tailEnd/>
        </a:ln>
      </xdr:spPr>
    </xdr:pic>
    <xdr:clientData/>
  </xdr:twoCellAnchor>
  <xdr:twoCellAnchor editAs="oneCell">
    <xdr:from>
      <xdr:col>4</xdr:col>
      <xdr:colOff>209550</xdr:colOff>
      <xdr:row>13</xdr:row>
      <xdr:rowOff>0</xdr:rowOff>
    </xdr:from>
    <xdr:to>
      <xdr:col>5</xdr:col>
      <xdr:colOff>1</xdr:colOff>
      <xdr:row>13</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895600"/>
          <a:ext cx="148590" cy="908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895600"/>
          <a:ext cx="462915"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89560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895600"/>
          <a:ext cx="459740" cy="152400"/>
        </a:xfrm>
        <a:prstGeom prst="rect">
          <a:avLst/>
        </a:prstGeom>
        <a:noFill/>
        <a:ln w="9525">
          <a:noFill/>
          <a:miter lim="800000"/>
          <a:headEnd/>
          <a:tailEnd/>
        </a:ln>
      </xdr:spPr>
    </xdr:pic>
    <xdr:clientData/>
  </xdr:twoCellAnchor>
  <xdr:twoCellAnchor editAs="oneCell">
    <xdr:from>
      <xdr:col>11</xdr:col>
      <xdr:colOff>660399</xdr:colOff>
      <xdr:row>19</xdr:row>
      <xdr:rowOff>182734</xdr:rowOff>
    </xdr:from>
    <xdr:to>
      <xdr:col>21</xdr:col>
      <xdr:colOff>129144</xdr:colOff>
      <xdr:row>33</xdr:row>
      <xdr:rowOff>50799</xdr:rowOff>
    </xdr:to>
    <xdr:pic>
      <xdr:nvPicPr>
        <xdr:cNvPr id="103" name="mx1747[R:18]" descr="blank"/>
        <xdr:cNvPicPr>
          <a:picLocks noChangeAspect="1" noChangeArrowheads="1"/>
        </xdr:cNvPicPr>
      </xdr:nvPicPr>
      <xdr:blipFill>
        <a:blip r:embed="rId1" cstate="print"/>
        <a:srcRect/>
        <a:stretch>
          <a:fillRect/>
        </a:stretch>
      </xdr:blipFill>
      <xdr:spPr>
        <a:xfrm>
          <a:off x="10862945" y="4618990"/>
          <a:ext cx="7782560" cy="2534920"/>
        </a:xfrm>
        <a:prstGeom prst="rect">
          <a:avLst/>
        </a:prstGeom>
        <a:noFill/>
        <a:ln w="9525">
          <a:noFill/>
          <a:miter lim="800000"/>
          <a:headEnd/>
          <a:tailEnd/>
        </a:ln>
      </xdr:spPr>
    </xdr:pic>
    <xdr:clientData/>
  </xdr:twoCellAnchor>
  <xdr:twoCellAnchor editAs="oneCell">
    <xdr:from>
      <xdr:col>5</xdr:col>
      <xdr:colOff>476250</xdr:colOff>
      <xdr:row>6</xdr:row>
      <xdr:rowOff>0</xdr:rowOff>
    </xdr:from>
    <xdr:to>
      <xdr:col>6</xdr:col>
      <xdr:colOff>400051</xdr:colOff>
      <xdr:row>6</xdr:row>
      <xdr:rowOff>114300</xdr:rowOff>
    </xdr:to>
    <xdr:pic>
      <xdr:nvPicPr>
        <xdr:cNvPr id="104" name="mx1747[R:18]" descr="blank"/>
        <xdr:cNvPicPr>
          <a:picLocks noChangeAspect="1" noChangeArrowheads="1"/>
        </xdr:cNvPicPr>
      </xdr:nvPicPr>
      <xdr:blipFill>
        <a:blip r:embed="rId1" cstate="print"/>
        <a:srcRect/>
        <a:stretch>
          <a:fillRect/>
        </a:stretch>
      </xdr:blipFill>
      <xdr:spPr>
        <a:xfrm>
          <a:off x="6366510" y="1188720"/>
          <a:ext cx="45720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0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209551</xdr:colOff>
      <xdr:row>13</xdr:row>
      <xdr:rowOff>148167</xdr:rowOff>
    </xdr:to>
    <xdr:pic>
      <xdr:nvPicPr>
        <xdr:cNvPr id="111" name="mx1747[R:18]" descr="blank"/>
        <xdr:cNvPicPr>
          <a:picLocks noChangeAspect="1" noChangeArrowheads="1"/>
        </xdr:cNvPicPr>
      </xdr:nvPicPr>
      <xdr:blipFill>
        <a:blip r:embed="rId1" cstate="print"/>
        <a:srcRect/>
        <a:stretch>
          <a:fillRect/>
        </a:stretch>
      </xdr:blipFill>
      <xdr:spPr>
        <a:xfrm>
          <a:off x="5760720" y="2895600"/>
          <a:ext cx="339090"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2"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5"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0"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3"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7"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8"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5"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6"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7"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8"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4"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7"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89560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1"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2"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3"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4" name="mx1747[R:18]" descr="blank"/>
        <xdr:cNvPicPr>
          <a:picLocks noChangeAspect="1" noChangeArrowheads="1"/>
        </xdr:cNvPicPr>
      </xdr:nvPicPr>
      <xdr:blipFill>
        <a:blip r:embed="rId1" cstate="print"/>
        <a:srcRect/>
        <a:stretch>
          <a:fillRect/>
        </a:stretch>
      </xdr:blipFill>
      <xdr:spPr>
        <a:xfrm>
          <a:off x="5855970" y="2895600"/>
          <a:ext cx="339090" cy="152400"/>
        </a:xfrm>
        <a:prstGeom prst="rect">
          <a:avLst/>
        </a:prstGeom>
        <a:noFill/>
        <a:ln w="9525">
          <a:noFill/>
          <a:miter lim="800000"/>
          <a:headEnd/>
          <a:tailEnd/>
        </a:ln>
      </xdr:spPr>
    </xdr:pic>
    <xdr:clientData/>
  </xdr:twoCellAnchor>
  <xdr:twoCellAnchor editAs="oneCell">
    <xdr:from>
      <xdr:col>3</xdr:col>
      <xdr:colOff>237067</xdr:colOff>
      <xdr:row>6</xdr:row>
      <xdr:rowOff>0</xdr:rowOff>
    </xdr:from>
    <xdr:to>
      <xdr:col>4</xdr:col>
      <xdr:colOff>323851</xdr:colOff>
      <xdr:row>8</xdr:row>
      <xdr:rowOff>139890</xdr:rowOff>
    </xdr:to>
    <xdr:pic>
      <xdr:nvPicPr>
        <xdr:cNvPr id="155" name="mx1747[R:18]" descr="blank"/>
        <xdr:cNvPicPr>
          <a:picLocks noChangeAspect="1" noChangeArrowheads="1"/>
        </xdr:cNvPicPr>
      </xdr:nvPicPr>
      <xdr:blipFill>
        <a:blip r:embed="rId1" cstate="print"/>
        <a:srcRect/>
        <a:stretch>
          <a:fillRect/>
        </a:stretch>
      </xdr:blipFill>
      <xdr:spPr>
        <a:xfrm flipH="1">
          <a:off x="4008755" y="1188720"/>
          <a:ext cx="1847215" cy="627380"/>
        </a:xfrm>
        <a:prstGeom prst="rect">
          <a:avLst/>
        </a:prstGeom>
        <a:noFill/>
        <a:ln w="9525">
          <a:noFill/>
          <a:miter lim="800000"/>
          <a:headEnd/>
          <a:tailEnd/>
        </a:ln>
      </xdr:spPr>
    </xdr:pic>
    <xdr:clientData/>
  </xdr:twoCellAnchor>
  <xdr:twoCellAnchor editAs="oneCell">
    <xdr:from>
      <xdr:col>2</xdr:col>
      <xdr:colOff>1871135</xdr:colOff>
      <xdr:row>6</xdr:row>
      <xdr:rowOff>0</xdr:rowOff>
    </xdr:from>
    <xdr:to>
      <xdr:col>4</xdr:col>
      <xdr:colOff>323851</xdr:colOff>
      <xdr:row>9</xdr:row>
      <xdr:rowOff>45574</xdr:rowOff>
    </xdr:to>
    <xdr:pic>
      <xdr:nvPicPr>
        <xdr:cNvPr id="156" name="mx1747[R:18]" descr="blank"/>
        <xdr:cNvPicPr>
          <a:picLocks noChangeAspect="1" noChangeArrowheads="1"/>
        </xdr:cNvPicPr>
      </xdr:nvPicPr>
      <xdr:blipFill>
        <a:blip r:embed="rId1" cstate="print"/>
        <a:srcRect/>
        <a:stretch>
          <a:fillRect/>
        </a:stretch>
      </xdr:blipFill>
      <xdr:spPr>
        <a:xfrm flipH="1" flipV="1">
          <a:off x="3569970" y="1188720"/>
          <a:ext cx="2286000" cy="77660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13</xdr:row>
      <xdr:rowOff>0</xdr:rowOff>
    </xdr:from>
    <xdr:to>
      <xdr:col>4</xdr:col>
      <xdr:colOff>152400</xdr:colOff>
      <xdr:row>13</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227320" y="3368040"/>
          <a:ext cx="152400" cy="1289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455920" y="3368040"/>
          <a:ext cx="462915" cy="147955"/>
        </a:xfrm>
        <a:prstGeom prst="rect">
          <a:avLst/>
        </a:prstGeom>
        <a:noFill/>
        <a:ln w="9525">
          <a:noFill/>
          <a:miter lim="800000"/>
          <a:headEnd/>
          <a:tailEnd/>
        </a:ln>
      </xdr:spPr>
    </xdr:pic>
    <xdr:clientData/>
  </xdr:twoCellAnchor>
  <xdr:twoCellAnchor editAs="oneCell">
    <xdr:from>
      <xdr:col>4</xdr:col>
      <xdr:colOff>209550</xdr:colOff>
      <xdr:row>13</xdr:row>
      <xdr:rowOff>0</xdr:rowOff>
    </xdr:from>
    <xdr:to>
      <xdr:col>5</xdr:col>
      <xdr:colOff>1</xdr:colOff>
      <xdr:row>13</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436870" y="3368040"/>
          <a:ext cx="148590" cy="9080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333376</xdr:colOff>
      <xdr:row>13</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455920" y="3368040"/>
          <a:ext cx="462915"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551170" y="336804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425451</xdr:colOff>
      <xdr:row>13</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551170" y="3368040"/>
          <a:ext cx="45974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228600</xdr:colOff>
      <xdr:row>13</xdr:row>
      <xdr:rowOff>0</xdr:rowOff>
    </xdr:from>
    <xdr:to>
      <xdr:col>5</xdr:col>
      <xdr:colOff>209551</xdr:colOff>
      <xdr:row>13</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455920" y="3368040"/>
          <a:ext cx="339090" cy="147955"/>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551170" y="336804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twoCellAnchor editAs="oneCell">
    <xdr:from>
      <xdr:col>4</xdr:col>
      <xdr:colOff>323850</xdr:colOff>
      <xdr:row>13</xdr:row>
      <xdr:rowOff>0</xdr:rowOff>
    </xdr:from>
    <xdr:to>
      <xdr:col>5</xdr:col>
      <xdr:colOff>304801</xdr:colOff>
      <xdr:row>13</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551170" y="3368040"/>
          <a:ext cx="339090" cy="1143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31</xdr:row>
      <xdr:rowOff>0</xdr:rowOff>
    </xdr:from>
    <xdr:to>
      <xdr:col>4</xdr:col>
      <xdr:colOff>152400</xdr:colOff>
      <xdr:row>31</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8054340"/>
          <a:ext cx="152400" cy="128905"/>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228600</xdr:colOff>
      <xdr:row>31</xdr:row>
      <xdr:rowOff>0</xdr:rowOff>
    </xdr:from>
    <xdr:to>
      <xdr:col>5</xdr:col>
      <xdr:colOff>333376</xdr:colOff>
      <xdr:row>31</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8054340"/>
          <a:ext cx="462915" cy="147955"/>
        </a:xfrm>
        <a:prstGeom prst="rect">
          <a:avLst/>
        </a:prstGeom>
        <a:noFill/>
        <a:ln w="9525">
          <a:noFill/>
          <a:miter lim="800000"/>
          <a:headEnd/>
          <a:tailEnd/>
        </a:ln>
      </xdr:spPr>
    </xdr:pic>
    <xdr:clientData/>
  </xdr:twoCellAnchor>
  <xdr:twoCellAnchor editAs="oneCell">
    <xdr:from>
      <xdr:col>4</xdr:col>
      <xdr:colOff>209550</xdr:colOff>
      <xdr:row>31</xdr:row>
      <xdr:rowOff>0</xdr:rowOff>
    </xdr:from>
    <xdr:to>
      <xdr:col>5</xdr:col>
      <xdr:colOff>1</xdr:colOff>
      <xdr:row>31</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8054340"/>
          <a:ext cx="148590" cy="90805"/>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228600</xdr:colOff>
      <xdr:row>31</xdr:row>
      <xdr:rowOff>0</xdr:rowOff>
    </xdr:from>
    <xdr:to>
      <xdr:col>5</xdr:col>
      <xdr:colOff>333376</xdr:colOff>
      <xdr:row>31</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8054340"/>
          <a:ext cx="462915" cy="147955"/>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8054340"/>
          <a:ext cx="45974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425451</xdr:colOff>
      <xdr:row>31</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805434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228600</xdr:colOff>
      <xdr:row>31</xdr:row>
      <xdr:rowOff>0</xdr:rowOff>
    </xdr:from>
    <xdr:to>
      <xdr:col>5</xdr:col>
      <xdr:colOff>209551</xdr:colOff>
      <xdr:row>31</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8054340"/>
          <a:ext cx="339090" cy="147955"/>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8054340"/>
          <a:ext cx="339090" cy="1524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0</xdr:rowOff>
    </xdr:from>
    <xdr:to>
      <xdr:col>5</xdr:col>
      <xdr:colOff>304801</xdr:colOff>
      <xdr:row>31</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8054340"/>
          <a:ext cx="339090" cy="1143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248</xdr:row>
      <xdr:rowOff>0</xdr:rowOff>
    </xdr:from>
    <xdr:to>
      <xdr:col>4</xdr:col>
      <xdr:colOff>152400</xdr:colOff>
      <xdr:row>248</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66013965"/>
          <a:ext cx="152400" cy="128905"/>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228600</xdr:colOff>
      <xdr:row>248</xdr:row>
      <xdr:rowOff>0</xdr:rowOff>
    </xdr:from>
    <xdr:to>
      <xdr:col>5</xdr:col>
      <xdr:colOff>333376</xdr:colOff>
      <xdr:row>248</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66013965"/>
          <a:ext cx="462915" cy="147955"/>
        </a:xfrm>
        <a:prstGeom prst="rect">
          <a:avLst/>
        </a:prstGeom>
        <a:noFill/>
        <a:ln w="9525">
          <a:noFill/>
          <a:miter lim="800000"/>
          <a:headEnd/>
          <a:tailEnd/>
        </a:ln>
      </xdr:spPr>
    </xdr:pic>
    <xdr:clientData/>
  </xdr:twoCellAnchor>
  <xdr:twoCellAnchor editAs="oneCell">
    <xdr:from>
      <xdr:col>4</xdr:col>
      <xdr:colOff>209550</xdr:colOff>
      <xdr:row>248</xdr:row>
      <xdr:rowOff>0</xdr:rowOff>
    </xdr:from>
    <xdr:to>
      <xdr:col>5</xdr:col>
      <xdr:colOff>1</xdr:colOff>
      <xdr:row>248</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66013965"/>
          <a:ext cx="148590" cy="90805"/>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228600</xdr:colOff>
      <xdr:row>248</xdr:row>
      <xdr:rowOff>0</xdr:rowOff>
    </xdr:from>
    <xdr:to>
      <xdr:col>5</xdr:col>
      <xdr:colOff>333376</xdr:colOff>
      <xdr:row>248</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66013965"/>
          <a:ext cx="462915" cy="147955"/>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66013965"/>
          <a:ext cx="45974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425451</xdr:colOff>
      <xdr:row>248</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66013965"/>
          <a:ext cx="45974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228600</xdr:colOff>
      <xdr:row>248</xdr:row>
      <xdr:rowOff>0</xdr:rowOff>
    </xdr:from>
    <xdr:to>
      <xdr:col>5</xdr:col>
      <xdr:colOff>209551</xdr:colOff>
      <xdr:row>248</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66013965"/>
          <a:ext cx="339090" cy="147955"/>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66013965"/>
          <a:ext cx="339090" cy="1524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twoCellAnchor editAs="oneCell">
    <xdr:from>
      <xdr:col>4</xdr:col>
      <xdr:colOff>323850</xdr:colOff>
      <xdr:row>248</xdr:row>
      <xdr:rowOff>0</xdr:rowOff>
    </xdr:from>
    <xdr:to>
      <xdr:col>5</xdr:col>
      <xdr:colOff>304801</xdr:colOff>
      <xdr:row>248</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66013965"/>
          <a:ext cx="339090" cy="1143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50</xdr:row>
      <xdr:rowOff>0</xdr:rowOff>
    </xdr:from>
    <xdr:to>
      <xdr:col>4</xdr:col>
      <xdr:colOff>152400</xdr:colOff>
      <xdr:row>50</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13121640"/>
          <a:ext cx="152400" cy="128905"/>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228600</xdr:colOff>
      <xdr:row>50</xdr:row>
      <xdr:rowOff>0</xdr:rowOff>
    </xdr:from>
    <xdr:to>
      <xdr:col>5</xdr:col>
      <xdr:colOff>333376</xdr:colOff>
      <xdr:row>50</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13121640"/>
          <a:ext cx="462915" cy="147955"/>
        </a:xfrm>
        <a:prstGeom prst="rect">
          <a:avLst/>
        </a:prstGeom>
        <a:noFill/>
        <a:ln w="9525">
          <a:noFill/>
          <a:miter lim="800000"/>
          <a:headEnd/>
          <a:tailEnd/>
        </a:ln>
      </xdr:spPr>
    </xdr:pic>
    <xdr:clientData/>
  </xdr:twoCellAnchor>
  <xdr:twoCellAnchor editAs="oneCell">
    <xdr:from>
      <xdr:col>4</xdr:col>
      <xdr:colOff>209550</xdr:colOff>
      <xdr:row>50</xdr:row>
      <xdr:rowOff>0</xdr:rowOff>
    </xdr:from>
    <xdr:to>
      <xdr:col>5</xdr:col>
      <xdr:colOff>1</xdr:colOff>
      <xdr:row>50</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13121640"/>
          <a:ext cx="148590" cy="90805"/>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228600</xdr:colOff>
      <xdr:row>50</xdr:row>
      <xdr:rowOff>0</xdr:rowOff>
    </xdr:from>
    <xdr:to>
      <xdr:col>5</xdr:col>
      <xdr:colOff>333376</xdr:colOff>
      <xdr:row>50</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13121640"/>
          <a:ext cx="462915" cy="147955"/>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13121640"/>
          <a:ext cx="45974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425451</xdr:colOff>
      <xdr:row>50</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13121640"/>
          <a:ext cx="45974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228600</xdr:colOff>
      <xdr:row>50</xdr:row>
      <xdr:rowOff>0</xdr:rowOff>
    </xdr:from>
    <xdr:to>
      <xdr:col>5</xdr:col>
      <xdr:colOff>209551</xdr:colOff>
      <xdr:row>50</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13121640"/>
          <a:ext cx="339090" cy="147955"/>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13121640"/>
          <a:ext cx="339090" cy="1524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twoCellAnchor editAs="oneCell">
    <xdr:from>
      <xdr:col>4</xdr:col>
      <xdr:colOff>323850</xdr:colOff>
      <xdr:row>50</xdr:row>
      <xdr:rowOff>0</xdr:rowOff>
    </xdr:from>
    <xdr:to>
      <xdr:col>5</xdr:col>
      <xdr:colOff>304801</xdr:colOff>
      <xdr:row>50</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13121640"/>
          <a:ext cx="339090" cy="11430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16</xdr:row>
      <xdr:rowOff>0</xdr:rowOff>
    </xdr:from>
    <xdr:to>
      <xdr:col>4</xdr:col>
      <xdr:colOff>152400</xdr:colOff>
      <xdr:row>16</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4053840"/>
          <a:ext cx="152400" cy="128905"/>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228600</xdr:colOff>
      <xdr:row>16</xdr:row>
      <xdr:rowOff>0</xdr:rowOff>
    </xdr:from>
    <xdr:to>
      <xdr:col>5</xdr:col>
      <xdr:colOff>333376</xdr:colOff>
      <xdr:row>16</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4053840"/>
          <a:ext cx="462915" cy="147955"/>
        </a:xfrm>
        <a:prstGeom prst="rect">
          <a:avLst/>
        </a:prstGeom>
        <a:noFill/>
        <a:ln w="9525">
          <a:noFill/>
          <a:miter lim="800000"/>
          <a:headEnd/>
          <a:tailEnd/>
        </a:ln>
      </xdr:spPr>
    </xdr:pic>
    <xdr:clientData/>
  </xdr:twoCellAnchor>
  <xdr:twoCellAnchor editAs="oneCell">
    <xdr:from>
      <xdr:col>4</xdr:col>
      <xdr:colOff>209550</xdr:colOff>
      <xdr:row>16</xdr:row>
      <xdr:rowOff>0</xdr:rowOff>
    </xdr:from>
    <xdr:to>
      <xdr:col>5</xdr:col>
      <xdr:colOff>1</xdr:colOff>
      <xdr:row>16</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4053840"/>
          <a:ext cx="148590" cy="90805"/>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228600</xdr:colOff>
      <xdr:row>16</xdr:row>
      <xdr:rowOff>0</xdr:rowOff>
    </xdr:from>
    <xdr:to>
      <xdr:col>5</xdr:col>
      <xdr:colOff>333376</xdr:colOff>
      <xdr:row>16</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4053840"/>
          <a:ext cx="462915" cy="147955"/>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405384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425451</xdr:colOff>
      <xdr:row>16</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4053840"/>
          <a:ext cx="45974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228600</xdr:colOff>
      <xdr:row>16</xdr:row>
      <xdr:rowOff>0</xdr:rowOff>
    </xdr:from>
    <xdr:to>
      <xdr:col>5</xdr:col>
      <xdr:colOff>209551</xdr:colOff>
      <xdr:row>16</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4053840"/>
          <a:ext cx="339090" cy="147955"/>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405384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twoCellAnchor editAs="oneCell">
    <xdr:from>
      <xdr:col>4</xdr:col>
      <xdr:colOff>323850</xdr:colOff>
      <xdr:row>16</xdr:row>
      <xdr:rowOff>0</xdr:rowOff>
    </xdr:from>
    <xdr:to>
      <xdr:col>5</xdr:col>
      <xdr:colOff>304801</xdr:colOff>
      <xdr:row>16</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4053840"/>
          <a:ext cx="339090" cy="11430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152400</xdr:colOff>
      <xdr:row>12</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987040"/>
          <a:ext cx="152400" cy="12890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333376</xdr:colOff>
      <xdr:row>12</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987040"/>
          <a:ext cx="462915" cy="147955"/>
        </a:xfrm>
        <a:prstGeom prst="rect">
          <a:avLst/>
        </a:prstGeom>
        <a:noFill/>
        <a:ln w="9525">
          <a:noFill/>
          <a:miter lim="800000"/>
          <a:headEnd/>
          <a:tailEnd/>
        </a:ln>
      </xdr:spPr>
    </xdr:pic>
    <xdr:clientData/>
  </xdr:twoCellAnchor>
  <xdr:twoCellAnchor editAs="oneCell">
    <xdr:from>
      <xdr:col>4</xdr:col>
      <xdr:colOff>209550</xdr:colOff>
      <xdr:row>12</xdr:row>
      <xdr:rowOff>0</xdr:rowOff>
    </xdr:from>
    <xdr:to>
      <xdr:col>5</xdr:col>
      <xdr:colOff>1</xdr:colOff>
      <xdr:row>12</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987040"/>
          <a:ext cx="148590" cy="9080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333376</xdr:colOff>
      <xdr:row>12</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987040"/>
          <a:ext cx="462915" cy="14795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98704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425451</xdr:colOff>
      <xdr:row>12</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2987040"/>
          <a:ext cx="45974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228600</xdr:colOff>
      <xdr:row>12</xdr:row>
      <xdr:rowOff>0</xdr:rowOff>
    </xdr:from>
    <xdr:to>
      <xdr:col>5</xdr:col>
      <xdr:colOff>209551</xdr:colOff>
      <xdr:row>12</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2987040"/>
          <a:ext cx="339090" cy="147955"/>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298704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twoCellAnchor editAs="oneCell">
    <xdr:from>
      <xdr:col>4</xdr:col>
      <xdr:colOff>323850</xdr:colOff>
      <xdr:row>12</xdr:row>
      <xdr:rowOff>0</xdr:rowOff>
    </xdr:from>
    <xdr:to>
      <xdr:col>5</xdr:col>
      <xdr:colOff>304801</xdr:colOff>
      <xdr:row>12</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2987040"/>
          <a:ext cx="339090" cy="11430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10</xdr:row>
      <xdr:rowOff>0</xdr:rowOff>
    </xdr:from>
    <xdr:to>
      <xdr:col>4</xdr:col>
      <xdr:colOff>152400</xdr:colOff>
      <xdr:row>10</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567940"/>
          <a:ext cx="152400" cy="128905"/>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228600</xdr:colOff>
      <xdr:row>10</xdr:row>
      <xdr:rowOff>0</xdr:rowOff>
    </xdr:from>
    <xdr:to>
      <xdr:col>5</xdr:col>
      <xdr:colOff>333376</xdr:colOff>
      <xdr:row>10</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567940"/>
          <a:ext cx="462915" cy="147955"/>
        </a:xfrm>
        <a:prstGeom prst="rect">
          <a:avLst/>
        </a:prstGeom>
        <a:noFill/>
        <a:ln w="9525">
          <a:noFill/>
          <a:miter lim="800000"/>
          <a:headEnd/>
          <a:tailEnd/>
        </a:ln>
      </xdr:spPr>
    </xdr:pic>
    <xdr:clientData/>
  </xdr:twoCellAnchor>
  <xdr:twoCellAnchor editAs="oneCell">
    <xdr:from>
      <xdr:col>4</xdr:col>
      <xdr:colOff>209550</xdr:colOff>
      <xdr:row>10</xdr:row>
      <xdr:rowOff>0</xdr:rowOff>
    </xdr:from>
    <xdr:to>
      <xdr:col>5</xdr:col>
      <xdr:colOff>1</xdr:colOff>
      <xdr:row>10</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567940"/>
          <a:ext cx="148590" cy="90805"/>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228600</xdr:colOff>
      <xdr:row>10</xdr:row>
      <xdr:rowOff>0</xdr:rowOff>
    </xdr:from>
    <xdr:to>
      <xdr:col>5</xdr:col>
      <xdr:colOff>333376</xdr:colOff>
      <xdr:row>10</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567940"/>
          <a:ext cx="462915" cy="147955"/>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567940"/>
          <a:ext cx="45974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425451</xdr:colOff>
      <xdr:row>10</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256794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228600</xdr:colOff>
      <xdr:row>10</xdr:row>
      <xdr:rowOff>0</xdr:rowOff>
    </xdr:from>
    <xdr:to>
      <xdr:col>5</xdr:col>
      <xdr:colOff>209551</xdr:colOff>
      <xdr:row>10</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2567940"/>
          <a:ext cx="339090" cy="147955"/>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2567940"/>
          <a:ext cx="339090" cy="1524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0</xdr:rowOff>
    </xdr:from>
    <xdr:to>
      <xdr:col>5</xdr:col>
      <xdr:colOff>304801</xdr:colOff>
      <xdr:row>10</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2567940"/>
          <a:ext cx="339090" cy="11430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11</xdr:row>
      <xdr:rowOff>0</xdr:rowOff>
    </xdr:from>
    <xdr:to>
      <xdr:col>4</xdr:col>
      <xdr:colOff>152400</xdr:colOff>
      <xdr:row>11</xdr:row>
      <xdr:rowOff>129117</xdr:rowOff>
    </xdr:to>
    <xdr:pic>
      <xdr:nvPicPr>
        <xdr:cNvPr id="2" name="mx1747[R:18]" descr="blank"/>
        <xdr:cNvPicPr>
          <a:picLocks noChangeAspect="1" noChangeArrowheads="1"/>
        </xdr:cNvPicPr>
      </xdr:nvPicPr>
      <xdr:blipFill>
        <a:blip r:embed="rId1" cstate="print"/>
        <a:srcRect/>
        <a:stretch>
          <a:fillRect/>
        </a:stretch>
      </xdr:blipFill>
      <xdr:spPr>
        <a:xfrm>
          <a:off x="5532120" y="2720340"/>
          <a:ext cx="152400" cy="12890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228600</xdr:colOff>
      <xdr:row>11</xdr:row>
      <xdr:rowOff>0</xdr:rowOff>
    </xdr:from>
    <xdr:to>
      <xdr:col>5</xdr:col>
      <xdr:colOff>333376</xdr:colOff>
      <xdr:row>11</xdr:row>
      <xdr:rowOff>148167</xdr:rowOff>
    </xdr:to>
    <xdr:pic>
      <xdr:nvPicPr>
        <xdr:cNvPr id="8" name="mx1747[R:18]" descr="blank"/>
        <xdr:cNvPicPr>
          <a:picLocks noChangeAspect="1" noChangeArrowheads="1"/>
        </xdr:cNvPicPr>
      </xdr:nvPicPr>
      <xdr:blipFill>
        <a:blip r:embed="rId1" cstate="print"/>
        <a:srcRect/>
        <a:stretch>
          <a:fillRect/>
        </a:stretch>
      </xdr:blipFill>
      <xdr:spPr>
        <a:xfrm>
          <a:off x="5760720" y="2720340"/>
          <a:ext cx="462915" cy="147955"/>
        </a:xfrm>
        <a:prstGeom prst="rect">
          <a:avLst/>
        </a:prstGeom>
        <a:noFill/>
        <a:ln w="9525">
          <a:noFill/>
          <a:miter lim="800000"/>
          <a:headEnd/>
          <a:tailEnd/>
        </a:ln>
      </xdr:spPr>
    </xdr:pic>
    <xdr:clientData/>
  </xdr:twoCellAnchor>
  <xdr:twoCellAnchor editAs="oneCell">
    <xdr:from>
      <xdr:col>4</xdr:col>
      <xdr:colOff>209550</xdr:colOff>
      <xdr:row>11</xdr:row>
      <xdr:rowOff>0</xdr:rowOff>
    </xdr:from>
    <xdr:to>
      <xdr:col>5</xdr:col>
      <xdr:colOff>1</xdr:colOff>
      <xdr:row>11</xdr:row>
      <xdr:rowOff>91017</xdr:rowOff>
    </xdr:to>
    <xdr:pic>
      <xdr:nvPicPr>
        <xdr:cNvPr id="9" name="mx1747[R:18]" descr="blank"/>
        <xdr:cNvPicPr>
          <a:picLocks noChangeAspect="1" noChangeArrowheads="1"/>
        </xdr:cNvPicPr>
      </xdr:nvPicPr>
      <xdr:blipFill>
        <a:blip r:embed="rId1" cstate="print"/>
        <a:srcRect/>
        <a:stretch>
          <a:fillRect/>
        </a:stretch>
      </xdr:blipFill>
      <xdr:spPr>
        <a:xfrm>
          <a:off x="5741670" y="2720340"/>
          <a:ext cx="148590" cy="9080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1"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3"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4"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6"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8"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9"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21"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4"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25"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6"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28"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29"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0"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3"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4"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6"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3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8"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39"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4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1"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2"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3"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4"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5"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6"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7"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48"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49"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1"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3"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4"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5"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56"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228600</xdr:colOff>
      <xdr:row>11</xdr:row>
      <xdr:rowOff>0</xdr:rowOff>
    </xdr:from>
    <xdr:to>
      <xdr:col>5</xdr:col>
      <xdr:colOff>333376</xdr:colOff>
      <xdr:row>11</xdr:row>
      <xdr:rowOff>148167</xdr:rowOff>
    </xdr:to>
    <xdr:pic>
      <xdr:nvPicPr>
        <xdr:cNvPr id="62" name="mx1747[R:18]" descr="blank"/>
        <xdr:cNvPicPr>
          <a:picLocks noChangeAspect="1" noChangeArrowheads="1"/>
        </xdr:cNvPicPr>
      </xdr:nvPicPr>
      <xdr:blipFill>
        <a:blip r:embed="rId1" cstate="print"/>
        <a:srcRect/>
        <a:stretch>
          <a:fillRect/>
        </a:stretch>
      </xdr:blipFill>
      <xdr:spPr>
        <a:xfrm>
          <a:off x="5760720" y="2720340"/>
          <a:ext cx="462915" cy="14795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63"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4"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66"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8"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69"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1"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3"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74"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7"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78"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79"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1"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3"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6"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7"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88"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89"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90"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1"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2"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93"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4"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5"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6"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7"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8"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99"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0"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1"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02"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03"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04"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152400</xdr:rowOff>
    </xdr:to>
    <xdr:pic>
      <xdr:nvPicPr>
        <xdr:cNvPr id="105" name="mx1747[R:18]" descr="blank"/>
        <xdr:cNvPicPr>
          <a:picLocks noChangeAspect="1" noChangeArrowheads="1"/>
        </xdr:cNvPicPr>
      </xdr:nvPicPr>
      <xdr:blipFill>
        <a:blip r:embed="rId1" cstate="print"/>
        <a:srcRect/>
        <a:stretch>
          <a:fillRect/>
        </a:stretch>
      </xdr:blipFill>
      <xdr:spPr>
        <a:xfrm>
          <a:off x="5855970" y="272034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6"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7"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8"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425451</xdr:colOff>
      <xdr:row>11</xdr:row>
      <xdr:rowOff>114300</xdr:rowOff>
    </xdr:to>
    <xdr:pic>
      <xdr:nvPicPr>
        <xdr:cNvPr id="109" name="mx1747[R:18]" descr="blank"/>
        <xdr:cNvPicPr>
          <a:picLocks noChangeAspect="1" noChangeArrowheads="1"/>
        </xdr:cNvPicPr>
      </xdr:nvPicPr>
      <xdr:blipFill>
        <a:blip r:embed="rId1" cstate="print"/>
        <a:srcRect/>
        <a:stretch>
          <a:fillRect/>
        </a:stretch>
      </xdr:blipFill>
      <xdr:spPr>
        <a:xfrm>
          <a:off x="5855970" y="2720340"/>
          <a:ext cx="45974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0"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1"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228600</xdr:colOff>
      <xdr:row>11</xdr:row>
      <xdr:rowOff>0</xdr:rowOff>
    </xdr:from>
    <xdr:to>
      <xdr:col>5</xdr:col>
      <xdr:colOff>209551</xdr:colOff>
      <xdr:row>11</xdr:row>
      <xdr:rowOff>148167</xdr:rowOff>
    </xdr:to>
    <xdr:pic>
      <xdr:nvPicPr>
        <xdr:cNvPr id="116" name="mx1747[R:18]" descr="blank"/>
        <xdr:cNvPicPr>
          <a:picLocks noChangeAspect="1" noChangeArrowheads="1"/>
        </xdr:cNvPicPr>
      </xdr:nvPicPr>
      <xdr:blipFill>
        <a:blip r:embed="rId1" cstate="print"/>
        <a:srcRect/>
        <a:stretch>
          <a:fillRect/>
        </a:stretch>
      </xdr:blipFill>
      <xdr:spPr>
        <a:xfrm>
          <a:off x="5760720" y="2720340"/>
          <a:ext cx="339090" cy="147955"/>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17"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8"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19"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20"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1"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2"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3"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4"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5"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6"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7"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28"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29"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0"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1"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2"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3"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4"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5"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6"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37"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8"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39"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40"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1"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42"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3"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44"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5"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6"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47"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8"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49"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0"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1"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2"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3"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4"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55"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6"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7"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8"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152400</xdr:rowOff>
    </xdr:to>
    <xdr:pic>
      <xdr:nvPicPr>
        <xdr:cNvPr id="159" name="mx1747[R:18]" descr="blank"/>
        <xdr:cNvPicPr>
          <a:picLocks noChangeAspect="1" noChangeArrowheads="1"/>
        </xdr:cNvPicPr>
      </xdr:nvPicPr>
      <xdr:blipFill>
        <a:blip r:embed="rId1" cstate="print"/>
        <a:srcRect/>
        <a:stretch>
          <a:fillRect/>
        </a:stretch>
      </xdr:blipFill>
      <xdr:spPr>
        <a:xfrm>
          <a:off x="5855970" y="272034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60"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61"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62"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twoCellAnchor editAs="oneCell">
    <xdr:from>
      <xdr:col>4</xdr:col>
      <xdr:colOff>323850</xdr:colOff>
      <xdr:row>11</xdr:row>
      <xdr:rowOff>0</xdr:rowOff>
    </xdr:from>
    <xdr:to>
      <xdr:col>5</xdr:col>
      <xdr:colOff>304801</xdr:colOff>
      <xdr:row>11</xdr:row>
      <xdr:rowOff>114300</xdr:rowOff>
    </xdr:to>
    <xdr:pic>
      <xdr:nvPicPr>
        <xdr:cNvPr id="163" name="mx1747[R:18]" descr="blank"/>
        <xdr:cNvPicPr>
          <a:picLocks noChangeAspect="1" noChangeArrowheads="1"/>
        </xdr:cNvPicPr>
      </xdr:nvPicPr>
      <xdr:blipFill>
        <a:blip r:embed="rId1" cstate="print"/>
        <a:srcRect/>
        <a:stretch>
          <a:fillRect/>
        </a:stretch>
      </xdr:blipFill>
      <xdr:spPr>
        <a:xfrm>
          <a:off x="5855970" y="2720340"/>
          <a:ext cx="339090" cy="11430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7</xdr:row>
      <xdr:rowOff>171450</xdr:rowOff>
    </xdr:from>
    <xdr:to>
      <xdr:col>4</xdr:col>
      <xdr:colOff>152400</xdr:colOff>
      <xdr:row>8</xdr:row>
      <xdr:rowOff>35984</xdr:rowOff>
    </xdr:to>
    <xdr:pic>
      <xdr:nvPicPr>
        <xdr:cNvPr id="2" name="mx1747[R:18]" descr="blank"/>
        <xdr:cNvPicPr>
          <a:picLocks noChangeAspect="1" noChangeArrowheads="1"/>
        </xdr:cNvPicPr>
      </xdr:nvPicPr>
      <xdr:blipFill>
        <a:blip r:embed="rId1" cstate="print"/>
        <a:srcRect/>
        <a:stretch>
          <a:fillRect/>
        </a:stretch>
      </xdr:blipFill>
      <xdr:spPr>
        <a:xfrm>
          <a:off x="5532120" y="1824990"/>
          <a:ext cx="152400" cy="130810"/>
        </a:xfrm>
        <a:prstGeom prst="rect">
          <a:avLst/>
        </a:prstGeom>
        <a:noFill/>
        <a:ln w="9525">
          <a:noFill/>
          <a:miter lim="800000"/>
          <a:headEnd/>
          <a:tailEnd/>
        </a:ln>
      </xdr:spPr>
    </xdr:pic>
    <xdr:clientData/>
  </xdr:twoCellAnchor>
  <xdr:twoCellAnchor editAs="oneCell">
    <xdr:from>
      <xdr:col>4</xdr:col>
      <xdr:colOff>323850</xdr:colOff>
      <xdr:row>7</xdr:row>
      <xdr:rowOff>57150</xdr:rowOff>
    </xdr:from>
    <xdr:to>
      <xdr:col>5</xdr:col>
      <xdr:colOff>425451</xdr:colOff>
      <xdr:row>7</xdr:row>
      <xdr:rowOff>209550</xdr:rowOff>
    </xdr:to>
    <xdr:pic>
      <xdr:nvPicPr>
        <xdr:cNvPr id="3" name="mx1747[R:18]" descr="blank"/>
        <xdr:cNvPicPr>
          <a:picLocks noChangeAspect="1" noChangeArrowheads="1"/>
        </xdr:cNvPicPr>
      </xdr:nvPicPr>
      <xdr:blipFill>
        <a:blip r:embed="rId1" cstate="print"/>
        <a:srcRect/>
        <a:stretch>
          <a:fillRect/>
        </a:stretch>
      </xdr:blipFill>
      <xdr:spPr>
        <a:xfrm>
          <a:off x="5855970" y="171069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4"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5"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6"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7"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228600</xdr:colOff>
      <xdr:row>7</xdr:row>
      <xdr:rowOff>95250</xdr:rowOff>
    </xdr:from>
    <xdr:to>
      <xdr:col>5</xdr:col>
      <xdr:colOff>333376</xdr:colOff>
      <xdr:row>7</xdr:row>
      <xdr:rowOff>243417</xdr:rowOff>
    </xdr:to>
    <xdr:pic>
      <xdr:nvPicPr>
        <xdr:cNvPr id="8" name="mx1747[R:18]" descr="blank"/>
        <xdr:cNvPicPr>
          <a:picLocks noChangeAspect="1" noChangeArrowheads="1"/>
        </xdr:cNvPicPr>
      </xdr:nvPicPr>
      <xdr:blipFill>
        <a:blip r:embed="rId1" cstate="print"/>
        <a:srcRect/>
        <a:stretch>
          <a:fillRect/>
        </a:stretch>
      </xdr:blipFill>
      <xdr:spPr>
        <a:xfrm>
          <a:off x="5760720" y="1748790"/>
          <a:ext cx="462915" cy="147955"/>
        </a:xfrm>
        <a:prstGeom prst="rect">
          <a:avLst/>
        </a:prstGeom>
        <a:noFill/>
        <a:ln w="9525">
          <a:noFill/>
          <a:miter lim="800000"/>
          <a:headEnd/>
          <a:tailEnd/>
        </a:ln>
      </xdr:spPr>
    </xdr:pic>
    <xdr:clientData/>
  </xdr:twoCellAnchor>
  <xdr:twoCellAnchor editAs="oneCell">
    <xdr:from>
      <xdr:col>4</xdr:col>
      <xdr:colOff>209550</xdr:colOff>
      <xdr:row>7</xdr:row>
      <xdr:rowOff>209550</xdr:rowOff>
    </xdr:from>
    <xdr:to>
      <xdr:col>5</xdr:col>
      <xdr:colOff>1</xdr:colOff>
      <xdr:row>8</xdr:row>
      <xdr:rowOff>35984</xdr:rowOff>
    </xdr:to>
    <xdr:pic>
      <xdr:nvPicPr>
        <xdr:cNvPr id="9" name="mx1747[R:18]" descr="blank"/>
        <xdr:cNvPicPr>
          <a:picLocks noChangeAspect="1" noChangeArrowheads="1"/>
        </xdr:cNvPicPr>
      </xdr:nvPicPr>
      <xdr:blipFill>
        <a:blip r:embed="rId1" cstate="print"/>
        <a:srcRect/>
        <a:stretch>
          <a:fillRect/>
        </a:stretch>
      </xdr:blipFill>
      <xdr:spPr>
        <a:xfrm>
          <a:off x="5741670" y="1863090"/>
          <a:ext cx="148590" cy="92710"/>
        </a:xfrm>
        <a:prstGeom prst="rect">
          <a:avLst/>
        </a:prstGeom>
        <a:noFill/>
        <a:ln w="9525">
          <a:noFill/>
          <a:miter lim="800000"/>
          <a:headEnd/>
          <a:tailEnd/>
        </a:ln>
      </xdr:spPr>
    </xdr:pic>
    <xdr:clientData/>
  </xdr:twoCellAnchor>
  <xdr:twoCellAnchor editAs="oneCell">
    <xdr:from>
      <xdr:col>4</xdr:col>
      <xdr:colOff>323850</xdr:colOff>
      <xdr:row>23</xdr:row>
      <xdr:rowOff>57150</xdr:rowOff>
    </xdr:from>
    <xdr:to>
      <xdr:col>5</xdr:col>
      <xdr:colOff>425451</xdr:colOff>
      <xdr:row>23</xdr:row>
      <xdr:rowOff>171450</xdr:rowOff>
    </xdr:to>
    <xdr:pic>
      <xdr:nvPicPr>
        <xdr:cNvPr id="10" name="mx1747[R:18]" descr="blank"/>
        <xdr:cNvPicPr>
          <a:picLocks noChangeAspect="1" noChangeArrowheads="1"/>
        </xdr:cNvPicPr>
      </xdr:nvPicPr>
      <xdr:blipFill>
        <a:blip r:embed="rId1" cstate="print"/>
        <a:srcRect/>
        <a:stretch>
          <a:fillRect/>
        </a:stretch>
      </xdr:blipFill>
      <xdr:spPr>
        <a:xfrm>
          <a:off x="5855970" y="5977890"/>
          <a:ext cx="459740" cy="114300"/>
        </a:xfrm>
        <a:prstGeom prst="rect">
          <a:avLst/>
        </a:prstGeom>
        <a:noFill/>
        <a:ln w="9525">
          <a:noFill/>
          <a:miter lim="800000"/>
          <a:headEnd/>
          <a:tailEnd/>
        </a:ln>
      </xdr:spPr>
    </xdr:pic>
    <xdr:clientData/>
  </xdr:twoCellAnchor>
  <xdr:twoCellAnchor editAs="oneCell">
    <xdr:from>
      <xdr:col>4</xdr:col>
      <xdr:colOff>323850</xdr:colOff>
      <xdr:row>7</xdr:row>
      <xdr:rowOff>57150</xdr:rowOff>
    </xdr:from>
    <xdr:to>
      <xdr:col>5</xdr:col>
      <xdr:colOff>425451</xdr:colOff>
      <xdr:row>7</xdr:row>
      <xdr:rowOff>209550</xdr:rowOff>
    </xdr:to>
    <xdr:pic>
      <xdr:nvPicPr>
        <xdr:cNvPr id="11" name="mx1747[R:18]" descr="blank"/>
        <xdr:cNvPicPr>
          <a:picLocks noChangeAspect="1" noChangeArrowheads="1"/>
        </xdr:cNvPicPr>
      </xdr:nvPicPr>
      <xdr:blipFill>
        <a:blip r:embed="rId1" cstate="print"/>
        <a:srcRect/>
        <a:stretch>
          <a:fillRect/>
        </a:stretch>
      </xdr:blipFill>
      <xdr:spPr>
        <a:xfrm>
          <a:off x="5855970" y="1710690"/>
          <a:ext cx="459740" cy="152400"/>
        </a:xfrm>
        <a:prstGeom prst="rect">
          <a:avLst/>
        </a:prstGeom>
        <a:noFill/>
        <a:ln w="9525">
          <a:noFill/>
          <a:miter lim="800000"/>
          <a:headEnd/>
          <a:tailEnd/>
        </a:ln>
      </xdr:spPr>
    </xdr:pic>
    <xdr:clientData/>
  </xdr:twoCellAnchor>
  <xdr:twoCellAnchor editAs="oneCell">
    <xdr:from>
      <xdr:col>4</xdr:col>
      <xdr:colOff>323850</xdr:colOff>
      <xdr:row>8</xdr:row>
      <xdr:rowOff>57150</xdr:rowOff>
    </xdr:from>
    <xdr:to>
      <xdr:col>5</xdr:col>
      <xdr:colOff>425451</xdr:colOff>
      <xdr:row>8</xdr:row>
      <xdr:rowOff>209550</xdr:rowOff>
    </xdr:to>
    <xdr:pic>
      <xdr:nvPicPr>
        <xdr:cNvPr id="12" name="mx1747[R:18]" descr="blank"/>
        <xdr:cNvPicPr>
          <a:picLocks noChangeAspect="1" noChangeArrowheads="1"/>
        </xdr:cNvPicPr>
      </xdr:nvPicPr>
      <xdr:blipFill>
        <a:blip r:embed="rId1" cstate="print"/>
        <a:srcRect/>
        <a:stretch>
          <a:fillRect/>
        </a:stretch>
      </xdr:blipFill>
      <xdr:spPr>
        <a:xfrm>
          <a:off x="5855970" y="1977390"/>
          <a:ext cx="459740" cy="152400"/>
        </a:xfrm>
        <a:prstGeom prst="rect">
          <a:avLst/>
        </a:prstGeom>
        <a:noFill/>
        <a:ln w="9525">
          <a:noFill/>
          <a:miter lim="800000"/>
          <a:headEnd/>
          <a:tailEnd/>
        </a:ln>
      </xdr:spPr>
    </xdr:pic>
    <xdr:clientData/>
  </xdr:twoCellAnchor>
  <xdr:twoCellAnchor editAs="oneCell">
    <xdr:from>
      <xdr:col>4</xdr:col>
      <xdr:colOff>323850</xdr:colOff>
      <xdr:row>9</xdr:row>
      <xdr:rowOff>57150</xdr:rowOff>
    </xdr:from>
    <xdr:to>
      <xdr:col>5</xdr:col>
      <xdr:colOff>425451</xdr:colOff>
      <xdr:row>9</xdr:row>
      <xdr:rowOff>171450</xdr:rowOff>
    </xdr:to>
    <xdr:pic>
      <xdr:nvPicPr>
        <xdr:cNvPr id="13" name="mx1747[R:18]" descr="blank"/>
        <xdr:cNvPicPr>
          <a:picLocks noChangeAspect="1" noChangeArrowheads="1"/>
        </xdr:cNvPicPr>
      </xdr:nvPicPr>
      <xdr:blipFill>
        <a:blip r:embed="rId1" cstate="print"/>
        <a:srcRect/>
        <a:stretch>
          <a:fillRect/>
        </a:stretch>
      </xdr:blipFill>
      <xdr:spPr>
        <a:xfrm>
          <a:off x="5855970" y="224409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57150</xdr:rowOff>
    </xdr:from>
    <xdr:to>
      <xdr:col>5</xdr:col>
      <xdr:colOff>425451</xdr:colOff>
      <xdr:row>10</xdr:row>
      <xdr:rowOff>209550</xdr:rowOff>
    </xdr:to>
    <xdr:pic>
      <xdr:nvPicPr>
        <xdr:cNvPr id="14" name="mx1747[R:18]" descr="blank"/>
        <xdr:cNvPicPr>
          <a:picLocks noChangeAspect="1" noChangeArrowheads="1"/>
        </xdr:cNvPicPr>
      </xdr:nvPicPr>
      <xdr:blipFill>
        <a:blip r:embed="rId1" cstate="print"/>
        <a:srcRect/>
        <a:stretch>
          <a:fillRect/>
        </a:stretch>
      </xdr:blipFill>
      <xdr:spPr>
        <a:xfrm>
          <a:off x="5855970" y="251079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57150</xdr:rowOff>
    </xdr:from>
    <xdr:to>
      <xdr:col>5</xdr:col>
      <xdr:colOff>425451</xdr:colOff>
      <xdr:row>11</xdr:row>
      <xdr:rowOff>209550</xdr:rowOff>
    </xdr:to>
    <xdr:pic>
      <xdr:nvPicPr>
        <xdr:cNvPr id="15" name="mx1747[R:18]" descr="blank"/>
        <xdr:cNvPicPr>
          <a:picLocks noChangeAspect="1" noChangeArrowheads="1"/>
        </xdr:cNvPicPr>
      </xdr:nvPicPr>
      <xdr:blipFill>
        <a:blip r:embed="rId1" cstate="print"/>
        <a:srcRect/>
        <a:stretch>
          <a:fillRect/>
        </a:stretch>
      </xdr:blipFill>
      <xdr:spPr>
        <a:xfrm>
          <a:off x="5855970" y="277749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57150</xdr:rowOff>
    </xdr:from>
    <xdr:to>
      <xdr:col>5</xdr:col>
      <xdr:colOff>425451</xdr:colOff>
      <xdr:row>12</xdr:row>
      <xdr:rowOff>209550</xdr:rowOff>
    </xdr:to>
    <xdr:pic>
      <xdr:nvPicPr>
        <xdr:cNvPr id="16" name="mx1747[R:18]" descr="blank"/>
        <xdr:cNvPicPr>
          <a:picLocks noChangeAspect="1" noChangeArrowheads="1"/>
        </xdr:cNvPicPr>
      </xdr:nvPicPr>
      <xdr:blipFill>
        <a:blip r:embed="rId1" cstate="print"/>
        <a:srcRect/>
        <a:stretch>
          <a:fillRect/>
        </a:stretch>
      </xdr:blipFill>
      <xdr:spPr>
        <a:xfrm>
          <a:off x="5855970" y="304419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57150</xdr:rowOff>
    </xdr:from>
    <xdr:to>
      <xdr:col>5</xdr:col>
      <xdr:colOff>425451</xdr:colOff>
      <xdr:row>13</xdr:row>
      <xdr:rowOff>209550</xdr:rowOff>
    </xdr:to>
    <xdr:pic>
      <xdr:nvPicPr>
        <xdr:cNvPr id="17" name="mx1747[R:18]" descr="blank"/>
        <xdr:cNvPicPr>
          <a:picLocks noChangeAspect="1" noChangeArrowheads="1"/>
        </xdr:cNvPicPr>
      </xdr:nvPicPr>
      <xdr:blipFill>
        <a:blip r:embed="rId1" cstate="print"/>
        <a:srcRect/>
        <a:stretch>
          <a:fillRect/>
        </a:stretch>
      </xdr:blipFill>
      <xdr:spPr>
        <a:xfrm>
          <a:off x="5855970" y="3310890"/>
          <a:ext cx="459740" cy="152400"/>
        </a:xfrm>
        <a:prstGeom prst="rect">
          <a:avLst/>
        </a:prstGeom>
        <a:noFill/>
        <a:ln w="9525">
          <a:noFill/>
          <a:miter lim="800000"/>
          <a:headEnd/>
          <a:tailEnd/>
        </a:ln>
      </xdr:spPr>
    </xdr:pic>
    <xdr:clientData/>
  </xdr:twoCellAnchor>
  <xdr:twoCellAnchor editAs="oneCell">
    <xdr:from>
      <xdr:col>4</xdr:col>
      <xdr:colOff>323850</xdr:colOff>
      <xdr:row>14</xdr:row>
      <xdr:rowOff>57150</xdr:rowOff>
    </xdr:from>
    <xdr:to>
      <xdr:col>5</xdr:col>
      <xdr:colOff>425451</xdr:colOff>
      <xdr:row>14</xdr:row>
      <xdr:rowOff>209550</xdr:rowOff>
    </xdr:to>
    <xdr:pic>
      <xdr:nvPicPr>
        <xdr:cNvPr id="18" name="mx1747[R:18]" descr="blank"/>
        <xdr:cNvPicPr>
          <a:picLocks noChangeAspect="1" noChangeArrowheads="1"/>
        </xdr:cNvPicPr>
      </xdr:nvPicPr>
      <xdr:blipFill>
        <a:blip r:embed="rId1" cstate="print"/>
        <a:srcRect/>
        <a:stretch>
          <a:fillRect/>
        </a:stretch>
      </xdr:blipFill>
      <xdr:spPr>
        <a:xfrm>
          <a:off x="5855970" y="3577590"/>
          <a:ext cx="459740" cy="152400"/>
        </a:xfrm>
        <a:prstGeom prst="rect">
          <a:avLst/>
        </a:prstGeom>
        <a:noFill/>
        <a:ln w="9525">
          <a:noFill/>
          <a:miter lim="800000"/>
          <a:headEnd/>
          <a:tailEnd/>
        </a:ln>
      </xdr:spPr>
    </xdr:pic>
    <xdr:clientData/>
  </xdr:twoCellAnchor>
  <xdr:twoCellAnchor editAs="oneCell">
    <xdr:from>
      <xdr:col>4</xdr:col>
      <xdr:colOff>323850</xdr:colOff>
      <xdr:row>15</xdr:row>
      <xdr:rowOff>57150</xdr:rowOff>
    </xdr:from>
    <xdr:to>
      <xdr:col>5</xdr:col>
      <xdr:colOff>425451</xdr:colOff>
      <xdr:row>15</xdr:row>
      <xdr:rowOff>209550</xdr:rowOff>
    </xdr:to>
    <xdr:pic>
      <xdr:nvPicPr>
        <xdr:cNvPr id="19" name="mx1747[R:18]" descr="blank"/>
        <xdr:cNvPicPr>
          <a:picLocks noChangeAspect="1" noChangeArrowheads="1"/>
        </xdr:cNvPicPr>
      </xdr:nvPicPr>
      <xdr:blipFill>
        <a:blip r:embed="rId1" cstate="print"/>
        <a:srcRect/>
        <a:stretch>
          <a:fillRect/>
        </a:stretch>
      </xdr:blipFill>
      <xdr:spPr>
        <a:xfrm>
          <a:off x="5855970" y="384429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57150</xdr:rowOff>
    </xdr:from>
    <xdr:to>
      <xdr:col>5</xdr:col>
      <xdr:colOff>425451</xdr:colOff>
      <xdr:row>16</xdr:row>
      <xdr:rowOff>209550</xdr:rowOff>
    </xdr:to>
    <xdr:pic>
      <xdr:nvPicPr>
        <xdr:cNvPr id="20" name="mx1747[R:18]" descr="blank"/>
        <xdr:cNvPicPr>
          <a:picLocks noChangeAspect="1" noChangeArrowheads="1"/>
        </xdr:cNvPicPr>
      </xdr:nvPicPr>
      <xdr:blipFill>
        <a:blip r:embed="rId1" cstate="print"/>
        <a:srcRect/>
        <a:stretch>
          <a:fillRect/>
        </a:stretch>
      </xdr:blipFill>
      <xdr:spPr>
        <a:xfrm>
          <a:off x="5855970" y="4110990"/>
          <a:ext cx="459740" cy="152400"/>
        </a:xfrm>
        <a:prstGeom prst="rect">
          <a:avLst/>
        </a:prstGeom>
        <a:noFill/>
        <a:ln w="9525">
          <a:noFill/>
          <a:miter lim="800000"/>
          <a:headEnd/>
          <a:tailEnd/>
        </a:ln>
      </xdr:spPr>
    </xdr:pic>
    <xdr:clientData/>
  </xdr:twoCellAnchor>
  <xdr:twoCellAnchor editAs="oneCell">
    <xdr:from>
      <xdr:col>4</xdr:col>
      <xdr:colOff>323850</xdr:colOff>
      <xdr:row>17</xdr:row>
      <xdr:rowOff>57150</xdr:rowOff>
    </xdr:from>
    <xdr:to>
      <xdr:col>5</xdr:col>
      <xdr:colOff>425451</xdr:colOff>
      <xdr:row>17</xdr:row>
      <xdr:rowOff>171450</xdr:rowOff>
    </xdr:to>
    <xdr:pic>
      <xdr:nvPicPr>
        <xdr:cNvPr id="21" name="mx1747[R:18]" descr="blank"/>
        <xdr:cNvPicPr>
          <a:picLocks noChangeAspect="1" noChangeArrowheads="1"/>
        </xdr:cNvPicPr>
      </xdr:nvPicPr>
      <xdr:blipFill>
        <a:blip r:embed="rId1" cstate="print"/>
        <a:srcRect/>
        <a:stretch>
          <a:fillRect/>
        </a:stretch>
      </xdr:blipFill>
      <xdr:spPr>
        <a:xfrm>
          <a:off x="5855970" y="4377690"/>
          <a:ext cx="459740" cy="114300"/>
        </a:xfrm>
        <a:prstGeom prst="rect">
          <a:avLst/>
        </a:prstGeom>
        <a:noFill/>
        <a:ln w="9525">
          <a:noFill/>
          <a:miter lim="800000"/>
          <a:headEnd/>
          <a:tailEnd/>
        </a:ln>
      </xdr:spPr>
    </xdr:pic>
    <xdr:clientData/>
  </xdr:twoCellAnchor>
  <xdr:twoCellAnchor editAs="oneCell">
    <xdr:from>
      <xdr:col>4</xdr:col>
      <xdr:colOff>323850</xdr:colOff>
      <xdr:row>18</xdr:row>
      <xdr:rowOff>57150</xdr:rowOff>
    </xdr:from>
    <xdr:to>
      <xdr:col>5</xdr:col>
      <xdr:colOff>425451</xdr:colOff>
      <xdr:row>18</xdr:row>
      <xdr:rowOff>209550</xdr:rowOff>
    </xdr:to>
    <xdr:pic>
      <xdr:nvPicPr>
        <xdr:cNvPr id="22" name="mx1747[R:18]" descr="blank"/>
        <xdr:cNvPicPr>
          <a:picLocks noChangeAspect="1" noChangeArrowheads="1"/>
        </xdr:cNvPicPr>
      </xdr:nvPicPr>
      <xdr:blipFill>
        <a:blip r:embed="rId1" cstate="print"/>
        <a:srcRect/>
        <a:stretch>
          <a:fillRect/>
        </a:stretch>
      </xdr:blipFill>
      <xdr:spPr>
        <a:xfrm>
          <a:off x="5855970" y="4644390"/>
          <a:ext cx="459740" cy="152400"/>
        </a:xfrm>
        <a:prstGeom prst="rect">
          <a:avLst/>
        </a:prstGeom>
        <a:noFill/>
        <a:ln w="9525">
          <a:noFill/>
          <a:miter lim="800000"/>
          <a:headEnd/>
          <a:tailEnd/>
        </a:ln>
      </xdr:spPr>
    </xdr:pic>
    <xdr:clientData/>
  </xdr:twoCellAnchor>
  <xdr:twoCellAnchor editAs="oneCell">
    <xdr:from>
      <xdr:col>4</xdr:col>
      <xdr:colOff>323850</xdr:colOff>
      <xdr:row>19</xdr:row>
      <xdr:rowOff>0</xdr:rowOff>
    </xdr:from>
    <xdr:to>
      <xdr:col>5</xdr:col>
      <xdr:colOff>425451</xdr:colOff>
      <xdr:row>19</xdr:row>
      <xdr:rowOff>152400</xdr:rowOff>
    </xdr:to>
    <xdr:pic>
      <xdr:nvPicPr>
        <xdr:cNvPr id="23" name="mx1747[R:18]" descr="blank"/>
        <xdr:cNvPicPr>
          <a:picLocks noChangeAspect="1" noChangeArrowheads="1"/>
        </xdr:cNvPicPr>
      </xdr:nvPicPr>
      <xdr:blipFill>
        <a:blip r:embed="rId1" cstate="print"/>
        <a:srcRect/>
        <a:stretch>
          <a:fillRect/>
        </a:stretch>
      </xdr:blipFill>
      <xdr:spPr>
        <a:xfrm>
          <a:off x="5855970" y="4853940"/>
          <a:ext cx="459740" cy="152400"/>
        </a:xfrm>
        <a:prstGeom prst="rect">
          <a:avLst/>
        </a:prstGeom>
        <a:noFill/>
        <a:ln w="9525">
          <a:noFill/>
          <a:miter lim="800000"/>
          <a:headEnd/>
          <a:tailEnd/>
        </a:ln>
      </xdr:spPr>
    </xdr:pic>
    <xdr:clientData/>
  </xdr:twoCellAnchor>
  <xdr:twoCellAnchor editAs="oneCell">
    <xdr:from>
      <xdr:col>4</xdr:col>
      <xdr:colOff>323850</xdr:colOff>
      <xdr:row>19</xdr:row>
      <xdr:rowOff>57150</xdr:rowOff>
    </xdr:from>
    <xdr:to>
      <xdr:col>5</xdr:col>
      <xdr:colOff>425451</xdr:colOff>
      <xdr:row>19</xdr:row>
      <xdr:rowOff>209550</xdr:rowOff>
    </xdr:to>
    <xdr:pic>
      <xdr:nvPicPr>
        <xdr:cNvPr id="24" name="mx1747[R:18]" descr="blank"/>
        <xdr:cNvPicPr>
          <a:picLocks noChangeAspect="1" noChangeArrowheads="1"/>
        </xdr:cNvPicPr>
      </xdr:nvPicPr>
      <xdr:blipFill>
        <a:blip r:embed="rId1" cstate="print"/>
        <a:srcRect/>
        <a:stretch>
          <a:fillRect/>
        </a:stretch>
      </xdr:blipFill>
      <xdr:spPr>
        <a:xfrm>
          <a:off x="5855970" y="4911090"/>
          <a:ext cx="459740" cy="152400"/>
        </a:xfrm>
        <a:prstGeom prst="rect">
          <a:avLst/>
        </a:prstGeom>
        <a:noFill/>
        <a:ln w="9525">
          <a:noFill/>
          <a:miter lim="800000"/>
          <a:headEnd/>
          <a:tailEnd/>
        </a:ln>
      </xdr:spPr>
    </xdr:pic>
    <xdr:clientData/>
  </xdr:twoCellAnchor>
  <xdr:twoCellAnchor editAs="oneCell">
    <xdr:from>
      <xdr:col>4</xdr:col>
      <xdr:colOff>323850</xdr:colOff>
      <xdr:row>20</xdr:row>
      <xdr:rowOff>57150</xdr:rowOff>
    </xdr:from>
    <xdr:to>
      <xdr:col>5</xdr:col>
      <xdr:colOff>425451</xdr:colOff>
      <xdr:row>20</xdr:row>
      <xdr:rowOff>171450</xdr:rowOff>
    </xdr:to>
    <xdr:pic>
      <xdr:nvPicPr>
        <xdr:cNvPr id="25" name="mx1747[R:18]" descr="blank"/>
        <xdr:cNvPicPr>
          <a:picLocks noChangeAspect="1" noChangeArrowheads="1"/>
        </xdr:cNvPicPr>
      </xdr:nvPicPr>
      <xdr:blipFill>
        <a:blip r:embed="rId1" cstate="print"/>
        <a:srcRect/>
        <a:stretch>
          <a:fillRect/>
        </a:stretch>
      </xdr:blipFill>
      <xdr:spPr>
        <a:xfrm>
          <a:off x="5855970" y="5177790"/>
          <a:ext cx="459740" cy="114300"/>
        </a:xfrm>
        <a:prstGeom prst="rect">
          <a:avLst/>
        </a:prstGeom>
        <a:noFill/>
        <a:ln w="9525">
          <a:noFill/>
          <a:miter lim="800000"/>
          <a:headEnd/>
          <a:tailEnd/>
        </a:ln>
      </xdr:spPr>
    </xdr:pic>
    <xdr:clientData/>
  </xdr:twoCellAnchor>
  <xdr:twoCellAnchor editAs="oneCell">
    <xdr:from>
      <xdr:col>4</xdr:col>
      <xdr:colOff>323850</xdr:colOff>
      <xdr:row>21</xdr:row>
      <xdr:rowOff>57150</xdr:rowOff>
    </xdr:from>
    <xdr:to>
      <xdr:col>5</xdr:col>
      <xdr:colOff>425451</xdr:colOff>
      <xdr:row>21</xdr:row>
      <xdr:rowOff>209550</xdr:rowOff>
    </xdr:to>
    <xdr:pic>
      <xdr:nvPicPr>
        <xdr:cNvPr id="26" name="mx1747[R:18]" descr="blank"/>
        <xdr:cNvPicPr>
          <a:picLocks noChangeAspect="1" noChangeArrowheads="1"/>
        </xdr:cNvPicPr>
      </xdr:nvPicPr>
      <xdr:blipFill>
        <a:blip r:embed="rId1" cstate="print"/>
        <a:srcRect/>
        <a:stretch>
          <a:fillRect/>
        </a:stretch>
      </xdr:blipFill>
      <xdr:spPr>
        <a:xfrm>
          <a:off x="5855970" y="5444490"/>
          <a:ext cx="459740" cy="152400"/>
        </a:xfrm>
        <a:prstGeom prst="rect">
          <a:avLst/>
        </a:prstGeom>
        <a:noFill/>
        <a:ln w="9525">
          <a:noFill/>
          <a:miter lim="800000"/>
          <a:headEnd/>
          <a:tailEnd/>
        </a:ln>
      </xdr:spPr>
    </xdr:pic>
    <xdr:clientData/>
  </xdr:twoCellAnchor>
  <xdr:twoCellAnchor editAs="oneCell">
    <xdr:from>
      <xdr:col>4</xdr:col>
      <xdr:colOff>323850</xdr:colOff>
      <xdr:row>22</xdr:row>
      <xdr:rowOff>57150</xdr:rowOff>
    </xdr:from>
    <xdr:to>
      <xdr:col>5</xdr:col>
      <xdr:colOff>425451</xdr:colOff>
      <xdr:row>22</xdr:row>
      <xdr:rowOff>209550</xdr:rowOff>
    </xdr:to>
    <xdr:pic>
      <xdr:nvPicPr>
        <xdr:cNvPr id="27" name="mx1747[R:18]" descr="blank"/>
        <xdr:cNvPicPr>
          <a:picLocks noChangeAspect="1" noChangeArrowheads="1"/>
        </xdr:cNvPicPr>
      </xdr:nvPicPr>
      <xdr:blipFill>
        <a:blip r:embed="rId1" cstate="print"/>
        <a:srcRect/>
        <a:stretch>
          <a:fillRect/>
        </a:stretch>
      </xdr:blipFill>
      <xdr:spPr>
        <a:xfrm>
          <a:off x="5855970" y="571119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57150</xdr:rowOff>
    </xdr:from>
    <xdr:to>
      <xdr:col>5</xdr:col>
      <xdr:colOff>425451</xdr:colOff>
      <xdr:row>23</xdr:row>
      <xdr:rowOff>171450</xdr:rowOff>
    </xdr:to>
    <xdr:pic>
      <xdr:nvPicPr>
        <xdr:cNvPr id="28" name="mx1747[R:18]" descr="blank"/>
        <xdr:cNvPicPr>
          <a:picLocks noChangeAspect="1" noChangeArrowheads="1"/>
        </xdr:cNvPicPr>
      </xdr:nvPicPr>
      <xdr:blipFill>
        <a:blip r:embed="rId1" cstate="print"/>
        <a:srcRect/>
        <a:stretch>
          <a:fillRect/>
        </a:stretch>
      </xdr:blipFill>
      <xdr:spPr>
        <a:xfrm>
          <a:off x="5855970" y="5977890"/>
          <a:ext cx="459740" cy="114300"/>
        </a:xfrm>
        <a:prstGeom prst="rect">
          <a:avLst/>
        </a:prstGeom>
        <a:noFill/>
        <a:ln w="9525">
          <a:noFill/>
          <a:miter lim="800000"/>
          <a:headEnd/>
          <a:tailEnd/>
        </a:ln>
      </xdr:spPr>
    </xdr:pic>
    <xdr:clientData/>
  </xdr:twoCellAnchor>
  <xdr:twoCellAnchor editAs="oneCell">
    <xdr:from>
      <xdr:col>4</xdr:col>
      <xdr:colOff>323850</xdr:colOff>
      <xdr:row>26</xdr:row>
      <xdr:rowOff>57150</xdr:rowOff>
    </xdr:from>
    <xdr:to>
      <xdr:col>5</xdr:col>
      <xdr:colOff>425451</xdr:colOff>
      <xdr:row>26</xdr:row>
      <xdr:rowOff>209550</xdr:rowOff>
    </xdr:to>
    <xdr:pic>
      <xdr:nvPicPr>
        <xdr:cNvPr id="29" name="mx1747[R:18]" descr="blank"/>
        <xdr:cNvPicPr>
          <a:picLocks noChangeAspect="1" noChangeArrowheads="1"/>
        </xdr:cNvPicPr>
      </xdr:nvPicPr>
      <xdr:blipFill>
        <a:blip r:embed="rId1" cstate="print"/>
        <a:srcRect/>
        <a:stretch>
          <a:fillRect/>
        </a:stretch>
      </xdr:blipFill>
      <xdr:spPr>
        <a:xfrm>
          <a:off x="5855970" y="6777990"/>
          <a:ext cx="459740" cy="152400"/>
        </a:xfrm>
        <a:prstGeom prst="rect">
          <a:avLst/>
        </a:prstGeom>
        <a:noFill/>
        <a:ln w="9525">
          <a:noFill/>
          <a:miter lim="800000"/>
          <a:headEnd/>
          <a:tailEnd/>
        </a:ln>
      </xdr:spPr>
    </xdr:pic>
    <xdr:clientData/>
  </xdr:twoCellAnchor>
  <xdr:twoCellAnchor editAs="oneCell">
    <xdr:from>
      <xdr:col>4</xdr:col>
      <xdr:colOff>323850</xdr:colOff>
      <xdr:row>24</xdr:row>
      <xdr:rowOff>57150</xdr:rowOff>
    </xdr:from>
    <xdr:to>
      <xdr:col>5</xdr:col>
      <xdr:colOff>425451</xdr:colOff>
      <xdr:row>24</xdr:row>
      <xdr:rowOff>171450</xdr:rowOff>
    </xdr:to>
    <xdr:pic>
      <xdr:nvPicPr>
        <xdr:cNvPr id="30" name="mx1747[R:18]" descr="blank"/>
        <xdr:cNvPicPr>
          <a:picLocks noChangeAspect="1" noChangeArrowheads="1"/>
        </xdr:cNvPicPr>
      </xdr:nvPicPr>
      <xdr:blipFill>
        <a:blip r:embed="rId1" cstate="print"/>
        <a:srcRect/>
        <a:stretch>
          <a:fillRect/>
        </a:stretch>
      </xdr:blipFill>
      <xdr:spPr>
        <a:xfrm>
          <a:off x="5855970" y="6244590"/>
          <a:ext cx="459740" cy="114300"/>
        </a:xfrm>
        <a:prstGeom prst="rect">
          <a:avLst/>
        </a:prstGeom>
        <a:noFill/>
        <a:ln w="9525">
          <a:noFill/>
          <a:miter lim="800000"/>
          <a:headEnd/>
          <a:tailEnd/>
        </a:ln>
      </xdr:spPr>
    </xdr:pic>
    <xdr:clientData/>
  </xdr:twoCellAnchor>
  <xdr:twoCellAnchor editAs="oneCell">
    <xdr:from>
      <xdr:col>4</xdr:col>
      <xdr:colOff>323850</xdr:colOff>
      <xdr:row>25</xdr:row>
      <xdr:rowOff>0</xdr:rowOff>
    </xdr:from>
    <xdr:to>
      <xdr:col>5</xdr:col>
      <xdr:colOff>425451</xdr:colOff>
      <xdr:row>25</xdr:row>
      <xdr:rowOff>152400</xdr:rowOff>
    </xdr:to>
    <xdr:pic>
      <xdr:nvPicPr>
        <xdr:cNvPr id="31" name="mx1747[R:18]" descr="blank"/>
        <xdr:cNvPicPr>
          <a:picLocks noChangeAspect="1" noChangeArrowheads="1"/>
        </xdr:cNvPicPr>
      </xdr:nvPicPr>
      <xdr:blipFill>
        <a:blip r:embed="rId1" cstate="print"/>
        <a:srcRect/>
        <a:stretch>
          <a:fillRect/>
        </a:stretch>
      </xdr:blipFill>
      <xdr:spPr>
        <a:xfrm>
          <a:off x="5855970" y="6454140"/>
          <a:ext cx="459740" cy="152400"/>
        </a:xfrm>
        <a:prstGeom prst="rect">
          <a:avLst/>
        </a:prstGeom>
        <a:noFill/>
        <a:ln w="9525">
          <a:noFill/>
          <a:miter lim="800000"/>
          <a:headEnd/>
          <a:tailEnd/>
        </a:ln>
      </xdr:spPr>
    </xdr:pic>
    <xdr:clientData/>
  </xdr:twoCellAnchor>
  <xdr:twoCellAnchor editAs="oneCell">
    <xdr:from>
      <xdr:col>4</xdr:col>
      <xdr:colOff>323850</xdr:colOff>
      <xdr:row>25</xdr:row>
      <xdr:rowOff>57150</xdr:rowOff>
    </xdr:from>
    <xdr:to>
      <xdr:col>5</xdr:col>
      <xdr:colOff>425451</xdr:colOff>
      <xdr:row>25</xdr:row>
      <xdr:rowOff>209550</xdr:rowOff>
    </xdr:to>
    <xdr:pic>
      <xdr:nvPicPr>
        <xdr:cNvPr id="32" name="mx1747[R:18]" descr="blank"/>
        <xdr:cNvPicPr>
          <a:picLocks noChangeAspect="1" noChangeArrowheads="1"/>
        </xdr:cNvPicPr>
      </xdr:nvPicPr>
      <xdr:blipFill>
        <a:blip r:embed="rId1" cstate="print"/>
        <a:srcRect/>
        <a:stretch>
          <a:fillRect/>
        </a:stretch>
      </xdr:blipFill>
      <xdr:spPr>
        <a:xfrm>
          <a:off x="5855970" y="6511290"/>
          <a:ext cx="459740" cy="152400"/>
        </a:xfrm>
        <a:prstGeom prst="rect">
          <a:avLst/>
        </a:prstGeom>
        <a:noFill/>
        <a:ln w="9525">
          <a:noFill/>
          <a:miter lim="800000"/>
          <a:headEnd/>
          <a:tailEnd/>
        </a:ln>
      </xdr:spPr>
    </xdr:pic>
    <xdr:clientData/>
  </xdr:twoCellAnchor>
  <xdr:twoCellAnchor editAs="oneCell">
    <xdr:from>
      <xdr:col>4</xdr:col>
      <xdr:colOff>323850</xdr:colOff>
      <xdr:row>26</xdr:row>
      <xdr:rowOff>57150</xdr:rowOff>
    </xdr:from>
    <xdr:to>
      <xdr:col>5</xdr:col>
      <xdr:colOff>425451</xdr:colOff>
      <xdr:row>26</xdr:row>
      <xdr:rowOff>209550</xdr:rowOff>
    </xdr:to>
    <xdr:pic>
      <xdr:nvPicPr>
        <xdr:cNvPr id="33" name="mx1747[R:18]" descr="blank"/>
        <xdr:cNvPicPr>
          <a:picLocks noChangeAspect="1" noChangeArrowheads="1"/>
        </xdr:cNvPicPr>
      </xdr:nvPicPr>
      <xdr:blipFill>
        <a:blip r:embed="rId1" cstate="print"/>
        <a:srcRect/>
        <a:stretch>
          <a:fillRect/>
        </a:stretch>
      </xdr:blipFill>
      <xdr:spPr>
        <a:xfrm>
          <a:off x="5855970" y="6777990"/>
          <a:ext cx="45974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425451</xdr:colOff>
      <xdr:row>30</xdr:row>
      <xdr:rowOff>171450</xdr:rowOff>
    </xdr:to>
    <xdr:pic>
      <xdr:nvPicPr>
        <xdr:cNvPr id="34" name="mx1747[R:18]" descr="blank"/>
        <xdr:cNvPicPr>
          <a:picLocks noChangeAspect="1" noChangeArrowheads="1"/>
        </xdr:cNvPicPr>
      </xdr:nvPicPr>
      <xdr:blipFill>
        <a:blip r:embed="rId1" cstate="print"/>
        <a:srcRect/>
        <a:stretch>
          <a:fillRect/>
        </a:stretch>
      </xdr:blipFill>
      <xdr:spPr>
        <a:xfrm>
          <a:off x="5855970" y="7844790"/>
          <a:ext cx="459740" cy="114300"/>
        </a:xfrm>
        <a:prstGeom prst="rect">
          <a:avLst/>
        </a:prstGeom>
        <a:noFill/>
        <a:ln w="9525">
          <a:noFill/>
          <a:miter lim="800000"/>
          <a:headEnd/>
          <a:tailEnd/>
        </a:ln>
      </xdr:spPr>
    </xdr:pic>
    <xdr:clientData/>
  </xdr:twoCellAnchor>
  <xdr:twoCellAnchor editAs="oneCell">
    <xdr:from>
      <xdr:col>4</xdr:col>
      <xdr:colOff>323850</xdr:colOff>
      <xdr:row>27</xdr:row>
      <xdr:rowOff>57150</xdr:rowOff>
    </xdr:from>
    <xdr:to>
      <xdr:col>5</xdr:col>
      <xdr:colOff>425451</xdr:colOff>
      <xdr:row>27</xdr:row>
      <xdr:rowOff>209550</xdr:rowOff>
    </xdr:to>
    <xdr:pic>
      <xdr:nvPicPr>
        <xdr:cNvPr id="35" name="mx1747[R:18]" descr="blank"/>
        <xdr:cNvPicPr>
          <a:picLocks noChangeAspect="1" noChangeArrowheads="1"/>
        </xdr:cNvPicPr>
      </xdr:nvPicPr>
      <xdr:blipFill>
        <a:blip r:embed="rId1" cstate="print"/>
        <a:srcRect/>
        <a:stretch>
          <a:fillRect/>
        </a:stretch>
      </xdr:blipFill>
      <xdr:spPr>
        <a:xfrm>
          <a:off x="5855970" y="7044690"/>
          <a:ext cx="459740" cy="152400"/>
        </a:xfrm>
        <a:prstGeom prst="rect">
          <a:avLst/>
        </a:prstGeom>
        <a:noFill/>
        <a:ln w="9525">
          <a:noFill/>
          <a:miter lim="800000"/>
          <a:headEnd/>
          <a:tailEnd/>
        </a:ln>
      </xdr:spPr>
    </xdr:pic>
    <xdr:clientData/>
  </xdr:twoCellAnchor>
  <xdr:twoCellAnchor editAs="oneCell">
    <xdr:from>
      <xdr:col>4</xdr:col>
      <xdr:colOff>323850</xdr:colOff>
      <xdr:row>28</xdr:row>
      <xdr:rowOff>57150</xdr:rowOff>
    </xdr:from>
    <xdr:to>
      <xdr:col>5</xdr:col>
      <xdr:colOff>425451</xdr:colOff>
      <xdr:row>28</xdr:row>
      <xdr:rowOff>171450</xdr:rowOff>
    </xdr:to>
    <xdr:pic>
      <xdr:nvPicPr>
        <xdr:cNvPr id="36" name="mx1747[R:18]" descr="blank"/>
        <xdr:cNvPicPr>
          <a:picLocks noChangeAspect="1" noChangeArrowheads="1"/>
        </xdr:cNvPicPr>
      </xdr:nvPicPr>
      <xdr:blipFill>
        <a:blip r:embed="rId1" cstate="print"/>
        <a:srcRect/>
        <a:stretch>
          <a:fillRect/>
        </a:stretch>
      </xdr:blipFill>
      <xdr:spPr>
        <a:xfrm>
          <a:off x="5855970" y="7311390"/>
          <a:ext cx="459740" cy="114300"/>
        </a:xfrm>
        <a:prstGeom prst="rect">
          <a:avLst/>
        </a:prstGeom>
        <a:noFill/>
        <a:ln w="9525">
          <a:noFill/>
          <a:miter lim="800000"/>
          <a:headEnd/>
          <a:tailEnd/>
        </a:ln>
      </xdr:spPr>
    </xdr:pic>
    <xdr:clientData/>
  </xdr:twoCellAnchor>
  <xdr:twoCellAnchor editAs="oneCell">
    <xdr:from>
      <xdr:col>4</xdr:col>
      <xdr:colOff>323850</xdr:colOff>
      <xdr:row>29</xdr:row>
      <xdr:rowOff>57150</xdr:rowOff>
    </xdr:from>
    <xdr:to>
      <xdr:col>5</xdr:col>
      <xdr:colOff>425451</xdr:colOff>
      <xdr:row>29</xdr:row>
      <xdr:rowOff>209550</xdr:rowOff>
    </xdr:to>
    <xdr:pic>
      <xdr:nvPicPr>
        <xdr:cNvPr id="37" name="mx1747[R:18]" descr="blank"/>
        <xdr:cNvPicPr>
          <a:picLocks noChangeAspect="1" noChangeArrowheads="1"/>
        </xdr:cNvPicPr>
      </xdr:nvPicPr>
      <xdr:blipFill>
        <a:blip r:embed="rId1" cstate="print"/>
        <a:srcRect/>
        <a:stretch>
          <a:fillRect/>
        </a:stretch>
      </xdr:blipFill>
      <xdr:spPr>
        <a:xfrm>
          <a:off x="5855970" y="7578090"/>
          <a:ext cx="45974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425451</xdr:colOff>
      <xdr:row>30</xdr:row>
      <xdr:rowOff>171450</xdr:rowOff>
    </xdr:to>
    <xdr:pic>
      <xdr:nvPicPr>
        <xdr:cNvPr id="38" name="mx1747[R:18]" descr="blank"/>
        <xdr:cNvPicPr>
          <a:picLocks noChangeAspect="1" noChangeArrowheads="1"/>
        </xdr:cNvPicPr>
      </xdr:nvPicPr>
      <xdr:blipFill>
        <a:blip r:embed="rId1" cstate="print"/>
        <a:srcRect/>
        <a:stretch>
          <a:fillRect/>
        </a:stretch>
      </xdr:blipFill>
      <xdr:spPr>
        <a:xfrm>
          <a:off x="5855970" y="78447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39"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25</xdr:row>
      <xdr:rowOff>57150</xdr:rowOff>
    </xdr:from>
    <xdr:to>
      <xdr:col>5</xdr:col>
      <xdr:colOff>425451</xdr:colOff>
      <xdr:row>25</xdr:row>
      <xdr:rowOff>209550</xdr:rowOff>
    </xdr:to>
    <xdr:pic>
      <xdr:nvPicPr>
        <xdr:cNvPr id="40" name="mx1747[R:18]" descr="blank"/>
        <xdr:cNvPicPr>
          <a:picLocks noChangeAspect="1" noChangeArrowheads="1"/>
        </xdr:cNvPicPr>
      </xdr:nvPicPr>
      <xdr:blipFill>
        <a:blip r:embed="rId1" cstate="print"/>
        <a:srcRect/>
        <a:stretch>
          <a:fillRect/>
        </a:stretch>
      </xdr:blipFill>
      <xdr:spPr>
        <a:xfrm>
          <a:off x="5855970" y="6511290"/>
          <a:ext cx="45974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425451</xdr:colOff>
      <xdr:row>30</xdr:row>
      <xdr:rowOff>171450</xdr:rowOff>
    </xdr:to>
    <xdr:pic>
      <xdr:nvPicPr>
        <xdr:cNvPr id="41" name="mx1747[R:18]" descr="blank"/>
        <xdr:cNvPicPr>
          <a:picLocks noChangeAspect="1" noChangeArrowheads="1"/>
        </xdr:cNvPicPr>
      </xdr:nvPicPr>
      <xdr:blipFill>
        <a:blip r:embed="rId1" cstate="print"/>
        <a:srcRect/>
        <a:stretch>
          <a:fillRect/>
        </a:stretch>
      </xdr:blipFill>
      <xdr:spPr>
        <a:xfrm>
          <a:off x="5855970" y="78447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42"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43"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44"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45"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46"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47"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48"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49"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50"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51"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52"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53"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54"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55"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56"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7</xdr:row>
      <xdr:rowOff>57150</xdr:rowOff>
    </xdr:from>
    <xdr:to>
      <xdr:col>5</xdr:col>
      <xdr:colOff>425451</xdr:colOff>
      <xdr:row>7</xdr:row>
      <xdr:rowOff>209550</xdr:rowOff>
    </xdr:to>
    <xdr:pic>
      <xdr:nvPicPr>
        <xdr:cNvPr id="57" name="mx1747[R:18]" descr="blank"/>
        <xdr:cNvPicPr>
          <a:picLocks noChangeAspect="1" noChangeArrowheads="1"/>
        </xdr:cNvPicPr>
      </xdr:nvPicPr>
      <xdr:blipFill>
        <a:blip r:embed="rId1" cstate="print"/>
        <a:srcRect/>
        <a:stretch>
          <a:fillRect/>
        </a:stretch>
      </xdr:blipFill>
      <xdr:spPr>
        <a:xfrm>
          <a:off x="5855970" y="171069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58"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59"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60"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425451</xdr:colOff>
      <xdr:row>7</xdr:row>
      <xdr:rowOff>152400</xdr:rowOff>
    </xdr:to>
    <xdr:pic>
      <xdr:nvPicPr>
        <xdr:cNvPr id="61" name="mx1747[R:18]" descr="blank"/>
        <xdr:cNvPicPr>
          <a:picLocks noChangeAspect="1" noChangeArrowheads="1"/>
        </xdr:cNvPicPr>
      </xdr:nvPicPr>
      <xdr:blipFill>
        <a:blip r:embed="rId1" cstate="print"/>
        <a:srcRect/>
        <a:stretch>
          <a:fillRect/>
        </a:stretch>
      </xdr:blipFill>
      <xdr:spPr>
        <a:xfrm>
          <a:off x="5855970" y="1653540"/>
          <a:ext cx="459740" cy="152400"/>
        </a:xfrm>
        <a:prstGeom prst="rect">
          <a:avLst/>
        </a:prstGeom>
        <a:noFill/>
        <a:ln w="9525">
          <a:noFill/>
          <a:miter lim="800000"/>
          <a:headEnd/>
          <a:tailEnd/>
        </a:ln>
      </xdr:spPr>
    </xdr:pic>
    <xdr:clientData/>
  </xdr:twoCellAnchor>
  <xdr:twoCellAnchor editAs="oneCell">
    <xdr:from>
      <xdr:col>4</xdr:col>
      <xdr:colOff>228600</xdr:colOff>
      <xdr:row>7</xdr:row>
      <xdr:rowOff>95250</xdr:rowOff>
    </xdr:from>
    <xdr:to>
      <xdr:col>5</xdr:col>
      <xdr:colOff>333376</xdr:colOff>
      <xdr:row>7</xdr:row>
      <xdr:rowOff>243417</xdr:rowOff>
    </xdr:to>
    <xdr:pic>
      <xdr:nvPicPr>
        <xdr:cNvPr id="62" name="mx1747[R:18]" descr="blank"/>
        <xdr:cNvPicPr>
          <a:picLocks noChangeAspect="1" noChangeArrowheads="1"/>
        </xdr:cNvPicPr>
      </xdr:nvPicPr>
      <xdr:blipFill>
        <a:blip r:embed="rId1" cstate="print"/>
        <a:srcRect/>
        <a:stretch>
          <a:fillRect/>
        </a:stretch>
      </xdr:blipFill>
      <xdr:spPr>
        <a:xfrm>
          <a:off x="5760720" y="1748790"/>
          <a:ext cx="462915" cy="147955"/>
        </a:xfrm>
        <a:prstGeom prst="rect">
          <a:avLst/>
        </a:prstGeom>
        <a:noFill/>
        <a:ln w="9525">
          <a:noFill/>
          <a:miter lim="800000"/>
          <a:headEnd/>
          <a:tailEnd/>
        </a:ln>
      </xdr:spPr>
    </xdr:pic>
    <xdr:clientData/>
  </xdr:twoCellAnchor>
  <xdr:twoCellAnchor editAs="oneCell">
    <xdr:from>
      <xdr:col>4</xdr:col>
      <xdr:colOff>323850</xdr:colOff>
      <xdr:row>23</xdr:row>
      <xdr:rowOff>57150</xdr:rowOff>
    </xdr:from>
    <xdr:to>
      <xdr:col>5</xdr:col>
      <xdr:colOff>425451</xdr:colOff>
      <xdr:row>23</xdr:row>
      <xdr:rowOff>171450</xdr:rowOff>
    </xdr:to>
    <xdr:pic>
      <xdr:nvPicPr>
        <xdr:cNvPr id="63" name="mx1747[R:18]" descr="blank"/>
        <xdr:cNvPicPr>
          <a:picLocks noChangeAspect="1" noChangeArrowheads="1"/>
        </xdr:cNvPicPr>
      </xdr:nvPicPr>
      <xdr:blipFill>
        <a:blip r:embed="rId1" cstate="print"/>
        <a:srcRect/>
        <a:stretch>
          <a:fillRect/>
        </a:stretch>
      </xdr:blipFill>
      <xdr:spPr>
        <a:xfrm>
          <a:off x="5855970" y="5977890"/>
          <a:ext cx="459740" cy="114300"/>
        </a:xfrm>
        <a:prstGeom prst="rect">
          <a:avLst/>
        </a:prstGeom>
        <a:noFill/>
        <a:ln w="9525">
          <a:noFill/>
          <a:miter lim="800000"/>
          <a:headEnd/>
          <a:tailEnd/>
        </a:ln>
      </xdr:spPr>
    </xdr:pic>
    <xdr:clientData/>
  </xdr:twoCellAnchor>
  <xdr:twoCellAnchor editAs="oneCell">
    <xdr:from>
      <xdr:col>4</xdr:col>
      <xdr:colOff>323850</xdr:colOff>
      <xdr:row>7</xdr:row>
      <xdr:rowOff>57150</xdr:rowOff>
    </xdr:from>
    <xdr:to>
      <xdr:col>5</xdr:col>
      <xdr:colOff>425451</xdr:colOff>
      <xdr:row>7</xdr:row>
      <xdr:rowOff>209550</xdr:rowOff>
    </xdr:to>
    <xdr:pic>
      <xdr:nvPicPr>
        <xdr:cNvPr id="64" name="mx1747[R:18]" descr="blank"/>
        <xdr:cNvPicPr>
          <a:picLocks noChangeAspect="1" noChangeArrowheads="1"/>
        </xdr:cNvPicPr>
      </xdr:nvPicPr>
      <xdr:blipFill>
        <a:blip r:embed="rId1" cstate="print"/>
        <a:srcRect/>
        <a:stretch>
          <a:fillRect/>
        </a:stretch>
      </xdr:blipFill>
      <xdr:spPr>
        <a:xfrm>
          <a:off x="5855970" y="1710690"/>
          <a:ext cx="459740" cy="152400"/>
        </a:xfrm>
        <a:prstGeom prst="rect">
          <a:avLst/>
        </a:prstGeom>
        <a:noFill/>
        <a:ln w="9525">
          <a:noFill/>
          <a:miter lim="800000"/>
          <a:headEnd/>
          <a:tailEnd/>
        </a:ln>
      </xdr:spPr>
    </xdr:pic>
    <xdr:clientData/>
  </xdr:twoCellAnchor>
  <xdr:twoCellAnchor editAs="oneCell">
    <xdr:from>
      <xdr:col>4</xdr:col>
      <xdr:colOff>323850</xdr:colOff>
      <xdr:row>8</xdr:row>
      <xdr:rowOff>57150</xdr:rowOff>
    </xdr:from>
    <xdr:to>
      <xdr:col>5</xdr:col>
      <xdr:colOff>425451</xdr:colOff>
      <xdr:row>8</xdr:row>
      <xdr:rowOff>209550</xdr:rowOff>
    </xdr:to>
    <xdr:pic>
      <xdr:nvPicPr>
        <xdr:cNvPr id="65" name="mx1747[R:18]" descr="blank"/>
        <xdr:cNvPicPr>
          <a:picLocks noChangeAspect="1" noChangeArrowheads="1"/>
        </xdr:cNvPicPr>
      </xdr:nvPicPr>
      <xdr:blipFill>
        <a:blip r:embed="rId1" cstate="print"/>
        <a:srcRect/>
        <a:stretch>
          <a:fillRect/>
        </a:stretch>
      </xdr:blipFill>
      <xdr:spPr>
        <a:xfrm>
          <a:off x="5855970" y="1977390"/>
          <a:ext cx="459740" cy="152400"/>
        </a:xfrm>
        <a:prstGeom prst="rect">
          <a:avLst/>
        </a:prstGeom>
        <a:noFill/>
        <a:ln w="9525">
          <a:noFill/>
          <a:miter lim="800000"/>
          <a:headEnd/>
          <a:tailEnd/>
        </a:ln>
      </xdr:spPr>
    </xdr:pic>
    <xdr:clientData/>
  </xdr:twoCellAnchor>
  <xdr:twoCellAnchor editAs="oneCell">
    <xdr:from>
      <xdr:col>4</xdr:col>
      <xdr:colOff>323850</xdr:colOff>
      <xdr:row>9</xdr:row>
      <xdr:rowOff>57150</xdr:rowOff>
    </xdr:from>
    <xdr:to>
      <xdr:col>5</xdr:col>
      <xdr:colOff>425451</xdr:colOff>
      <xdr:row>9</xdr:row>
      <xdr:rowOff>171450</xdr:rowOff>
    </xdr:to>
    <xdr:pic>
      <xdr:nvPicPr>
        <xdr:cNvPr id="66" name="mx1747[R:18]" descr="blank"/>
        <xdr:cNvPicPr>
          <a:picLocks noChangeAspect="1" noChangeArrowheads="1"/>
        </xdr:cNvPicPr>
      </xdr:nvPicPr>
      <xdr:blipFill>
        <a:blip r:embed="rId1" cstate="print"/>
        <a:srcRect/>
        <a:stretch>
          <a:fillRect/>
        </a:stretch>
      </xdr:blipFill>
      <xdr:spPr>
        <a:xfrm>
          <a:off x="5855970" y="2244090"/>
          <a:ext cx="459740" cy="114300"/>
        </a:xfrm>
        <a:prstGeom prst="rect">
          <a:avLst/>
        </a:prstGeom>
        <a:noFill/>
        <a:ln w="9525">
          <a:noFill/>
          <a:miter lim="800000"/>
          <a:headEnd/>
          <a:tailEnd/>
        </a:ln>
      </xdr:spPr>
    </xdr:pic>
    <xdr:clientData/>
  </xdr:twoCellAnchor>
  <xdr:twoCellAnchor editAs="oneCell">
    <xdr:from>
      <xdr:col>4</xdr:col>
      <xdr:colOff>323850</xdr:colOff>
      <xdr:row>10</xdr:row>
      <xdr:rowOff>57150</xdr:rowOff>
    </xdr:from>
    <xdr:to>
      <xdr:col>5</xdr:col>
      <xdr:colOff>425451</xdr:colOff>
      <xdr:row>10</xdr:row>
      <xdr:rowOff>209550</xdr:rowOff>
    </xdr:to>
    <xdr:pic>
      <xdr:nvPicPr>
        <xdr:cNvPr id="67" name="mx1747[R:18]" descr="blank"/>
        <xdr:cNvPicPr>
          <a:picLocks noChangeAspect="1" noChangeArrowheads="1"/>
        </xdr:cNvPicPr>
      </xdr:nvPicPr>
      <xdr:blipFill>
        <a:blip r:embed="rId1" cstate="print"/>
        <a:srcRect/>
        <a:stretch>
          <a:fillRect/>
        </a:stretch>
      </xdr:blipFill>
      <xdr:spPr>
        <a:xfrm>
          <a:off x="5855970" y="2510790"/>
          <a:ext cx="459740" cy="152400"/>
        </a:xfrm>
        <a:prstGeom prst="rect">
          <a:avLst/>
        </a:prstGeom>
        <a:noFill/>
        <a:ln w="9525">
          <a:noFill/>
          <a:miter lim="800000"/>
          <a:headEnd/>
          <a:tailEnd/>
        </a:ln>
      </xdr:spPr>
    </xdr:pic>
    <xdr:clientData/>
  </xdr:twoCellAnchor>
  <xdr:twoCellAnchor editAs="oneCell">
    <xdr:from>
      <xdr:col>4</xdr:col>
      <xdr:colOff>323850</xdr:colOff>
      <xdr:row>11</xdr:row>
      <xdr:rowOff>57150</xdr:rowOff>
    </xdr:from>
    <xdr:to>
      <xdr:col>5</xdr:col>
      <xdr:colOff>425451</xdr:colOff>
      <xdr:row>11</xdr:row>
      <xdr:rowOff>209550</xdr:rowOff>
    </xdr:to>
    <xdr:pic>
      <xdr:nvPicPr>
        <xdr:cNvPr id="68" name="mx1747[R:18]" descr="blank"/>
        <xdr:cNvPicPr>
          <a:picLocks noChangeAspect="1" noChangeArrowheads="1"/>
        </xdr:cNvPicPr>
      </xdr:nvPicPr>
      <xdr:blipFill>
        <a:blip r:embed="rId1" cstate="print"/>
        <a:srcRect/>
        <a:stretch>
          <a:fillRect/>
        </a:stretch>
      </xdr:blipFill>
      <xdr:spPr>
        <a:xfrm>
          <a:off x="5855970" y="2777490"/>
          <a:ext cx="459740" cy="152400"/>
        </a:xfrm>
        <a:prstGeom prst="rect">
          <a:avLst/>
        </a:prstGeom>
        <a:noFill/>
        <a:ln w="9525">
          <a:noFill/>
          <a:miter lim="800000"/>
          <a:headEnd/>
          <a:tailEnd/>
        </a:ln>
      </xdr:spPr>
    </xdr:pic>
    <xdr:clientData/>
  </xdr:twoCellAnchor>
  <xdr:twoCellAnchor editAs="oneCell">
    <xdr:from>
      <xdr:col>4</xdr:col>
      <xdr:colOff>323850</xdr:colOff>
      <xdr:row>12</xdr:row>
      <xdr:rowOff>57150</xdr:rowOff>
    </xdr:from>
    <xdr:to>
      <xdr:col>5</xdr:col>
      <xdr:colOff>425451</xdr:colOff>
      <xdr:row>12</xdr:row>
      <xdr:rowOff>209550</xdr:rowOff>
    </xdr:to>
    <xdr:pic>
      <xdr:nvPicPr>
        <xdr:cNvPr id="69" name="mx1747[R:18]" descr="blank"/>
        <xdr:cNvPicPr>
          <a:picLocks noChangeAspect="1" noChangeArrowheads="1"/>
        </xdr:cNvPicPr>
      </xdr:nvPicPr>
      <xdr:blipFill>
        <a:blip r:embed="rId1" cstate="print"/>
        <a:srcRect/>
        <a:stretch>
          <a:fillRect/>
        </a:stretch>
      </xdr:blipFill>
      <xdr:spPr>
        <a:xfrm>
          <a:off x="5855970" y="3044190"/>
          <a:ext cx="459740" cy="152400"/>
        </a:xfrm>
        <a:prstGeom prst="rect">
          <a:avLst/>
        </a:prstGeom>
        <a:noFill/>
        <a:ln w="9525">
          <a:noFill/>
          <a:miter lim="800000"/>
          <a:headEnd/>
          <a:tailEnd/>
        </a:ln>
      </xdr:spPr>
    </xdr:pic>
    <xdr:clientData/>
  </xdr:twoCellAnchor>
  <xdr:twoCellAnchor editAs="oneCell">
    <xdr:from>
      <xdr:col>4</xdr:col>
      <xdr:colOff>323850</xdr:colOff>
      <xdr:row>13</xdr:row>
      <xdr:rowOff>57150</xdr:rowOff>
    </xdr:from>
    <xdr:to>
      <xdr:col>5</xdr:col>
      <xdr:colOff>425451</xdr:colOff>
      <xdr:row>13</xdr:row>
      <xdr:rowOff>209550</xdr:rowOff>
    </xdr:to>
    <xdr:pic>
      <xdr:nvPicPr>
        <xdr:cNvPr id="70" name="mx1747[R:18]" descr="blank"/>
        <xdr:cNvPicPr>
          <a:picLocks noChangeAspect="1" noChangeArrowheads="1"/>
        </xdr:cNvPicPr>
      </xdr:nvPicPr>
      <xdr:blipFill>
        <a:blip r:embed="rId1" cstate="print"/>
        <a:srcRect/>
        <a:stretch>
          <a:fillRect/>
        </a:stretch>
      </xdr:blipFill>
      <xdr:spPr>
        <a:xfrm>
          <a:off x="5855970" y="3310890"/>
          <a:ext cx="459740" cy="152400"/>
        </a:xfrm>
        <a:prstGeom prst="rect">
          <a:avLst/>
        </a:prstGeom>
        <a:noFill/>
        <a:ln w="9525">
          <a:noFill/>
          <a:miter lim="800000"/>
          <a:headEnd/>
          <a:tailEnd/>
        </a:ln>
      </xdr:spPr>
    </xdr:pic>
    <xdr:clientData/>
  </xdr:twoCellAnchor>
  <xdr:twoCellAnchor editAs="oneCell">
    <xdr:from>
      <xdr:col>4</xdr:col>
      <xdr:colOff>323850</xdr:colOff>
      <xdr:row>14</xdr:row>
      <xdr:rowOff>57150</xdr:rowOff>
    </xdr:from>
    <xdr:to>
      <xdr:col>5</xdr:col>
      <xdr:colOff>425451</xdr:colOff>
      <xdr:row>14</xdr:row>
      <xdr:rowOff>209550</xdr:rowOff>
    </xdr:to>
    <xdr:pic>
      <xdr:nvPicPr>
        <xdr:cNvPr id="71" name="mx1747[R:18]" descr="blank"/>
        <xdr:cNvPicPr>
          <a:picLocks noChangeAspect="1" noChangeArrowheads="1"/>
        </xdr:cNvPicPr>
      </xdr:nvPicPr>
      <xdr:blipFill>
        <a:blip r:embed="rId1" cstate="print"/>
        <a:srcRect/>
        <a:stretch>
          <a:fillRect/>
        </a:stretch>
      </xdr:blipFill>
      <xdr:spPr>
        <a:xfrm>
          <a:off x="5855970" y="3577590"/>
          <a:ext cx="459740" cy="152400"/>
        </a:xfrm>
        <a:prstGeom prst="rect">
          <a:avLst/>
        </a:prstGeom>
        <a:noFill/>
        <a:ln w="9525">
          <a:noFill/>
          <a:miter lim="800000"/>
          <a:headEnd/>
          <a:tailEnd/>
        </a:ln>
      </xdr:spPr>
    </xdr:pic>
    <xdr:clientData/>
  </xdr:twoCellAnchor>
  <xdr:twoCellAnchor editAs="oneCell">
    <xdr:from>
      <xdr:col>4</xdr:col>
      <xdr:colOff>323850</xdr:colOff>
      <xdr:row>15</xdr:row>
      <xdr:rowOff>57150</xdr:rowOff>
    </xdr:from>
    <xdr:to>
      <xdr:col>5</xdr:col>
      <xdr:colOff>425451</xdr:colOff>
      <xdr:row>15</xdr:row>
      <xdr:rowOff>209550</xdr:rowOff>
    </xdr:to>
    <xdr:pic>
      <xdr:nvPicPr>
        <xdr:cNvPr id="72" name="mx1747[R:18]" descr="blank"/>
        <xdr:cNvPicPr>
          <a:picLocks noChangeAspect="1" noChangeArrowheads="1"/>
        </xdr:cNvPicPr>
      </xdr:nvPicPr>
      <xdr:blipFill>
        <a:blip r:embed="rId1" cstate="print"/>
        <a:srcRect/>
        <a:stretch>
          <a:fillRect/>
        </a:stretch>
      </xdr:blipFill>
      <xdr:spPr>
        <a:xfrm>
          <a:off x="5855970" y="3844290"/>
          <a:ext cx="459740" cy="152400"/>
        </a:xfrm>
        <a:prstGeom prst="rect">
          <a:avLst/>
        </a:prstGeom>
        <a:noFill/>
        <a:ln w="9525">
          <a:noFill/>
          <a:miter lim="800000"/>
          <a:headEnd/>
          <a:tailEnd/>
        </a:ln>
      </xdr:spPr>
    </xdr:pic>
    <xdr:clientData/>
  </xdr:twoCellAnchor>
  <xdr:twoCellAnchor editAs="oneCell">
    <xdr:from>
      <xdr:col>4</xdr:col>
      <xdr:colOff>323850</xdr:colOff>
      <xdr:row>16</xdr:row>
      <xdr:rowOff>57150</xdr:rowOff>
    </xdr:from>
    <xdr:to>
      <xdr:col>5</xdr:col>
      <xdr:colOff>425451</xdr:colOff>
      <xdr:row>16</xdr:row>
      <xdr:rowOff>209550</xdr:rowOff>
    </xdr:to>
    <xdr:pic>
      <xdr:nvPicPr>
        <xdr:cNvPr id="73" name="mx1747[R:18]" descr="blank"/>
        <xdr:cNvPicPr>
          <a:picLocks noChangeAspect="1" noChangeArrowheads="1"/>
        </xdr:cNvPicPr>
      </xdr:nvPicPr>
      <xdr:blipFill>
        <a:blip r:embed="rId1" cstate="print"/>
        <a:srcRect/>
        <a:stretch>
          <a:fillRect/>
        </a:stretch>
      </xdr:blipFill>
      <xdr:spPr>
        <a:xfrm>
          <a:off x="5855970" y="4110990"/>
          <a:ext cx="459740" cy="152400"/>
        </a:xfrm>
        <a:prstGeom prst="rect">
          <a:avLst/>
        </a:prstGeom>
        <a:noFill/>
        <a:ln w="9525">
          <a:noFill/>
          <a:miter lim="800000"/>
          <a:headEnd/>
          <a:tailEnd/>
        </a:ln>
      </xdr:spPr>
    </xdr:pic>
    <xdr:clientData/>
  </xdr:twoCellAnchor>
  <xdr:twoCellAnchor editAs="oneCell">
    <xdr:from>
      <xdr:col>4</xdr:col>
      <xdr:colOff>323850</xdr:colOff>
      <xdr:row>17</xdr:row>
      <xdr:rowOff>57150</xdr:rowOff>
    </xdr:from>
    <xdr:to>
      <xdr:col>5</xdr:col>
      <xdr:colOff>425451</xdr:colOff>
      <xdr:row>17</xdr:row>
      <xdr:rowOff>171450</xdr:rowOff>
    </xdr:to>
    <xdr:pic>
      <xdr:nvPicPr>
        <xdr:cNvPr id="74" name="mx1747[R:18]" descr="blank"/>
        <xdr:cNvPicPr>
          <a:picLocks noChangeAspect="1" noChangeArrowheads="1"/>
        </xdr:cNvPicPr>
      </xdr:nvPicPr>
      <xdr:blipFill>
        <a:blip r:embed="rId1" cstate="print"/>
        <a:srcRect/>
        <a:stretch>
          <a:fillRect/>
        </a:stretch>
      </xdr:blipFill>
      <xdr:spPr>
        <a:xfrm>
          <a:off x="5855970" y="4377690"/>
          <a:ext cx="459740" cy="114300"/>
        </a:xfrm>
        <a:prstGeom prst="rect">
          <a:avLst/>
        </a:prstGeom>
        <a:noFill/>
        <a:ln w="9525">
          <a:noFill/>
          <a:miter lim="800000"/>
          <a:headEnd/>
          <a:tailEnd/>
        </a:ln>
      </xdr:spPr>
    </xdr:pic>
    <xdr:clientData/>
  </xdr:twoCellAnchor>
  <xdr:twoCellAnchor editAs="oneCell">
    <xdr:from>
      <xdr:col>4</xdr:col>
      <xdr:colOff>323850</xdr:colOff>
      <xdr:row>18</xdr:row>
      <xdr:rowOff>57150</xdr:rowOff>
    </xdr:from>
    <xdr:to>
      <xdr:col>5</xdr:col>
      <xdr:colOff>425451</xdr:colOff>
      <xdr:row>18</xdr:row>
      <xdr:rowOff>209550</xdr:rowOff>
    </xdr:to>
    <xdr:pic>
      <xdr:nvPicPr>
        <xdr:cNvPr id="75" name="mx1747[R:18]" descr="blank"/>
        <xdr:cNvPicPr>
          <a:picLocks noChangeAspect="1" noChangeArrowheads="1"/>
        </xdr:cNvPicPr>
      </xdr:nvPicPr>
      <xdr:blipFill>
        <a:blip r:embed="rId1" cstate="print"/>
        <a:srcRect/>
        <a:stretch>
          <a:fillRect/>
        </a:stretch>
      </xdr:blipFill>
      <xdr:spPr>
        <a:xfrm>
          <a:off x="5855970" y="4644390"/>
          <a:ext cx="459740" cy="152400"/>
        </a:xfrm>
        <a:prstGeom prst="rect">
          <a:avLst/>
        </a:prstGeom>
        <a:noFill/>
        <a:ln w="9525">
          <a:noFill/>
          <a:miter lim="800000"/>
          <a:headEnd/>
          <a:tailEnd/>
        </a:ln>
      </xdr:spPr>
    </xdr:pic>
    <xdr:clientData/>
  </xdr:twoCellAnchor>
  <xdr:twoCellAnchor editAs="oneCell">
    <xdr:from>
      <xdr:col>4</xdr:col>
      <xdr:colOff>323850</xdr:colOff>
      <xdr:row>19</xdr:row>
      <xdr:rowOff>0</xdr:rowOff>
    </xdr:from>
    <xdr:to>
      <xdr:col>5</xdr:col>
      <xdr:colOff>425451</xdr:colOff>
      <xdr:row>19</xdr:row>
      <xdr:rowOff>152400</xdr:rowOff>
    </xdr:to>
    <xdr:pic>
      <xdr:nvPicPr>
        <xdr:cNvPr id="76" name="mx1747[R:18]" descr="blank"/>
        <xdr:cNvPicPr>
          <a:picLocks noChangeAspect="1" noChangeArrowheads="1"/>
        </xdr:cNvPicPr>
      </xdr:nvPicPr>
      <xdr:blipFill>
        <a:blip r:embed="rId1" cstate="print"/>
        <a:srcRect/>
        <a:stretch>
          <a:fillRect/>
        </a:stretch>
      </xdr:blipFill>
      <xdr:spPr>
        <a:xfrm>
          <a:off x="5855970" y="4853940"/>
          <a:ext cx="459740" cy="152400"/>
        </a:xfrm>
        <a:prstGeom prst="rect">
          <a:avLst/>
        </a:prstGeom>
        <a:noFill/>
        <a:ln w="9525">
          <a:noFill/>
          <a:miter lim="800000"/>
          <a:headEnd/>
          <a:tailEnd/>
        </a:ln>
      </xdr:spPr>
    </xdr:pic>
    <xdr:clientData/>
  </xdr:twoCellAnchor>
  <xdr:twoCellAnchor editAs="oneCell">
    <xdr:from>
      <xdr:col>4</xdr:col>
      <xdr:colOff>323850</xdr:colOff>
      <xdr:row>19</xdr:row>
      <xdr:rowOff>57150</xdr:rowOff>
    </xdr:from>
    <xdr:to>
      <xdr:col>5</xdr:col>
      <xdr:colOff>425451</xdr:colOff>
      <xdr:row>19</xdr:row>
      <xdr:rowOff>209550</xdr:rowOff>
    </xdr:to>
    <xdr:pic>
      <xdr:nvPicPr>
        <xdr:cNvPr id="77" name="mx1747[R:18]" descr="blank"/>
        <xdr:cNvPicPr>
          <a:picLocks noChangeAspect="1" noChangeArrowheads="1"/>
        </xdr:cNvPicPr>
      </xdr:nvPicPr>
      <xdr:blipFill>
        <a:blip r:embed="rId1" cstate="print"/>
        <a:srcRect/>
        <a:stretch>
          <a:fillRect/>
        </a:stretch>
      </xdr:blipFill>
      <xdr:spPr>
        <a:xfrm>
          <a:off x="5855970" y="4911090"/>
          <a:ext cx="459740" cy="152400"/>
        </a:xfrm>
        <a:prstGeom prst="rect">
          <a:avLst/>
        </a:prstGeom>
        <a:noFill/>
        <a:ln w="9525">
          <a:noFill/>
          <a:miter lim="800000"/>
          <a:headEnd/>
          <a:tailEnd/>
        </a:ln>
      </xdr:spPr>
    </xdr:pic>
    <xdr:clientData/>
  </xdr:twoCellAnchor>
  <xdr:twoCellAnchor editAs="oneCell">
    <xdr:from>
      <xdr:col>4</xdr:col>
      <xdr:colOff>323850</xdr:colOff>
      <xdr:row>20</xdr:row>
      <xdr:rowOff>57150</xdr:rowOff>
    </xdr:from>
    <xdr:to>
      <xdr:col>5</xdr:col>
      <xdr:colOff>425451</xdr:colOff>
      <xdr:row>20</xdr:row>
      <xdr:rowOff>171450</xdr:rowOff>
    </xdr:to>
    <xdr:pic>
      <xdr:nvPicPr>
        <xdr:cNvPr id="78" name="mx1747[R:18]" descr="blank"/>
        <xdr:cNvPicPr>
          <a:picLocks noChangeAspect="1" noChangeArrowheads="1"/>
        </xdr:cNvPicPr>
      </xdr:nvPicPr>
      <xdr:blipFill>
        <a:blip r:embed="rId1" cstate="print"/>
        <a:srcRect/>
        <a:stretch>
          <a:fillRect/>
        </a:stretch>
      </xdr:blipFill>
      <xdr:spPr>
        <a:xfrm>
          <a:off x="5855970" y="5177790"/>
          <a:ext cx="459740" cy="114300"/>
        </a:xfrm>
        <a:prstGeom prst="rect">
          <a:avLst/>
        </a:prstGeom>
        <a:noFill/>
        <a:ln w="9525">
          <a:noFill/>
          <a:miter lim="800000"/>
          <a:headEnd/>
          <a:tailEnd/>
        </a:ln>
      </xdr:spPr>
    </xdr:pic>
    <xdr:clientData/>
  </xdr:twoCellAnchor>
  <xdr:twoCellAnchor editAs="oneCell">
    <xdr:from>
      <xdr:col>4</xdr:col>
      <xdr:colOff>323850</xdr:colOff>
      <xdr:row>21</xdr:row>
      <xdr:rowOff>57150</xdr:rowOff>
    </xdr:from>
    <xdr:to>
      <xdr:col>5</xdr:col>
      <xdr:colOff>425451</xdr:colOff>
      <xdr:row>21</xdr:row>
      <xdr:rowOff>209550</xdr:rowOff>
    </xdr:to>
    <xdr:pic>
      <xdr:nvPicPr>
        <xdr:cNvPr id="79" name="mx1747[R:18]" descr="blank"/>
        <xdr:cNvPicPr>
          <a:picLocks noChangeAspect="1" noChangeArrowheads="1"/>
        </xdr:cNvPicPr>
      </xdr:nvPicPr>
      <xdr:blipFill>
        <a:blip r:embed="rId1" cstate="print"/>
        <a:srcRect/>
        <a:stretch>
          <a:fillRect/>
        </a:stretch>
      </xdr:blipFill>
      <xdr:spPr>
        <a:xfrm>
          <a:off x="5855970" y="5444490"/>
          <a:ext cx="459740" cy="152400"/>
        </a:xfrm>
        <a:prstGeom prst="rect">
          <a:avLst/>
        </a:prstGeom>
        <a:noFill/>
        <a:ln w="9525">
          <a:noFill/>
          <a:miter lim="800000"/>
          <a:headEnd/>
          <a:tailEnd/>
        </a:ln>
      </xdr:spPr>
    </xdr:pic>
    <xdr:clientData/>
  </xdr:twoCellAnchor>
  <xdr:twoCellAnchor editAs="oneCell">
    <xdr:from>
      <xdr:col>4</xdr:col>
      <xdr:colOff>323850</xdr:colOff>
      <xdr:row>22</xdr:row>
      <xdr:rowOff>57150</xdr:rowOff>
    </xdr:from>
    <xdr:to>
      <xdr:col>5</xdr:col>
      <xdr:colOff>425451</xdr:colOff>
      <xdr:row>22</xdr:row>
      <xdr:rowOff>209550</xdr:rowOff>
    </xdr:to>
    <xdr:pic>
      <xdr:nvPicPr>
        <xdr:cNvPr id="80" name="mx1747[R:18]" descr="blank"/>
        <xdr:cNvPicPr>
          <a:picLocks noChangeAspect="1" noChangeArrowheads="1"/>
        </xdr:cNvPicPr>
      </xdr:nvPicPr>
      <xdr:blipFill>
        <a:blip r:embed="rId1" cstate="print"/>
        <a:srcRect/>
        <a:stretch>
          <a:fillRect/>
        </a:stretch>
      </xdr:blipFill>
      <xdr:spPr>
        <a:xfrm>
          <a:off x="5855970" y="5711190"/>
          <a:ext cx="459740" cy="152400"/>
        </a:xfrm>
        <a:prstGeom prst="rect">
          <a:avLst/>
        </a:prstGeom>
        <a:noFill/>
        <a:ln w="9525">
          <a:noFill/>
          <a:miter lim="800000"/>
          <a:headEnd/>
          <a:tailEnd/>
        </a:ln>
      </xdr:spPr>
    </xdr:pic>
    <xdr:clientData/>
  </xdr:twoCellAnchor>
  <xdr:twoCellAnchor editAs="oneCell">
    <xdr:from>
      <xdr:col>4</xdr:col>
      <xdr:colOff>323850</xdr:colOff>
      <xdr:row>23</xdr:row>
      <xdr:rowOff>57150</xdr:rowOff>
    </xdr:from>
    <xdr:to>
      <xdr:col>5</xdr:col>
      <xdr:colOff>425451</xdr:colOff>
      <xdr:row>23</xdr:row>
      <xdr:rowOff>171450</xdr:rowOff>
    </xdr:to>
    <xdr:pic>
      <xdr:nvPicPr>
        <xdr:cNvPr id="81" name="mx1747[R:18]" descr="blank"/>
        <xdr:cNvPicPr>
          <a:picLocks noChangeAspect="1" noChangeArrowheads="1"/>
        </xdr:cNvPicPr>
      </xdr:nvPicPr>
      <xdr:blipFill>
        <a:blip r:embed="rId1" cstate="print"/>
        <a:srcRect/>
        <a:stretch>
          <a:fillRect/>
        </a:stretch>
      </xdr:blipFill>
      <xdr:spPr>
        <a:xfrm>
          <a:off x="5855970" y="5977890"/>
          <a:ext cx="459740" cy="114300"/>
        </a:xfrm>
        <a:prstGeom prst="rect">
          <a:avLst/>
        </a:prstGeom>
        <a:noFill/>
        <a:ln w="9525">
          <a:noFill/>
          <a:miter lim="800000"/>
          <a:headEnd/>
          <a:tailEnd/>
        </a:ln>
      </xdr:spPr>
    </xdr:pic>
    <xdr:clientData/>
  </xdr:twoCellAnchor>
  <xdr:twoCellAnchor editAs="oneCell">
    <xdr:from>
      <xdr:col>4</xdr:col>
      <xdr:colOff>323850</xdr:colOff>
      <xdr:row>26</xdr:row>
      <xdr:rowOff>57150</xdr:rowOff>
    </xdr:from>
    <xdr:to>
      <xdr:col>5</xdr:col>
      <xdr:colOff>425451</xdr:colOff>
      <xdr:row>26</xdr:row>
      <xdr:rowOff>209550</xdr:rowOff>
    </xdr:to>
    <xdr:pic>
      <xdr:nvPicPr>
        <xdr:cNvPr id="82" name="mx1747[R:18]" descr="blank"/>
        <xdr:cNvPicPr>
          <a:picLocks noChangeAspect="1" noChangeArrowheads="1"/>
        </xdr:cNvPicPr>
      </xdr:nvPicPr>
      <xdr:blipFill>
        <a:blip r:embed="rId1" cstate="print"/>
        <a:srcRect/>
        <a:stretch>
          <a:fillRect/>
        </a:stretch>
      </xdr:blipFill>
      <xdr:spPr>
        <a:xfrm>
          <a:off x="5855970" y="6777990"/>
          <a:ext cx="459740" cy="152400"/>
        </a:xfrm>
        <a:prstGeom prst="rect">
          <a:avLst/>
        </a:prstGeom>
        <a:noFill/>
        <a:ln w="9525">
          <a:noFill/>
          <a:miter lim="800000"/>
          <a:headEnd/>
          <a:tailEnd/>
        </a:ln>
      </xdr:spPr>
    </xdr:pic>
    <xdr:clientData/>
  </xdr:twoCellAnchor>
  <xdr:twoCellAnchor editAs="oneCell">
    <xdr:from>
      <xdr:col>4</xdr:col>
      <xdr:colOff>323850</xdr:colOff>
      <xdr:row>24</xdr:row>
      <xdr:rowOff>57150</xdr:rowOff>
    </xdr:from>
    <xdr:to>
      <xdr:col>5</xdr:col>
      <xdr:colOff>425451</xdr:colOff>
      <xdr:row>24</xdr:row>
      <xdr:rowOff>171450</xdr:rowOff>
    </xdr:to>
    <xdr:pic>
      <xdr:nvPicPr>
        <xdr:cNvPr id="83" name="mx1747[R:18]" descr="blank"/>
        <xdr:cNvPicPr>
          <a:picLocks noChangeAspect="1" noChangeArrowheads="1"/>
        </xdr:cNvPicPr>
      </xdr:nvPicPr>
      <xdr:blipFill>
        <a:blip r:embed="rId1" cstate="print"/>
        <a:srcRect/>
        <a:stretch>
          <a:fillRect/>
        </a:stretch>
      </xdr:blipFill>
      <xdr:spPr>
        <a:xfrm>
          <a:off x="5855970" y="6244590"/>
          <a:ext cx="459740" cy="114300"/>
        </a:xfrm>
        <a:prstGeom prst="rect">
          <a:avLst/>
        </a:prstGeom>
        <a:noFill/>
        <a:ln w="9525">
          <a:noFill/>
          <a:miter lim="800000"/>
          <a:headEnd/>
          <a:tailEnd/>
        </a:ln>
      </xdr:spPr>
    </xdr:pic>
    <xdr:clientData/>
  </xdr:twoCellAnchor>
  <xdr:twoCellAnchor editAs="oneCell">
    <xdr:from>
      <xdr:col>4</xdr:col>
      <xdr:colOff>323850</xdr:colOff>
      <xdr:row>25</xdr:row>
      <xdr:rowOff>0</xdr:rowOff>
    </xdr:from>
    <xdr:to>
      <xdr:col>5</xdr:col>
      <xdr:colOff>425451</xdr:colOff>
      <xdr:row>25</xdr:row>
      <xdr:rowOff>152400</xdr:rowOff>
    </xdr:to>
    <xdr:pic>
      <xdr:nvPicPr>
        <xdr:cNvPr id="84" name="mx1747[R:18]" descr="blank"/>
        <xdr:cNvPicPr>
          <a:picLocks noChangeAspect="1" noChangeArrowheads="1"/>
        </xdr:cNvPicPr>
      </xdr:nvPicPr>
      <xdr:blipFill>
        <a:blip r:embed="rId1" cstate="print"/>
        <a:srcRect/>
        <a:stretch>
          <a:fillRect/>
        </a:stretch>
      </xdr:blipFill>
      <xdr:spPr>
        <a:xfrm>
          <a:off x="5855970" y="6454140"/>
          <a:ext cx="459740" cy="152400"/>
        </a:xfrm>
        <a:prstGeom prst="rect">
          <a:avLst/>
        </a:prstGeom>
        <a:noFill/>
        <a:ln w="9525">
          <a:noFill/>
          <a:miter lim="800000"/>
          <a:headEnd/>
          <a:tailEnd/>
        </a:ln>
      </xdr:spPr>
    </xdr:pic>
    <xdr:clientData/>
  </xdr:twoCellAnchor>
  <xdr:twoCellAnchor editAs="oneCell">
    <xdr:from>
      <xdr:col>4</xdr:col>
      <xdr:colOff>323850</xdr:colOff>
      <xdr:row>25</xdr:row>
      <xdr:rowOff>57150</xdr:rowOff>
    </xdr:from>
    <xdr:to>
      <xdr:col>5</xdr:col>
      <xdr:colOff>425451</xdr:colOff>
      <xdr:row>25</xdr:row>
      <xdr:rowOff>209550</xdr:rowOff>
    </xdr:to>
    <xdr:pic>
      <xdr:nvPicPr>
        <xdr:cNvPr id="85" name="mx1747[R:18]" descr="blank"/>
        <xdr:cNvPicPr>
          <a:picLocks noChangeAspect="1" noChangeArrowheads="1"/>
        </xdr:cNvPicPr>
      </xdr:nvPicPr>
      <xdr:blipFill>
        <a:blip r:embed="rId1" cstate="print"/>
        <a:srcRect/>
        <a:stretch>
          <a:fillRect/>
        </a:stretch>
      </xdr:blipFill>
      <xdr:spPr>
        <a:xfrm>
          <a:off x="5855970" y="6511290"/>
          <a:ext cx="459740" cy="152400"/>
        </a:xfrm>
        <a:prstGeom prst="rect">
          <a:avLst/>
        </a:prstGeom>
        <a:noFill/>
        <a:ln w="9525">
          <a:noFill/>
          <a:miter lim="800000"/>
          <a:headEnd/>
          <a:tailEnd/>
        </a:ln>
      </xdr:spPr>
    </xdr:pic>
    <xdr:clientData/>
  </xdr:twoCellAnchor>
  <xdr:twoCellAnchor editAs="oneCell">
    <xdr:from>
      <xdr:col>4</xdr:col>
      <xdr:colOff>323850</xdr:colOff>
      <xdr:row>26</xdr:row>
      <xdr:rowOff>57150</xdr:rowOff>
    </xdr:from>
    <xdr:to>
      <xdr:col>5</xdr:col>
      <xdr:colOff>425451</xdr:colOff>
      <xdr:row>26</xdr:row>
      <xdr:rowOff>209550</xdr:rowOff>
    </xdr:to>
    <xdr:pic>
      <xdr:nvPicPr>
        <xdr:cNvPr id="86" name="mx1747[R:18]" descr="blank"/>
        <xdr:cNvPicPr>
          <a:picLocks noChangeAspect="1" noChangeArrowheads="1"/>
        </xdr:cNvPicPr>
      </xdr:nvPicPr>
      <xdr:blipFill>
        <a:blip r:embed="rId1" cstate="print"/>
        <a:srcRect/>
        <a:stretch>
          <a:fillRect/>
        </a:stretch>
      </xdr:blipFill>
      <xdr:spPr>
        <a:xfrm>
          <a:off x="5855970" y="6777990"/>
          <a:ext cx="45974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425451</xdr:colOff>
      <xdr:row>30</xdr:row>
      <xdr:rowOff>171450</xdr:rowOff>
    </xdr:to>
    <xdr:pic>
      <xdr:nvPicPr>
        <xdr:cNvPr id="87" name="mx1747[R:18]" descr="blank"/>
        <xdr:cNvPicPr>
          <a:picLocks noChangeAspect="1" noChangeArrowheads="1"/>
        </xdr:cNvPicPr>
      </xdr:nvPicPr>
      <xdr:blipFill>
        <a:blip r:embed="rId1" cstate="print"/>
        <a:srcRect/>
        <a:stretch>
          <a:fillRect/>
        </a:stretch>
      </xdr:blipFill>
      <xdr:spPr>
        <a:xfrm>
          <a:off x="5855970" y="7844790"/>
          <a:ext cx="459740" cy="114300"/>
        </a:xfrm>
        <a:prstGeom prst="rect">
          <a:avLst/>
        </a:prstGeom>
        <a:noFill/>
        <a:ln w="9525">
          <a:noFill/>
          <a:miter lim="800000"/>
          <a:headEnd/>
          <a:tailEnd/>
        </a:ln>
      </xdr:spPr>
    </xdr:pic>
    <xdr:clientData/>
  </xdr:twoCellAnchor>
  <xdr:twoCellAnchor editAs="oneCell">
    <xdr:from>
      <xdr:col>4</xdr:col>
      <xdr:colOff>323850</xdr:colOff>
      <xdr:row>27</xdr:row>
      <xdr:rowOff>57150</xdr:rowOff>
    </xdr:from>
    <xdr:to>
      <xdr:col>5</xdr:col>
      <xdr:colOff>425451</xdr:colOff>
      <xdr:row>27</xdr:row>
      <xdr:rowOff>209550</xdr:rowOff>
    </xdr:to>
    <xdr:pic>
      <xdr:nvPicPr>
        <xdr:cNvPr id="88" name="mx1747[R:18]" descr="blank"/>
        <xdr:cNvPicPr>
          <a:picLocks noChangeAspect="1" noChangeArrowheads="1"/>
        </xdr:cNvPicPr>
      </xdr:nvPicPr>
      <xdr:blipFill>
        <a:blip r:embed="rId1" cstate="print"/>
        <a:srcRect/>
        <a:stretch>
          <a:fillRect/>
        </a:stretch>
      </xdr:blipFill>
      <xdr:spPr>
        <a:xfrm>
          <a:off x="5855970" y="7044690"/>
          <a:ext cx="459740" cy="152400"/>
        </a:xfrm>
        <a:prstGeom prst="rect">
          <a:avLst/>
        </a:prstGeom>
        <a:noFill/>
        <a:ln w="9525">
          <a:noFill/>
          <a:miter lim="800000"/>
          <a:headEnd/>
          <a:tailEnd/>
        </a:ln>
      </xdr:spPr>
    </xdr:pic>
    <xdr:clientData/>
  </xdr:twoCellAnchor>
  <xdr:twoCellAnchor editAs="oneCell">
    <xdr:from>
      <xdr:col>4</xdr:col>
      <xdr:colOff>323850</xdr:colOff>
      <xdr:row>28</xdr:row>
      <xdr:rowOff>57150</xdr:rowOff>
    </xdr:from>
    <xdr:to>
      <xdr:col>5</xdr:col>
      <xdr:colOff>425451</xdr:colOff>
      <xdr:row>28</xdr:row>
      <xdr:rowOff>171450</xdr:rowOff>
    </xdr:to>
    <xdr:pic>
      <xdr:nvPicPr>
        <xdr:cNvPr id="89" name="mx1747[R:18]" descr="blank"/>
        <xdr:cNvPicPr>
          <a:picLocks noChangeAspect="1" noChangeArrowheads="1"/>
        </xdr:cNvPicPr>
      </xdr:nvPicPr>
      <xdr:blipFill>
        <a:blip r:embed="rId1" cstate="print"/>
        <a:srcRect/>
        <a:stretch>
          <a:fillRect/>
        </a:stretch>
      </xdr:blipFill>
      <xdr:spPr>
        <a:xfrm>
          <a:off x="5855970" y="7311390"/>
          <a:ext cx="459740" cy="114300"/>
        </a:xfrm>
        <a:prstGeom prst="rect">
          <a:avLst/>
        </a:prstGeom>
        <a:noFill/>
        <a:ln w="9525">
          <a:noFill/>
          <a:miter lim="800000"/>
          <a:headEnd/>
          <a:tailEnd/>
        </a:ln>
      </xdr:spPr>
    </xdr:pic>
    <xdr:clientData/>
  </xdr:twoCellAnchor>
  <xdr:twoCellAnchor editAs="oneCell">
    <xdr:from>
      <xdr:col>4</xdr:col>
      <xdr:colOff>323850</xdr:colOff>
      <xdr:row>29</xdr:row>
      <xdr:rowOff>57150</xdr:rowOff>
    </xdr:from>
    <xdr:to>
      <xdr:col>5</xdr:col>
      <xdr:colOff>425451</xdr:colOff>
      <xdr:row>29</xdr:row>
      <xdr:rowOff>209550</xdr:rowOff>
    </xdr:to>
    <xdr:pic>
      <xdr:nvPicPr>
        <xdr:cNvPr id="90" name="mx1747[R:18]" descr="blank"/>
        <xdr:cNvPicPr>
          <a:picLocks noChangeAspect="1" noChangeArrowheads="1"/>
        </xdr:cNvPicPr>
      </xdr:nvPicPr>
      <xdr:blipFill>
        <a:blip r:embed="rId1" cstate="print"/>
        <a:srcRect/>
        <a:stretch>
          <a:fillRect/>
        </a:stretch>
      </xdr:blipFill>
      <xdr:spPr>
        <a:xfrm>
          <a:off x="5855970" y="7578090"/>
          <a:ext cx="45974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425451</xdr:colOff>
      <xdr:row>30</xdr:row>
      <xdr:rowOff>171450</xdr:rowOff>
    </xdr:to>
    <xdr:pic>
      <xdr:nvPicPr>
        <xdr:cNvPr id="91" name="mx1747[R:18]" descr="blank"/>
        <xdr:cNvPicPr>
          <a:picLocks noChangeAspect="1" noChangeArrowheads="1"/>
        </xdr:cNvPicPr>
      </xdr:nvPicPr>
      <xdr:blipFill>
        <a:blip r:embed="rId1" cstate="print"/>
        <a:srcRect/>
        <a:stretch>
          <a:fillRect/>
        </a:stretch>
      </xdr:blipFill>
      <xdr:spPr>
        <a:xfrm>
          <a:off x="5855970" y="78447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92"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25</xdr:row>
      <xdr:rowOff>57150</xdr:rowOff>
    </xdr:from>
    <xdr:to>
      <xdr:col>5</xdr:col>
      <xdr:colOff>425451</xdr:colOff>
      <xdr:row>25</xdr:row>
      <xdr:rowOff>209550</xdr:rowOff>
    </xdr:to>
    <xdr:pic>
      <xdr:nvPicPr>
        <xdr:cNvPr id="93" name="mx1747[R:18]" descr="blank"/>
        <xdr:cNvPicPr>
          <a:picLocks noChangeAspect="1" noChangeArrowheads="1"/>
        </xdr:cNvPicPr>
      </xdr:nvPicPr>
      <xdr:blipFill>
        <a:blip r:embed="rId1" cstate="print"/>
        <a:srcRect/>
        <a:stretch>
          <a:fillRect/>
        </a:stretch>
      </xdr:blipFill>
      <xdr:spPr>
        <a:xfrm>
          <a:off x="5855970" y="6511290"/>
          <a:ext cx="45974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425451</xdr:colOff>
      <xdr:row>30</xdr:row>
      <xdr:rowOff>171450</xdr:rowOff>
    </xdr:to>
    <xdr:pic>
      <xdr:nvPicPr>
        <xdr:cNvPr id="94" name="mx1747[R:18]" descr="blank"/>
        <xdr:cNvPicPr>
          <a:picLocks noChangeAspect="1" noChangeArrowheads="1"/>
        </xdr:cNvPicPr>
      </xdr:nvPicPr>
      <xdr:blipFill>
        <a:blip r:embed="rId1" cstate="print"/>
        <a:srcRect/>
        <a:stretch>
          <a:fillRect/>
        </a:stretch>
      </xdr:blipFill>
      <xdr:spPr>
        <a:xfrm>
          <a:off x="5855970" y="78447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95"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96"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425451</xdr:colOff>
      <xdr:row>32</xdr:row>
      <xdr:rowOff>171450</xdr:rowOff>
    </xdr:to>
    <xdr:pic>
      <xdr:nvPicPr>
        <xdr:cNvPr id="97" name="mx1747[R:18]" descr="blank"/>
        <xdr:cNvPicPr>
          <a:picLocks noChangeAspect="1" noChangeArrowheads="1"/>
        </xdr:cNvPicPr>
      </xdr:nvPicPr>
      <xdr:blipFill>
        <a:blip r:embed="rId1" cstate="print"/>
        <a:srcRect/>
        <a:stretch>
          <a:fillRect/>
        </a:stretch>
      </xdr:blipFill>
      <xdr:spPr>
        <a:xfrm>
          <a:off x="5855970" y="83781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98"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99"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100"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425451</xdr:colOff>
      <xdr:row>31</xdr:row>
      <xdr:rowOff>171450</xdr:rowOff>
    </xdr:to>
    <xdr:pic>
      <xdr:nvPicPr>
        <xdr:cNvPr id="101" name="mx1747[R:18]" descr="blank"/>
        <xdr:cNvPicPr>
          <a:picLocks noChangeAspect="1" noChangeArrowheads="1"/>
        </xdr:cNvPicPr>
      </xdr:nvPicPr>
      <xdr:blipFill>
        <a:blip r:embed="rId1" cstate="print"/>
        <a:srcRect/>
        <a:stretch>
          <a:fillRect/>
        </a:stretch>
      </xdr:blipFill>
      <xdr:spPr>
        <a:xfrm>
          <a:off x="5855970" y="8111490"/>
          <a:ext cx="459740" cy="1143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102"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103"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104"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425451</xdr:colOff>
      <xdr:row>33</xdr:row>
      <xdr:rowOff>209550</xdr:rowOff>
    </xdr:to>
    <xdr:pic>
      <xdr:nvPicPr>
        <xdr:cNvPr id="105" name="mx1747[R:18]" descr="blank"/>
        <xdr:cNvPicPr>
          <a:picLocks noChangeAspect="1" noChangeArrowheads="1"/>
        </xdr:cNvPicPr>
      </xdr:nvPicPr>
      <xdr:blipFill>
        <a:blip r:embed="rId1" cstate="print"/>
        <a:srcRect/>
        <a:stretch>
          <a:fillRect/>
        </a:stretch>
      </xdr:blipFill>
      <xdr:spPr>
        <a:xfrm>
          <a:off x="5855970" y="8644890"/>
          <a:ext cx="459740" cy="1524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106"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107"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108"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425451</xdr:colOff>
      <xdr:row>34</xdr:row>
      <xdr:rowOff>171450</xdr:rowOff>
    </xdr:to>
    <xdr:pic>
      <xdr:nvPicPr>
        <xdr:cNvPr id="109" name="mx1747[R:18]" descr="blank"/>
        <xdr:cNvPicPr>
          <a:picLocks noChangeAspect="1" noChangeArrowheads="1"/>
        </xdr:cNvPicPr>
      </xdr:nvPicPr>
      <xdr:blipFill>
        <a:blip r:embed="rId1" cstate="print"/>
        <a:srcRect/>
        <a:stretch>
          <a:fillRect/>
        </a:stretch>
      </xdr:blipFill>
      <xdr:spPr>
        <a:xfrm>
          <a:off x="5855970" y="8911590"/>
          <a:ext cx="459740" cy="114300"/>
        </a:xfrm>
        <a:prstGeom prst="rect">
          <a:avLst/>
        </a:prstGeom>
        <a:noFill/>
        <a:ln w="9525">
          <a:noFill/>
          <a:miter lim="800000"/>
          <a:headEnd/>
          <a:tailEnd/>
        </a:ln>
      </xdr:spPr>
    </xdr:pic>
    <xdr:clientData/>
  </xdr:twoCellAnchor>
  <xdr:twoCellAnchor editAs="oneCell">
    <xdr:from>
      <xdr:col>4</xdr:col>
      <xdr:colOff>323850</xdr:colOff>
      <xdr:row>14</xdr:row>
      <xdr:rowOff>88900</xdr:rowOff>
    </xdr:from>
    <xdr:to>
      <xdr:col>5</xdr:col>
      <xdr:colOff>304801</xdr:colOff>
      <xdr:row>14</xdr:row>
      <xdr:rowOff>241300</xdr:rowOff>
    </xdr:to>
    <xdr:pic>
      <xdr:nvPicPr>
        <xdr:cNvPr id="110" name="mx1747[R:18]" descr="blank"/>
        <xdr:cNvPicPr>
          <a:picLocks noChangeAspect="1" noChangeArrowheads="1"/>
        </xdr:cNvPicPr>
      </xdr:nvPicPr>
      <xdr:blipFill>
        <a:blip r:embed="rId1" cstate="print"/>
        <a:srcRect/>
        <a:stretch>
          <a:fillRect/>
        </a:stretch>
      </xdr:blipFill>
      <xdr:spPr>
        <a:xfrm>
          <a:off x="5855970" y="3609340"/>
          <a:ext cx="339090" cy="152400"/>
        </a:xfrm>
        <a:prstGeom prst="rect">
          <a:avLst/>
        </a:prstGeom>
        <a:noFill/>
        <a:ln w="9525">
          <a:noFill/>
          <a:miter lim="800000"/>
          <a:headEnd/>
          <a:tailEnd/>
        </a:ln>
      </xdr:spPr>
    </xdr:pic>
    <xdr:clientData/>
  </xdr:twoCellAnchor>
  <xdr:twoCellAnchor editAs="oneCell">
    <xdr:from>
      <xdr:col>4</xdr:col>
      <xdr:colOff>323850</xdr:colOff>
      <xdr:row>7</xdr:row>
      <xdr:rowOff>57150</xdr:rowOff>
    </xdr:from>
    <xdr:to>
      <xdr:col>5</xdr:col>
      <xdr:colOff>304801</xdr:colOff>
      <xdr:row>7</xdr:row>
      <xdr:rowOff>209550</xdr:rowOff>
    </xdr:to>
    <xdr:pic>
      <xdr:nvPicPr>
        <xdr:cNvPr id="111" name="mx1747[R:18]" descr="blank"/>
        <xdr:cNvPicPr>
          <a:picLocks noChangeAspect="1" noChangeArrowheads="1"/>
        </xdr:cNvPicPr>
      </xdr:nvPicPr>
      <xdr:blipFill>
        <a:blip r:embed="rId1" cstate="print"/>
        <a:srcRect/>
        <a:stretch>
          <a:fillRect/>
        </a:stretch>
      </xdr:blipFill>
      <xdr:spPr>
        <a:xfrm>
          <a:off x="5855970" y="1710690"/>
          <a:ext cx="33909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304801</xdr:colOff>
      <xdr:row>7</xdr:row>
      <xdr:rowOff>152400</xdr:rowOff>
    </xdr:to>
    <xdr:pic>
      <xdr:nvPicPr>
        <xdr:cNvPr id="112" name="mx1747[R:18]" descr="blank"/>
        <xdr:cNvPicPr>
          <a:picLocks noChangeAspect="1" noChangeArrowheads="1"/>
        </xdr:cNvPicPr>
      </xdr:nvPicPr>
      <xdr:blipFill>
        <a:blip r:embed="rId1" cstate="print"/>
        <a:srcRect/>
        <a:stretch>
          <a:fillRect/>
        </a:stretch>
      </xdr:blipFill>
      <xdr:spPr>
        <a:xfrm>
          <a:off x="5855970" y="1653540"/>
          <a:ext cx="33909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304801</xdr:colOff>
      <xdr:row>7</xdr:row>
      <xdr:rowOff>152400</xdr:rowOff>
    </xdr:to>
    <xdr:pic>
      <xdr:nvPicPr>
        <xdr:cNvPr id="113" name="mx1747[R:18]" descr="blank"/>
        <xdr:cNvPicPr>
          <a:picLocks noChangeAspect="1" noChangeArrowheads="1"/>
        </xdr:cNvPicPr>
      </xdr:nvPicPr>
      <xdr:blipFill>
        <a:blip r:embed="rId1" cstate="print"/>
        <a:srcRect/>
        <a:stretch>
          <a:fillRect/>
        </a:stretch>
      </xdr:blipFill>
      <xdr:spPr>
        <a:xfrm>
          <a:off x="5855970" y="1653540"/>
          <a:ext cx="33909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304801</xdr:colOff>
      <xdr:row>7</xdr:row>
      <xdr:rowOff>152400</xdr:rowOff>
    </xdr:to>
    <xdr:pic>
      <xdr:nvPicPr>
        <xdr:cNvPr id="114" name="mx1747[R:18]" descr="blank"/>
        <xdr:cNvPicPr>
          <a:picLocks noChangeAspect="1" noChangeArrowheads="1"/>
        </xdr:cNvPicPr>
      </xdr:nvPicPr>
      <xdr:blipFill>
        <a:blip r:embed="rId1" cstate="print"/>
        <a:srcRect/>
        <a:stretch>
          <a:fillRect/>
        </a:stretch>
      </xdr:blipFill>
      <xdr:spPr>
        <a:xfrm>
          <a:off x="5855970" y="1653540"/>
          <a:ext cx="339090" cy="152400"/>
        </a:xfrm>
        <a:prstGeom prst="rect">
          <a:avLst/>
        </a:prstGeom>
        <a:noFill/>
        <a:ln w="9525">
          <a:noFill/>
          <a:miter lim="800000"/>
          <a:headEnd/>
          <a:tailEnd/>
        </a:ln>
      </xdr:spPr>
    </xdr:pic>
    <xdr:clientData/>
  </xdr:twoCellAnchor>
  <xdr:twoCellAnchor editAs="oneCell">
    <xdr:from>
      <xdr:col>4</xdr:col>
      <xdr:colOff>323850</xdr:colOff>
      <xdr:row>7</xdr:row>
      <xdr:rowOff>0</xdr:rowOff>
    </xdr:from>
    <xdr:to>
      <xdr:col>5</xdr:col>
      <xdr:colOff>304801</xdr:colOff>
      <xdr:row>7</xdr:row>
      <xdr:rowOff>152400</xdr:rowOff>
    </xdr:to>
    <xdr:pic>
      <xdr:nvPicPr>
        <xdr:cNvPr id="115" name="mx1747[R:18]" descr="blank"/>
        <xdr:cNvPicPr>
          <a:picLocks noChangeAspect="1" noChangeArrowheads="1"/>
        </xdr:cNvPicPr>
      </xdr:nvPicPr>
      <xdr:blipFill>
        <a:blip r:embed="rId1" cstate="print"/>
        <a:srcRect/>
        <a:stretch>
          <a:fillRect/>
        </a:stretch>
      </xdr:blipFill>
      <xdr:spPr>
        <a:xfrm>
          <a:off x="5855970" y="1653540"/>
          <a:ext cx="339090" cy="152400"/>
        </a:xfrm>
        <a:prstGeom prst="rect">
          <a:avLst/>
        </a:prstGeom>
        <a:noFill/>
        <a:ln w="9525">
          <a:noFill/>
          <a:miter lim="800000"/>
          <a:headEnd/>
          <a:tailEnd/>
        </a:ln>
      </xdr:spPr>
    </xdr:pic>
    <xdr:clientData/>
  </xdr:twoCellAnchor>
  <xdr:twoCellAnchor editAs="oneCell">
    <xdr:from>
      <xdr:col>4</xdr:col>
      <xdr:colOff>228600</xdr:colOff>
      <xdr:row>7</xdr:row>
      <xdr:rowOff>95250</xdr:rowOff>
    </xdr:from>
    <xdr:to>
      <xdr:col>5</xdr:col>
      <xdr:colOff>209551</xdr:colOff>
      <xdr:row>7</xdr:row>
      <xdr:rowOff>243417</xdr:rowOff>
    </xdr:to>
    <xdr:pic>
      <xdr:nvPicPr>
        <xdr:cNvPr id="116" name="mx1747[R:18]" descr="blank"/>
        <xdr:cNvPicPr>
          <a:picLocks noChangeAspect="1" noChangeArrowheads="1"/>
        </xdr:cNvPicPr>
      </xdr:nvPicPr>
      <xdr:blipFill>
        <a:blip r:embed="rId1" cstate="print"/>
        <a:srcRect/>
        <a:stretch>
          <a:fillRect/>
        </a:stretch>
      </xdr:blipFill>
      <xdr:spPr>
        <a:xfrm>
          <a:off x="5760720" y="1748790"/>
          <a:ext cx="339090" cy="147955"/>
        </a:xfrm>
        <a:prstGeom prst="rect">
          <a:avLst/>
        </a:prstGeom>
        <a:noFill/>
        <a:ln w="9525">
          <a:noFill/>
          <a:miter lim="800000"/>
          <a:headEnd/>
          <a:tailEnd/>
        </a:ln>
      </xdr:spPr>
    </xdr:pic>
    <xdr:clientData/>
  </xdr:twoCellAnchor>
  <xdr:twoCellAnchor editAs="oneCell">
    <xdr:from>
      <xdr:col>4</xdr:col>
      <xdr:colOff>323850</xdr:colOff>
      <xdr:row>24</xdr:row>
      <xdr:rowOff>57150</xdr:rowOff>
    </xdr:from>
    <xdr:to>
      <xdr:col>5</xdr:col>
      <xdr:colOff>304801</xdr:colOff>
      <xdr:row>24</xdr:row>
      <xdr:rowOff>171450</xdr:rowOff>
    </xdr:to>
    <xdr:pic>
      <xdr:nvPicPr>
        <xdr:cNvPr id="117" name="mx1747[R:18]" descr="blank"/>
        <xdr:cNvPicPr>
          <a:picLocks noChangeAspect="1" noChangeArrowheads="1"/>
        </xdr:cNvPicPr>
      </xdr:nvPicPr>
      <xdr:blipFill>
        <a:blip r:embed="rId1" cstate="print"/>
        <a:srcRect/>
        <a:stretch>
          <a:fillRect/>
        </a:stretch>
      </xdr:blipFill>
      <xdr:spPr>
        <a:xfrm>
          <a:off x="5855970" y="6244590"/>
          <a:ext cx="339090" cy="114300"/>
        </a:xfrm>
        <a:prstGeom prst="rect">
          <a:avLst/>
        </a:prstGeom>
        <a:noFill/>
        <a:ln w="9525">
          <a:noFill/>
          <a:miter lim="800000"/>
          <a:headEnd/>
          <a:tailEnd/>
        </a:ln>
      </xdr:spPr>
    </xdr:pic>
    <xdr:clientData/>
  </xdr:twoCellAnchor>
  <xdr:twoCellAnchor editAs="oneCell">
    <xdr:from>
      <xdr:col>4</xdr:col>
      <xdr:colOff>323850</xdr:colOff>
      <xdr:row>7</xdr:row>
      <xdr:rowOff>57150</xdr:rowOff>
    </xdr:from>
    <xdr:to>
      <xdr:col>5</xdr:col>
      <xdr:colOff>304801</xdr:colOff>
      <xdr:row>7</xdr:row>
      <xdr:rowOff>209550</xdr:rowOff>
    </xdr:to>
    <xdr:pic>
      <xdr:nvPicPr>
        <xdr:cNvPr id="118" name="mx1747[R:18]" descr="blank"/>
        <xdr:cNvPicPr>
          <a:picLocks noChangeAspect="1" noChangeArrowheads="1"/>
        </xdr:cNvPicPr>
      </xdr:nvPicPr>
      <xdr:blipFill>
        <a:blip r:embed="rId1" cstate="print"/>
        <a:srcRect/>
        <a:stretch>
          <a:fillRect/>
        </a:stretch>
      </xdr:blipFill>
      <xdr:spPr>
        <a:xfrm>
          <a:off x="5855970" y="1710690"/>
          <a:ext cx="339090" cy="152400"/>
        </a:xfrm>
        <a:prstGeom prst="rect">
          <a:avLst/>
        </a:prstGeom>
        <a:noFill/>
        <a:ln w="9525">
          <a:noFill/>
          <a:miter lim="800000"/>
          <a:headEnd/>
          <a:tailEnd/>
        </a:ln>
      </xdr:spPr>
    </xdr:pic>
    <xdr:clientData/>
  </xdr:twoCellAnchor>
  <xdr:twoCellAnchor editAs="oneCell">
    <xdr:from>
      <xdr:col>4</xdr:col>
      <xdr:colOff>323850</xdr:colOff>
      <xdr:row>8</xdr:row>
      <xdr:rowOff>57150</xdr:rowOff>
    </xdr:from>
    <xdr:to>
      <xdr:col>5</xdr:col>
      <xdr:colOff>304801</xdr:colOff>
      <xdr:row>8</xdr:row>
      <xdr:rowOff>209550</xdr:rowOff>
    </xdr:to>
    <xdr:pic>
      <xdr:nvPicPr>
        <xdr:cNvPr id="119" name="mx1747[R:18]" descr="blank"/>
        <xdr:cNvPicPr>
          <a:picLocks noChangeAspect="1" noChangeArrowheads="1"/>
        </xdr:cNvPicPr>
      </xdr:nvPicPr>
      <xdr:blipFill>
        <a:blip r:embed="rId1" cstate="print"/>
        <a:srcRect/>
        <a:stretch>
          <a:fillRect/>
        </a:stretch>
      </xdr:blipFill>
      <xdr:spPr>
        <a:xfrm>
          <a:off x="5855970" y="1977390"/>
          <a:ext cx="339090" cy="152400"/>
        </a:xfrm>
        <a:prstGeom prst="rect">
          <a:avLst/>
        </a:prstGeom>
        <a:noFill/>
        <a:ln w="9525">
          <a:noFill/>
          <a:miter lim="800000"/>
          <a:headEnd/>
          <a:tailEnd/>
        </a:ln>
      </xdr:spPr>
    </xdr:pic>
    <xdr:clientData/>
  </xdr:twoCellAnchor>
  <xdr:twoCellAnchor editAs="oneCell">
    <xdr:from>
      <xdr:col>4</xdr:col>
      <xdr:colOff>323850</xdr:colOff>
      <xdr:row>9</xdr:row>
      <xdr:rowOff>57150</xdr:rowOff>
    </xdr:from>
    <xdr:to>
      <xdr:col>5</xdr:col>
      <xdr:colOff>304801</xdr:colOff>
      <xdr:row>9</xdr:row>
      <xdr:rowOff>171450</xdr:rowOff>
    </xdr:to>
    <xdr:pic>
      <xdr:nvPicPr>
        <xdr:cNvPr id="120" name="mx1747[R:18]" descr="blank"/>
        <xdr:cNvPicPr>
          <a:picLocks noChangeAspect="1" noChangeArrowheads="1"/>
        </xdr:cNvPicPr>
      </xdr:nvPicPr>
      <xdr:blipFill>
        <a:blip r:embed="rId1" cstate="print"/>
        <a:srcRect/>
        <a:stretch>
          <a:fillRect/>
        </a:stretch>
      </xdr:blipFill>
      <xdr:spPr>
        <a:xfrm>
          <a:off x="5855970" y="2244090"/>
          <a:ext cx="339090" cy="114300"/>
        </a:xfrm>
        <a:prstGeom prst="rect">
          <a:avLst/>
        </a:prstGeom>
        <a:noFill/>
        <a:ln w="9525">
          <a:noFill/>
          <a:miter lim="800000"/>
          <a:headEnd/>
          <a:tailEnd/>
        </a:ln>
      </xdr:spPr>
    </xdr:pic>
    <xdr:clientData/>
  </xdr:twoCellAnchor>
  <xdr:twoCellAnchor editAs="oneCell">
    <xdr:from>
      <xdr:col>4</xdr:col>
      <xdr:colOff>323850</xdr:colOff>
      <xdr:row>10</xdr:row>
      <xdr:rowOff>57150</xdr:rowOff>
    </xdr:from>
    <xdr:to>
      <xdr:col>5</xdr:col>
      <xdr:colOff>304801</xdr:colOff>
      <xdr:row>10</xdr:row>
      <xdr:rowOff>209550</xdr:rowOff>
    </xdr:to>
    <xdr:pic>
      <xdr:nvPicPr>
        <xdr:cNvPr id="121" name="mx1747[R:18]" descr="blank"/>
        <xdr:cNvPicPr>
          <a:picLocks noChangeAspect="1" noChangeArrowheads="1"/>
        </xdr:cNvPicPr>
      </xdr:nvPicPr>
      <xdr:blipFill>
        <a:blip r:embed="rId1" cstate="print"/>
        <a:srcRect/>
        <a:stretch>
          <a:fillRect/>
        </a:stretch>
      </xdr:blipFill>
      <xdr:spPr>
        <a:xfrm>
          <a:off x="5855970" y="2510790"/>
          <a:ext cx="339090" cy="152400"/>
        </a:xfrm>
        <a:prstGeom prst="rect">
          <a:avLst/>
        </a:prstGeom>
        <a:noFill/>
        <a:ln w="9525">
          <a:noFill/>
          <a:miter lim="800000"/>
          <a:headEnd/>
          <a:tailEnd/>
        </a:ln>
      </xdr:spPr>
    </xdr:pic>
    <xdr:clientData/>
  </xdr:twoCellAnchor>
  <xdr:twoCellAnchor editAs="oneCell">
    <xdr:from>
      <xdr:col>4</xdr:col>
      <xdr:colOff>323850</xdr:colOff>
      <xdr:row>11</xdr:row>
      <xdr:rowOff>57150</xdr:rowOff>
    </xdr:from>
    <xdr:to>
      <xdr:col>5</xdr:col>
      <xdr:colOff>304801</xdr:colOff>
      <xdr:row>11</xdr:row>
      <xdr:rowOff>209550</xdr:rowOff>
    </xdr:to>
    <xdr:pic>
      <xdr:nvPicPr>
        <xdr:cNvPr id="122" name="mx1747[R:18]" descr="blank"/>
        <xdr:cNvPicPr>
          <a:picLocks noChangeAspect="1" noChangeArrowheads="1"/>
        </xdr:cNvPicPr>
      </xdr:nvPicPr>
      <xdr:blipFill>
        <a:blip r:embed="rId1" cstate="print"/>
        <a:srcRect/>
        <a:stretch>
          <a:fillRect/>
        </a:stretch>
      </xdr:blipFill>
      <xdr:spPr>
        <a:xfrm>
          <a:off x="5855970" y="2777490"/>
          <a:ext cx="339090" cy="152400"/>
        </a:xfrm>
        <a:prstGeom prst="rect">
          <a:avLst/>
        </a:prstGeom>
        <a:noFill/>
        <a:ln w="9525">
          <a:noFill/>
          <a:miter lim="800000"/>
          <a:headEnd/>
          <a:tailEnd/>
        </a:ln>
      </xdr:spPr>
    </xdr:pic>
    <xdr:clientData/>
  </xdr:twoCellAnchor>
  <xdr:twoCellAnchor editAs="oneCell">
    <xdr:from>
      <xdr:col>4</xdr:col>
      <xdr:colOff>323850</xdr:colOff>
      <xdr:row>12</xdr:row>
      <xdr:rowOff>57150</xdr:rowOff>
    </xdr:from>
    <xdr:to>
      <xdr:col>5</xdr:col>
      <xdr:colOff>304801</xdr:colOff>
      <xdr:row>12</xdr:row>
      <xdr:rowOff>209550</xdr:rowOff>
    </xdr:to>
    <xdr:pic>
      <xdr:nvPicPr>
        <xdr:cNvPr id="123" name="mx1747[R:18]" descr="blank"/>
        <xdr:cNvPicPr>
          <a:picLocks noChangeAspect="1" noChangeArrowheads="1"/>
        </xdr:cNvPicPr>
      </xdr:nvPicPr>
      <xdr:blipFill>
        <a:blip r:embed="rId1" cstate="print"/>
        <a:srcRect/>
        <a:stretch>
          <a:fillRect/>
        </a:stretch>
      </xdr:blipFill>
      <xdr:spPr>
        <a:xfrm>
          <a:off x="5855970" y="3044190"/>
          <a:ext cx="339090" cy="152400"/>
        </a:xfrm>
        <a:prstGeom prst="rect">
          <a:avLst/>
        </a:prstGeom>
        <a:noFill/>
        <a:ln w="9525">
          <a:noFill/>
          <a:miter lim="800000"/>
          <a:headEnd/>
          <a:tailEnd/>
        </a:ln>
      </xdr:spPr>
    </xdr:pic>
    <xdr:clientData/>
  </xdr:twoCellAnchor>
  <xdr:twoCellAnchor editAs="oneCell">
    <xdr:from>
      <xdr:col>4</xdr:col>
      <xdr:colOff>323850</xdr:colOff>
      <xdr:row>13</xdr:row>
      <xdr:rowOff>57150</xdr:rowOff>
    </xdr:from>
    <xdr:to>
      <xdr:col>5</xdr:col>
      <xdr:colOff>304801</xdr:colOff>
      <xdr:row>13</xdr:row>
      <xdr:rowOff>209550</xdr:rowOff>
    </xdr:to>
    <xdr:pic>
      <xdr:nvPicPr>
        <xdr:cNvPr id="124" name="mx1747[R:18]" descr="blank"/>
        <xdr:cNvPicPr>
          <a:picLocks noChangeAspect="1" noChangeArrowheads="1"/>
        </xdr:cNvPicPr>
      </xdr:nvPicPr>
      <xdr:blipFill>
        <a:blip r:embed="rId1" cstate="print"/>
        <a:srcRect/>
        <a:stretch>
          <a:fillRect/>
        </a:stretch>
      </xdr:blipFill>
      <xdr:spPr>
        <a:xfrm>
          <a:off x="5855970" y="3310890"/>
          <a:ext cx="339090" cy="152400"/>
        </a:xfrm>
        <a:prstGeom prst="rect">
          <a:avLst/>
        </a:prstGeom>
        <a:noFill/>
        <a:ln w="9525">
          <a:noFill/>
          <a:miter lim="800000"/>
          <a:headEnd/>
          <a:tailEnd/>
        </a:ln>
      </xdr:spPr>
    </xdr:pic>
    <xdr:clientData/>
  </xdr:twoCellAnchor>
  <xdr:twoCellAnchor editAs="oneCell">
    <xdr:from>
      <xdr:col>4</xdr:col>
      <xdr:colOff>323850</xdr:colOff>
      <xdr:row>14</xdr:row>
      <xdr:rowOff>57150</xdr:rowOff>
    </xdr:from>
    <xdr:to>
      <xdr:col>5</xdr:col>
      <xdr:colOff>304801</xdr:colOff>
      <xdr:row>14</xdr:row>
      <xdr:rowOff>209550</xdr:rowOff>
    </xdr:to>
    <xdr:pic>
      <xdr:nvPicPr>
        <xdr:cNvPr id="125" name="mx1747[R:18]" descr="blank"/>
        <xdr:cNvPicPr>
          <a:picLocks noChangeAspect="1" noChangeArrowheads="1"/>
        </xdr:cNvPicPr>
      </xdr:nvPicPr>
      <xdr:blipFill>
        <a:blip r:embed="rId1" cstate="print"/>
        <a:srcRect/>
        <a:stretch>
          <a:fillRect/>
        </a:stretch>
      </xdr:blipFill>
      <xdr:spPr>
        <a:xfrm>
          <a:off x="5855970" y="3577590"/>
          <a:ext cx="339090" cy="152400"/>
        </a:xfrm>
        <a:prstGeom prst="rect">
          <a:avLst/>
        </a:prstGeom>
        <a:noFill/>
        <a:ln w="9525">
          <a:noFill/>
          <a:miter lim="800000"/>
          <a:headEnd/>
          <a:tailEnd/>
        </a:ln>
      </xdr:spPr>
    </xdr:pic>
    <xdr:clientData/>
  </xdr:twoCellAnchor>
  <xdr:twoCellAnchor editAs="oneCell">
    <xdr:from>
      <xdr:col>4</xdr:col>
      <xdr:colOff>323850</xdr:colOff>
      <xdr:row>15</xdr:row>
      <xdr:rowOff>57150</xdr:rowOff>
    </xdr:from>
    <xdr:to>
      <xdr:col>5</xdr:col>
      <xdr:colOff>304801</xdr:colOff>
      <xdr:row>15</xdr:row>
      <xdr:rowOff>209550</xdr:rowOff>
    </xdr:to>
    <xdr:pic>
      <xdr:nvPicPr>
        <xdr:cNvPr id="126" name="mx1747[R:18]" descr="blank"/>
        <xdr:cNvPicPr>
          <a:picLocks noChangeAspect="1" noChangeArrowheads="1"/>
        </xdr:cNvPicPr>
      </xdr:nvPicPr>
      <xdr:blipFill>
        <a:blip r:embed="rId1" cstate="print"/>
        <a:srcRect/>
        <a:stretch>
          <a:fillRect/>
        </a:stretch>
      </xdr:blipFill>
      <xdr:spPr>
        <a:xfrm>
          <a:off x="5855970" y="3844290"/>
          <a:ext cx="339090" cy="152400"/>
        </a:xfrm>
        <a:prstGeom prst="rect">
          <a:avLst/>
        </a:prstGeom>
        <a:noFill/>
        <a:ln w="9525">
          <a:noFill/>
          <a:miter lim="800000"/>
          <a:headEnd/>
          <a:tailEnd/>
        </a:ln>
      </xdr:spPr>
    </xdr:pic>
    <xdr:clientData/>
  </xdr:twoCellAnchor>
  <xdr:twoCellAnchor editAs="oneCell">
    <xdr:from>
      <xdr:col>4</xdr:col>
      <xdr:colOff>323850</xdr:colOff>
      <xdr:row>16</xdr:row>
      <xdr:rowOff>57150</xdr:rowOff>
    </xdr:from>
    <xdr:to>
      <xdr:col>5</xdr:col>
      <xdr:colOff>304801</xdr:colOff>
      <xdr:row>16</xdr:row>
      <xdr:rowOff>209550</xdr:rowOff>
    </xdr:to>
    <xdr:pic>
      <xdr:nvPicPr>
        <xdr:cNvPr id="127" name="mx1747[R:18]" descr="blank"/>
        <xdr:cNvPicPr>
          <a:picLocks noChangeAspect="1" noChangeArrowheads="1"/>
        </xdr:cNvPicPr>
      </xdr:nvPicPr>
      <xdr:blipFill>
        <a:blip r:embed="rId1" cstate="print"/>
        <a:srcRect/>
        <a:stretch>
          <a:fillRect/>
        </a:stretch>
      </xdr:blipFill>
      <xdr:spPr>
        <a:xfrm>
          <a:off x="5855970" y="4110990"/>
          <a:ext cx="339090" cy="152400"/>
        </a:xfrm>
        <a:prstGeom prst="rect">
          <a:avLst/>
        </a:prstGeom>
        <a:noFill/>
        <a:ln w="9525">
          <a:noFill/>
          <a:miter lim="800000"/>
          <a:headEnd/>
          <a:tailEnd/>
        </a:ln>
      </xdr:spPr>
    </xdr:pic>
    <xdr:clientData/>
  </xdr:twoCellAnchor>
  <xdr:twoCellAnchor editAs="oneCell">
    <xdr:from>
      <xdr:col>4</xdr:col>
      <xdr:colOff>323850</xdr:colOff>
      <xdr:row>17</xdr:row>
      <xdr:rowOff>57150</xdr:rowOff>
    </xdr:from>
    <xdr:to>
      <xdr:col>5</xdr:col>
      <xdr:colOff>304801</xdr:colOff>
      <xdr:row>17</xdr:row>
      <xdr:rowOff>171450</xdr:rowOff>
    </xdr:to>
    <xdr:pic>
      <xdr:nvPicPr>
        <xdr:cNvPr id="128" name="mx1747[R:18]" descr="blank"/>
        <xdr:cNvPicPr>
          <a:picLocks noChangeAspect="1" noChangeArrowheads="1"/>
        </xdr:cNvPicPr>
      </xdr:nvPicPr>
      <xdr:blipFill>
        <a:blip r:embed="rId1" cstate="print"/>
        <a:srcRect/>
        <a:stretch>
          <a:fillRect/>
        </a:stretch>
      </xdr:blipFill>
      <xdr:spPr>
        <a:xfrm>
          <a:off x="5855970" y="4377690"/>
          <a:ext cx="339090" cy="114300"/>
        </a:xfrm>
        <a:prstGeom prst="rect">
          <a:avLst/>
        </a:prstGeom>
        <a:noFill/>
        <a:ln w="9525">
          <a:noFill/>
          <a:miter lim="800000"/>
          <a:headEnd/>
          <a:tailEnd/>
        </a:ln>
      </xdr:spPr>
    </xdr:pic>
    <xdr:clientData/>
  </xdr:twoCellAnchor>
  <xdr:twoCellAnchor editAs="oneCell">
    <xdr:from>
      <xdr:col>4</xdr:col>
      <xdr:colOff>323850</xdr:colOff>
      <xdr:row>18</xdr:row>
      <xdr:rowOff>57150</xdr:rowOff>
    </xdr:from>
    <xdr:to>
      <xdr:col>5</xdr:col>
      <xdr:colOff>304801</xdr:colOff>
      <xdr:row>18</xdr:row>
      <xdr:rowOff>209550</xdr:rowOff>
    </xdr:to>
    <xdr:pic>
      <xdr:nvPicPr>
        <xdr:cNvPr id="129" name="mx1747[R:18]" descr="blank"/>
        <xdr:cNvPicPr>
          <a:picLocks noChangeAspect="1" noChangeArrowheads="1"/>
        </xdr:cNvPicPr>
      </xdr:nvPicPr>
      <xdr:blipFill>
        <a:blip r:embed="rId1" cstate="print"/>
        <a:srcRect/>
        <a:stretch>
          <a:fillRect/>
        </a:stretch>
      </xdr:blipFill>
      <xdr:spPr>
        <a:xfrm>
          <a:off x="5855970" y="4644390"/>
          <a:ext cx="339090" cy="152400"/>
        </a:xfrm>
        <a:prstGeom prst="rect">
          <a:avLst/>
        </a:prstGeom>
        <a:noFill/>
        <a:ln w="9525">
          <a:noFill/>
          <a:miter lim="800000"/>
          <a:headEnd/>
          <a:tailEnd/>
        </a:ln>
      </xdr:spPr>
    </xdr:pic>
    <xdr:clientData/>
  </xdr:twoCellAnchor>
  <xdr:twoCellAnchor editAs="oneCell">
    <xdr:from>
      <xdr:col>4</xdr:col>
      <xdr:colOff>323850</xdr:colOff>
      <xdr:row>19</xdr:row>
      <xdr:rowOff>57150</xdr:rowOff>
    </xdr:from>
    <xdr:to>
      <xdr:col>5</xdr:col>
      <xdr:colOff>304801</xdr:colOff>
      <xdr:row>19</xdr:row>
      <xdr:rowOff>209550</xdr:rowOff>
    </xdr:to>
    <xdr:pic>
      <xdr:nvPicPr>
        <xdr:cNvPr id="130" name="mx1747[R:18]" descr="blank"/>
        <xdr:cNvPicPr>
          <a:picLocks noChangeAspect="1" noChangeArrowheads="1"/>
        </xdr:cNvPicPr>
      </xdr:nvPicPr>
      <xdr:blipFill>
        <a:blip r:embed="rId1" cstate="print"/>
        <a:srcRect/>
        <a:stretch>
          <a:fillRect/>
        </a:stretch>
      </xdr:blipFill>
      <xdr:spPr>
        <a:xfrm>
          <a:off x="5855970" y="4911090"/>
          <a:ext cx="339090" cy="152400"/>
        </a:xfrm>
        <a:prstGeom prst="rect">
          <a:avLst/>
        </a:prstGeom>
        <a:noFill/>
        <a:ln w="9525">
          <a:noFill/>
          <a:miter lim="800000"/>
          <a:headEnd/>
          <a:tailEnd/>
        </a:ln>
      </xdr:spPr>
    </xdr:pic>
    <xdr:clientData/>
  </xdr:twoCellAnchor>
  <xdr:twoCellAnchor editAs="oneCell">
    <xdr:from>
      <xdr:col>4</xdr:col>
      <xdr:colOff>323850</xdr:colOff>
      <xdr:row>20</xdr:row>
      <xdr:rowOff>57150</xdr:rowOff>
    </xdr:from>
    <xdr:to>
      <xdr:col>5</xdr:col>
      <xdr:colOff>304801</xdr:colOff>
      <xdr:row>20</xdr:row>
      <xdr:rowOff>209550</xdr:rowOff>
    </xdr:to>
    <xdr:pic>
      <xdr:nvPicPr>
        <xdr:cNvPr id="131" name="mx1747[R:18]" descr="blank"/>
        <xdr:cNvPicPr>
          <a:picLocks noChangeAspect="1" noChangeArrowheads="1"/>
        </xdr:cNvPicPr>
      </xdr:nvPicPr>
      <xdr:blipFill>
        <a:blip r:embed="rId1" cstate="print"/>
        <a:srcRect/>
        <a:stretch>
          <a:fillRect/>
        </a:stretch>
      </xdr:blipFill>
      <xdr:spPr>
        <a:xfrm>
          <a:off x="5855970" y="5177790"/>
          <a:ext cx="339090" cy="152400"/>
        </a:xfrm>
        <a:prstGeom prst="rect">
          <a:avLst/>
        </a:prstGeom>
        <a:noFill/>
        <a:ln w="9525">
          <a:noFill/>
          <a:miter lim="800000"/>
          <a:headEnd/>
          <a:tailEnd/>
        </a:ln>
      </xdr:spPr>
    </xdr:pic>
    <xdr:clientData/>
  </xdr:twoCellAnchor>
  <xdr:twoCellAnchor editAs="oneCell">
    <xdr:from>
      <xdr:col>4</xdr:col>
      <xdr:colOff>323850</xdr:colOff>
      <xdr:row>21</xdr:row>
      <xdr:rowOff>57150</xdr:rowOff>
    </xdr:from>
    <xdr:to>
      <xdr:col>5</xdr:col>
      <xdr:colOff>304801</xdr:colOff>
      <xdr:row>21</xdr:row>
      <xdr:rowOff>171450</xdr:rowOff>
    </xdr:to>
    <xdr:pic>
      <xdr:nvPicPr>
        <xdr:cNvPr id="132" name="mx1747[R:18]" descr="blank"/>
        <xdr:cNvPicPr>
          <a:picLocks noChangeAspect="1" noChangeArrowheads="1"/>
        </xdr:cNvPicPr>
      </xdr:nvPicPr>
      <xdr:blipFill>
        <a:blip r:embed="rId1" cstate="print"/>
        <a:srcRect/>
        <a:stretch>
          <a:fillRect/>
        </a:stretch>
      </xdr:blipFill>
      <xdr:spPr>
        <a:xfrm>
          <a:off x="5855970" y="5444490"/>
          <a:ext cx="339090" cy="114300"/>
        </a:xfrm>
        <a:prstGeom prst="rect">
          <a:avLst/>
        </a:prstGeom>
        <a:noFill/>
        <a:ln w="9525">
          <a:noFill/>
          <a:miter lim="800000"/>
          <a:headEnd/>
          <a:tailEnd/>
        </a:ln>
      </xdr:spPr>
    </xdr:pic>
    <xdr:clientData/>
  </xdr:twoCellAnchor>
  <xdr:twoCellAnchor editAs="oneCell">
    <xdr:from>
      <xdr:col>4</xdr:col>
      <xdr:colOff>323850</xdr:colOff>
      <xdr:row>22</xdr:row>
      <xdr:rowOff>57150</xdr:rowOff>
    </xdr:from>
    <xdr:to>
      <xdr:col>5</xdr:col>
      <xdr:colOff>304801</xdr:colOff>
      <xdr:row>22</xdr:row>
      <xdr:rowOff>209550</xdr:rowOff>
    </xdr:to>
    <xdr:pic>
      <xdr:nvPicPr>
        <xdr:cNvPr id="133" name="mx1747[R:18]" descr="blank"/>
        <xdr:cNvPicPr>
          <a:picLocks noChangeAspect="1" noChangeArrowheads="1"/>
        </xdr:cNvPicPr>
      </xdr:nvPicPr>
      <xdr:blipFill>
        <a:blip r:embed="rId1" cstate="print"/>
        <a:srcRect/>
        <a:stretch>
          <a:fillRect/>
        </a:stretch>
      </xdr:blipFill>
      <xdr:spPr>
        <a:xfrm>
          <a:off x="5855970" y="5711190"/>
          <a:ext cx="339090" cy="152400"/>
        </a:xfrm>
        <a:prstGeom prst="rect">
          <a:avLst/>
        </a:prstGeom>
        <a:noFill/>
        <a:ln w="9525">
          <a:noFill/>
          <a:miter lim="800000"/>
          <a:headEnd/>
          <a:tailEnd/>
        </a:ln>
      </xdr:spPr>
    </xdr:pic>
    <xdr:clientData/>
  </xdr:twoCellAnchor>
  <xdr:twoCellAnchor editAs="oneCell">
    <xdr:from>
      <xdr:col>4</xdr:col>
      <xdr:colOff>323850</xdr:colOff>
      <xdr:row>23</xdr:row>
      <xdr:rowOff>57150</xdr:rowOff>
    </xdr:from>
    <xdr:to>
      <xdr:col>5</xdr:col>
      <xdr:colOff>304801</xdr:colOff>
      <xdr:row>23</xdr:row>
      <xdr:rowOff>209550</xdr:rowOff>
    </xdr:to>
    <xdr:pic>
      <xdr:nvPicPr>
        <xdr:cNvPr id="134" name="mx1747[R:18]" descr="blank"/>
        <xdr:cNvPicPr>
          <a:picLocks noChangeAspect="1" noChangeArrowheads="1"/>
        </xdr:cNvPicPr>
      </xdr:nvPicPr>
      <xdr:blipFill>
        <a:blip r:embed="rId1" cstate="print"/>
        <a:srcRect/>
        <a:stretch>
          <a:fillRect/>
        </a:stretch>
      </xdr:blipFill>
      <xdr:spPr>
        <a:xfrm>
          <a:off x="5855970" y="5977890"/>
          <a:ext cx="339090" cy="152400"/>
        </a:xfrm>
        <a:prstGeom prst="rect">
          <a:avLst/>
        </a:prstGeom>
        <a:noFill/>
        <a:ln w="9525">
          <a:noFill/>
          <a:miter lim="800000"/>
          <a:headEnd/>
          <a:tailEnd/>
        </a:ln>
      </xdr:spPr>
    </xdr:pic>
    <xdr:clientData/>
  </xdr:twoCellAnchor>
  <xdr:twoCellAnchor editAs="oneCell">
    <xdr:from>
      <xdr:col>4</xdr:col>
      <xdr:colOff>323850</xdr:colOff>
      <xdr:row>24</xdr:row>
      <xdr:rowOff>57150</xdr:rowOff>
    </xdr:from>
    <xdr:to>
      <xdr:col>5</xdr:col>
      <xdr:colOff>304801</xdr:colOff>
      <xdr:row>24</xdr:row>
      <xdr:rowOff>171450</xdr:rowOff>
    </xdr:to>
    <xdr:pic>
      <xdr:nvPicPr>
        <xdr:cNvPr id="135" name="mx1747[R:18]" descr="blank"/>
        <xdr:cNvPicPr>
          <a:picLocks noChangeAspect="1" noChangeArrowheads="1"/>
        </xdr:cNvPicPr>
      </xdr:nvPicPr>
      <xdr:blipFill>
        <a:blip r:embed="rId1" cstate="print"/>
        <a:srcRect/>
        <a:stretch>
          <a:fillRect/>
        </a:stretch>
      </xdr:blipFill>
      <xdr:spPr>
        <a:xfrm>
          <a:off x="5855970" y="6244590"/>
          <a:ext cx="339090" cy="114300"/>
        </a:xfrm>
        <a:prstGeom prst="rect">
          <a:avLst/>
        </a:prstGeom>
        <a:noFill/>
        <a:ln w="9525">
          <a:noFill/>
          <a:miter lim="800000"/>
          <a:headEnd/>
          <a:tailEnd/>
        </a:ln>
      </xdr:spPr>
    </xdr:pic>
    <xdr:clientData/>
  </xdr:twoCellAnchor>
  <xdr:twoCellAnchor editAs="oneCell">
    <xdr:from>
      <xdr:col>4</xdr:col>
      <xdr:colOff>323850</xdr:colOff>
      <xdr:row>28</xdr:row>
      <xdr:rowOff>57150</xdr:rowOff>
    </xdr:from>
    <xdr:to>
      <xdr:col>5</xdr:col>
      <xdr:colOff>304801</xdr:colOff>
      <xdr:row>28</xdr:row>
      <xdr:rowOff>209550</xdr:rowOff>
    </xdr:to>
    <xdr:pic>
      <xdr:nvPicPr>
        <xdr:cNvPr id="136" name="mx1747[R:18]" descr="blank"/>
        <xdr:cNvPicPr>
          <a:picLocks noChangeAspect="1" noChangeArrowheads="1"/>
        </xdr:cNvPicPr>
      </xdr:nvPicPr>
      <xdr:blipFill>
        <a:blip r:embed="rId1" cstate="print"/>
        <a:srcRect/>
        <a:stretch>
          <a:fillRect/>
        </a:stretch>
      </xdr:blipFill>
      <xdr:spPr>
        <a:xfrm>
          <a:off x="5855970" y="7311390"/>
          <a:ext cx="339090" cy="152400"/>
        </a:xfrm>
        <a:prstGeom prst="rect">
          <a:avLst/>
        </a:prstGeom>
        <a:noFill/>
        <a:ln w="9525">
          <a:noFill/>
          <a:miter lim="800000"/>
          <a:headEnd/>
          <a:tailEnd/>
        </a:ln>
      </xdr:spPr>
    </xdr:pic>
    <xdr:clientData/>
  </xdr:twoCellAnchor>
  <xdr:twoCellAnchor editAs="oneCell">
    <xdr:from>
      <xdr:col>4</xdr:col>
      <xdr:colOff>323850</xdr:colOff>
      <xdr:row>25</xdr:row>
      <xdr:rowOff>57150</xdr:rowOff>
    </xdr:from>
    <xdr:to>
      <xdr:col>5</xdr:col>
      <xdr:colOff>304801</xdr:colOff>
      <xdr:row>25</xdr:row>
      <xdr:rowOff>171450</xdr:rowOff>
    </xdr:to>
    <xdr:pic>
      <xdr:nvPicPr>
        <xdr:cNvPr id="137" name="mx1747[R:18]" descr="blank"/>
        <xdr:cNvPicPr>
          <a:picLocks noChangeAspect="1" noChangeArrowheads="1"/>
        </xdr:cNvPicPr>
      </xdr:nvPicPr>
      <xdr:blipFill>
        <a:blip r:embed="rId1" cstate="print"/>
        <a:srcRect/>
        <a:stretch>
          <a:fillRect/>
        </a:stretch>
      </xdr:blipFill>
      <xdr:spPr>
        <a:xfrm>
          <a:off x="5855970" y="6511290"/>
          <a:ext cx="339090" cy="114300"/>
        </a:xfrm>
        <a:prstGeom prst="rect">
          <a:avLst/>
        </a:prstGeom>
        <a:noFill/>
        <a:ln w="9525">
          <a:noFill/>
          <a:miter lim="800000"/>
          <a:headEnd/>
          <a:tailEnd/>
        </a:ln>
      </xdr:spPr>
    </xdr:pic>
    <xdr:clientData/>
  </xdr:twoCellAnchor>
  <xdr:twoCellAnchor editAs="oneCell">
    <xdr:from>
      <xdr:col>4</xdr:col>
      <xdr:colOff>323850</xdr:colOff>
      <xdr:row>26</xdr:row>
      <xdr:rowOff>57150</xdr:rowOff>
    </xdr:from>
    <xdr:to>
      <xdr:col>5</xdr:col>
      <xdr:colOff>304801</xdr:colOff>
      <xdr:row>26</xdr:row>
      <xdr:rowOff>209550</xdr:rowOff>
    </xdr:to>
    <xdr:pic>
      <xdr:nvPicPr>
        <xdr:cNvPr id="138" name="mx1747[R:18]" descr="blank"/>
        <xdr:cNvPicPr>
          <a:picLocks noChangeAspect="1" noChangeArrowheads="1"/>
        </xdr:cNvPicPr>
      </xdr:nvPicPr>
      <xdr:blipFill>
        <a:blip r:embed="rId1" cstate="print"/>
        <a:srcRect/>
        <a:stretch>
          <a:fillRect/>
        </a:stretch>
      </xdr:blipFill>
      <xdr:spPr>
        <a:xfrm>
          <a:off x="5855970" y="6777990"/>
          <a:ext cx="339090" cy="152400"/>
        </a:xfrm>
        <a:prstGeom prst="rect">
          <a:avLst/>
        </a:prstGeom>
        <a:noFill/>
        <a:ln w="9525">
          <a:noFill/>
          <a:miter lim="800000"/>
          <a:headEnd/>
          <a:tailEnd/>
        </a:ln>
      </xdr:spPr>
    </xdr:pic>
    <xdr:clientData/>
  </xdr:twoCellAnchor>
  <xdr:twoCellAnchor editAs="oneCell">
    <xdr:from>
      <xdr:col>4</xdr:col>
      <xdr:colOff>323850</xdr:colOff>
      <xdr:row>27</xdr:row>
      <xdr:rowOff>57150</xdr:rowOff>
    </xdr:from>
    <xdr:to>
      <xdr:col>5</xdr:col>
      <xdr:colOff>304801</xdr:colOff>
      <xdr:row>27</xdr:row>
      <xdr:rowOff>209550</xdr:rowOff>
    </xdr:to>
    <xdr:pic>
      <xdr:nvPicPr>
        <xdr:cNvPr id="139" name="mx1747[R:18]" descr="blank"/>
        <xdr:cNvPicPr>
          <a:picLocks noChangeAspect="1" noChangeArrowheads="1"/>
        </xdr:cNvPicPr>
      </xdr:nvPicPr>
      <xdr:blipFill>
        <a:blip r:embed="rId1" cstate="print"/>
        <a:srcRect/>
        <a:stretch>
          <a:fillRect/>
        </a:stretch>
      </xdr:blipFill>
      <xdr:spPr>
        <a:xfrm>
          <a:off x="5855970" y="7044690"/>
          <a:ext cx="339090" cy="152400"/>
        </a:xfrm>
        <a:prstGeom prst="rect">
          <a:avLst/>
        </a:prstGeom>
        <a:noFill/>
        <a:ln w="9525">
          <a:noFill/>
          <a:miter lim="800000"/>
          <a:headEnd/>
          <a:tailEnd/>
        </a:ln>
      </xdr:spPr>
    </xdr:pic>
    <xdr:clientData/>
  </xdr:twoCellAnchor>
  <xdr:twoCellAnchor editAs="oneCell">
    <xdr:from>
      <xdr:col>4</xdr:col>
      <xdr:colOff>323850</xdr:colOff>
      <xdr:row>28</xdr:row>
      <xdr:rowOff>57150</xdr:rowOff>
    </xdr:from>
    <xdr:to>
      <xdr:col>5</xdr:col>
      <xdr:colOff>304801</xdr:colOff>
      <xdr:row>28</xdr:row>
      <xdr:rowOff>209550</xdr:rowOff>
    </xdr:to>
    <xdr:pic>
      <xdr:nvPicPr>
        <xdr:cNvPr id="140" name="mx1747[R:18]" descr="blank"/>
        <xdr:cNvPicPr>
          <a:picLocks noChangeAspect="1" noChangeArrowheads="1"/>
        </xdr:cNvPicPr>
      </xdr:nvPicPr>
      <xdr:blipFill>
        <a:blip r:embed="rId1" cstate="print"/>
        <a:srcRect/>
        <a:stretch>
          <a:fillRect/>
        </a:stretch>
      </xdr:blipFill>
      <xdr:spPr>
        <a:xfrm>
          <a:off x="5855970" y="7311390"/>
          <a:ext cx="339090" cy="1524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304801</xdr:colOff>
      <xdr:row>32</xdr:row>
      <xdr:rowOff>171450</xdr:rowOff>
    </xdr:to>
    <xdr:pic>
      <xdr:nvPicPr>
        <xdr:cNvPr id="141" name="mx1747[R:18]" descr="blank"/>
        <xdr:cNvPicPr>
          <a:picLocks noChangeAspect="1" noChangeArrowheads="1"/>
        </xdr:cNvPicPr>
      </xdr:nvPicPr>
      <xdr:blipFill>
        <a:blip r:embed="rId1" cstate="print"/>
        <a:srcRect/>
        <a:stretch>
          <a:fillRect/>
        </a:stretch>
      </xdr:blipFill>
      <xdr:spPr>
        <a:xfrm>
          <a:off x="5855970" y="8378190"/>
          <a:ext cx="339090" cy="114300"/>
        </a:xfrm>
        <a:prstGeom prst="rect">
          <a:avLst/>
        </a:prstGeom>
        <a:noFill/>
        <a:ln w="9525">
          <a:noFill/>
          <a:miter lim="800000"/>
          <a:headEnd/>
          <a:tailEnd/>
        </a:ln>
      </xdr:spPr>
    </xdr:pic>
    <xdr:clientData/>
  </xdr:twoCellAnchor>
  <xdr:twoCellAnchor editAs="oneCell">
    <xdr:from>
      <xdr:col>4</xdr:col>
      <xdr:colOff>323850</xdr:colOff>
      <xdr:row>29</xdr:row>
      <xdr:rowOff>57150</xdr:rowOff>
    </xdr:from>
    <xdr:to>
      <xdr:col>5</xdr:col>
      <xdr:colOff>304801</xdr:colOff>
      <xdr:row>29</xdr:row>
      <xdr:rowOff>209550</xdr:rowOff>
    </xdr:to>
    <xdr:pic>
      <xdr:nvPicPr>
        <xdr:cNvPr id="142" name="mx1747[R:18]" descr="blank"/>
        <xdr:cNvPicPr>
          <a:picLocks noChangeAspect="1" noChangeArrowheads="1"/>
        </xdr:cNvPicPr>
      </xdr:nvPicPr>
      <xdr:blipFill>
        <a:blip r:embed="rId1" cstate="print"/>
        <a:srcRect/>
        <a:stretch>
          <a:fillRect/>
        </a:stretch>
      </xdr:blipFill>
      <xdr:spPr>
        <a:xfrm>
          <a:off x="5855970" y="7578090"/>
          <a:ext cx="339090" cy="152400"/>
        </a:xfrm>
        <a:prstGeom prst="rect">
          <a:avLst/>
        </a:prstGeom>
        <a:noFill/>
        <a:ln w="9525">
          <a:noFill/>
          <a:miter lim="800000"/>
          <a:headEnd/>
          <a:tailEnd/>
        </a:ln>
      </xdr:spPr>
    </xdr:pic>
    <xdr:clientData/>
  </xdr:twoCellAnchor>
  <xdr:twoCellAnchor editAs="oneCell">
    <xdr:from>
      <xdr:col>4</xdr:col>
      <xdr:colOff>323850</xdr:colOff>
      <xdr:row>30</xdr:row>
      <xdr:rowOff>57150</xdr:rowOff>
    </xdr:from>
    <xdr:to>
      <xdr:col>5</xdr:col>
      <xdr:colOff>304801</xdr:colOff>
      <xdr:row>30</xdr:row>
      <xdr:rowOff>171450</xdr:rowOff>
    </xdr:to>
    <xdr:pic>
      <xdr:nvPicPr>
        <xdr:cNvPr id="143" name="mx1747[R:18]" descr="blank"/>
        <xdr:cNvPicPr>
          <a:picLocks noChangeAspect="1" noChangeArrowheads="1"/>
        </xdr:cNvPicPr>
      </xdr:nvPicPr>
      <xdr:blipFill>
        <a:blip r:embed="rId1" cstate="print"/>
        <a:srcRect/>
        <a:stretch>
          <a:fillRect/>
        </a:stretch>
      </xdr:blipFill>
      <xdr:spPr>
        <a:xfrm>
          <a:off x="5855970" y="7844790"/>
          <a:ext cx="339090" cy="114300"/>
        </a:xfrm>
        <a:prstGeom prst="rect">
          <a:avLst/>
        </a:prstGeom>
        <a:noFill/>
        <a:ln w="9525">
          <a:noFill/>
          <a:miter lim="800000"/>
          <a:headEnd/>
          <a:tailEnd/>
        </a:ln>
      </xdr:spPr>
    </xdr:pic>
    <xdr:clientData/>
  </xdr:twoCellAnchor>
  <xdr:twoCellAnchor editAs="oneCell">
    <xdr:from>
      <xdr:col>4</xdr:col>
      <xdr:colOff>323850</xdr:colOff>
      <xdr:row>31</xdr:row>
      <xdr:rowOff>57150</xdr:rowOff>
    </xdr:from>
    <xdr:to>
      <xdr:col>5</xdr:col>
      <xdr:colOff>304801</xdr:colOff>
      <xdr:row>31</xdr:row>
      <xdr:rowOff>209550</xdr:rowOff>
    </xdr:to>
    <xdr:pic>
      <xdr:nvPicPr>
        <xdr:cNvPr id="144" name="mx1747[R:18]" descr="blank"/>
        <xdr:cNvPicPr>
          <a:picLocks noChangeAspect="1" noChangeArrowheads="1"/>
        </xdr:cNvPicPr>
      </xdr:nvPicPr>
      <xdr:blipFill>
        <a:blip r:embed="rId1" cstate="print"/>
        <a:srcRect/>
        <a:stretch>
          <a:fillRect/>
        </a:stretch>
      </xdr:blipFill>
      <xdr:spPr>
        <a:xfrm>
          <a:off x="5855970" y="8111490"/>
          <a:ext cx="339090" cy="1524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304801</xdr:colOff>
      <xdr:row>32</xdr:row>
      <xdr:rowOff>171450</xdr:rowOff>
    </xdr:to>
    <xdr:pic>
      <xdr:nvPicPr>
        <xdr:cNvPr id="145" name="mx1747[R:18]" descr="blank"/>
        <xdr:cNvPicPr>
          <a:picLocks noChangeAspect="1" noChangeArrowheads="1"/>
        </xdr:cNvPicPr>
      </xdr:nvPicPr>
      <xdr:blipFill>
        <a:blip r:embed="rId1" cstate="print"/>
        <a:srcRect/>
        <a:stretch>
          <a:fillRect/>
        </a:stretch>
      </xdr:blipFill>
      <xdr:spPr>
        <a:xfrm>
          <a:off x="5855970" y="8378190"/>
          <a:ext cx="33909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304801</xdr:colOff>
      <xdr:row>34</xdr:row>
      <xdr:rowOff>171450</xdr:rowOff>
    </xdr:to>
    <xdr:pic>
      <xdr:nvPicPr>
        <xdr:cNvPr id="146" name="mx1747[R:18]" descr="blank"/>
        <xdr:cNvPicPr>
          <a:picLocks noChangeAspect="1" noChangeArrowheads="1"/>
        </xdr:cNvPicPr>
      </xdr:nvPicPr>
      <xdr:blipFill>
        <a:blip r:embed="rId1" cstate="print"/>
        <a:srcRect/>
        <a:stretch>
          <a:fillRect/>
        </a:stretch>
      </xdr:blipFill>
      <xdr:spPr>
        <a:xfrm>
          <a:off x="5855970" y="8911590"/>
          <a:ext cx="339090" cy="114300"/>
        </a:xfrm>
        <a:prstGeom prst="rect">
          <a:avLst/>
        </a:prstGeom>
        <a:noFill/>
        <a:ln w="9525">
          <a:noFill/>
          <a:miter lim="800000"/>
          <a:headEnd/>
          <a:tailEnd/>
        </a:ln>
      </xdr:spPr>
    </xdr:pic>
    <xdr:clientData/>
  </xdr:twoCellAnchor>
  <xdr:twoCellAnchor editAs="oneCell">
    <xdr:from>
      <xdr:col>4</xdr:col>
      <xdr:colOff>323850</xdr:colOff>
      <xdr:row>27</xdr:row>
      <xdr:rowOff>57150</xdr:rowOff>
    </xdr:from>
    <xdr:to>
      <xdr:col>5</xdr:col>
      <xdr:colOff>304801</xdr:colOff>
      <xdr:row>27</xdr:row>
      <xdr:rowOff>209550</xdr:rowOff>
    </xdr:to>
    <xdr:pic>
      <xdr:nvPicPr>
        <xdr:cNvPr id="147" name="mx1747[R:18]" descr="blank"/>
        <xdr:cNvPicPr>
          <a:picLocks noChangeAspect="1" noChangeArrowheads="1"/>
        </xdr:cNvPicPr>
      </xdr:nvPicPr>
      <xdr:blipFill>
        <a:blip r:embed="rId1" cstate="print"/>
        <a:srcRect/>
        <a:stretch>
          <a:fillRect/>
        </a:stretch>
      </xdr:blipFill>
      <xdr:spPr>
        <a:xfrm>
          <a:off x="5855970" y="7044690"/>
          <a:ext cx="339090" cy="152400"/>
        </a:xfrm>
        <a:prstGeom prst="rect">
          <a:avLst/>
        </a:prstGeom>
        <a:noFill/>
        <a:ln w="9525">
          <a:noFill/>
          <a:miter lim="800000"/>
          <a:headEnd/>
          <a:tailEnd/>
        </a:ln>
      </xdr:spPr>
    </xdr:pic>
    <xdr:clientData/>
  </xdr:twoCellAnchor>
  <xdr:twoCellAnchor editAs="oneCell">
    <xdr:from>
      <xdr:col>4</xdr:col>
      <xdr:colOff>323850</xdr:colOff>
      <xdr:row>32</xdr:row>
      <xdr:rowOff>57150</xdr:rowOff>
    </xdr:from>
    <xdr:to>
      <xdr:col>5</xdr:col>
      <xdr:colOff>304801</xdr:colOff>
      <xdr:row>32</xdr:row>
      <xdr:rowOff>171450</xdr:rowOff>
    </xdr:to>
    <xdr:pic>
      <xdr:nvPicPr>
        <xdr:cNvPr id="148" name="mx1747[R:18]" descr="blank"/>
        <xdr:cNvPicPr>
          <a:picLocks noChangeAspect="1" noChangeArrowheads="1"/>
        </xdr:cNvPicPr>
      </xdr:nvPicPr>
      <xdr:blipFill>
        <a:blip r:embed="rId1" cstate="print"/>
        <a:srcRect/>
        <a:stretch>
          <a:fillRect/>
        </a:stretch>
      </xdr:blipFill>
      <xdr:spPr>
        <a:xfrm>
          <a:off x="5855970" y="8378190"/>
          <a:ext cx="33909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304801</xdr:colOff>
      <xdr:row>34</xdr:row>
      <xdr:rowOff>171450</xdr:rowOff>
    </xdr:to>
    <xdr:pic>
      <xdr:nvPicPr>
        <xdr:cNvPr id="149" name="mx1747[R:18]" descr="blank"/>
        <xdr:cNvPicPr>
          <a:picLocks noChangeAspect="1" noChangeArrowheads="1"/>
        </xdr:cNvPicPr>
      </xdr:nvPicPr>
      <xdr:blipFill>
        <a:blip r:embed="rId1" cstate="print"/>
        <a:srcRect/>
        <a:stretch>
          <a:fillRect/>
        </a:stretch>
      </xdr:blipFill>
      <xdr:spPr>
        <a:xfrm>
          <a:off x="5855970" y="8911590"/>
          <a:ext cx="33909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304801</xdr:colOff>
      <xdr:row>34</xdr:row>
      <xdr:rowOff>171450</xdr:rowOff>
    </xdr:to>
    <xdr:pic>
      <xdr:nvPicPr>
        <xdr:cNvPr id="150" name="mx1747[R:18]" descr="blank"/>
        <xdr:cNvPicPr>
          <a:picLocks noChangeAspect="1" noChangeArrowheads="1"/>
        </xdr:cNvPicPr>
      </xdr:nvPicPr>
      <xdr:blipFill>
        <a:blip r:embed="rId1" cstate="print"/>
        <a:srcRect/>
        <a:stretch>
          <a:fillRect/>
        </a:stretch>
      </xdr:blipFill>
      <xdr:spPr>
        <a:xfrm>
          <a:off x="5855970" y="8911590"/>
          <a:ext cx="339090" cy="114300"/>
        </a:xfrm>
        <a:prstGeom prst="rect">
          <a:avLst/>
        </a:prstGeom>
        <a:noFill/>
        <a:ln w="9525">
          <a:noFill/>
          <a:miter lim="800000"/>
          <a:headEnd/>
          <a:tailEnd/>
        </a:ln>
      </xdr:spPr>
    </xdr:pic>
    <xdr:clientData/>
  </xdr:twoCellAnchor>
  <xdr:twoCellAnchor editAs="oneCell">
    <xdr:from>
      <xdr:col>4</xdr:col>
      <xdr:colOff>323850</xdr:colOff>
      <xdr:row>34</xdr:row>
      <xdr:rowOff>57150</xdr:rowOff>
    </xdr:from>
    <xdr:to>
      <xdr:col>5</xdr:col>
      <xdr:colOff>304801</xdr:colOff>
      <xdr:row>34</xdr:row>
      <xdr:rowOff>171450</xdr:rowOff>
    </xdr:to>
    <xdr:pic>
      <xdr:nvPicPr>
        <xdr:cNvPr id="151" name="mx1747[R:18]" descr="blank"/>
        <xdr:cNvPicPr>
          <a:picLocks noChangeAspect="1" noChangeArrowheads="1"/>
        </xdr:cNvPicPr>
      </xdr:nvPicPr>
      <xdr:blipFill>
        <a:blip r:embed="rId1" cstate="print"/>
        <a:srcRect/>
        <a:stretch>
          <a:fillRect/>
        </a:stretch>
      </xdr:blipFill>
      <xdr:spPr>
        <a:xfrm>
          <a:off x="5855970" y="8911590"/>
          <a:ext cx="339090" cy="1143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304801</xdr:colOff>
      <xdr:row>33</xdr:row>
      <xdr:rowOff>171450</xdr:rowOff>
    </xdr:to>
    <xdr:pic>
      <xdr:nvPicPr>
        <xdr:cNvPr id="152" name="mx1747[R:18]" descr="blank"/>
        <xdr:cNvPicPr>
          <a:picLocks noChangeAspect="1" noChangeArrowheads="1"/>
        </xdr:cNvPicPr>
      </xdr:nvPicPr>
      <xdr:blipFill>
        <a:blip r:embed="rId1" cstate="print"/>
        <a:srcRect/>
        <a:stretch>
          <a:fillRect/>
        </a:stretch>
      </xdr:blipFill>
      <xdr:spPr>
        <a:xfrm>
          <a:off x="5855970" y="8644890"/>
          <a:ext cx="339090" cy="1143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304801</xdr:colOff>
      <xdr:row>33</xdr:row>
      <xdr:rowOff>171450</xdr:rowOff>
    </xdr:to>
    <xdr:pic>
      <xdr:nvPicPr>
        <xdr:cNvPr id="153" name="mx1747[R:18]" descr="blank"/>
        <xdr:cNvPicPr>
          <a:picLocks noChangeAspect="1" noChangeArrowheads="1"/>
        </xdr:cNvPicPr>
      </xdr:nvPicPr>
      <xdr:blipFill>
        <a:blip r:embed="rId1" cstate="print"/>
        <a:srcRect/>
        <a:stretch>
          <a:fillRect/>
        </a:stretch>
      </xdr:blipFill>
      <xdr:spPr>
        <a:xfrm>
          <a:off x="5855970" y="8644890"/>
          <a:ext cx="339090" cy="1143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304801</xdr:colOff>
      <xdr:row>33</xdr:row>
      <xdr:rowOff>171450</xdr:rowOff>
    </xdr:to>
    <xdr:pic>
      <xdr:nvPicPr>
        <xdr:cNvPr id="154" name="mx1747[R:18]" descr="blank"/>
        <xdr:cNvPicPr>
          <a:picLocks noChangeAspect="1" noChangeArrowheads="1"/>
        </xdr:cNvPicPr>
      </xdr:nvPicPr>
      <xdr:blipFill>
        <a:blip r:embed="rId1" cstate="print"/>
        <a:srcRect/>
        <a:stretch>
          <a:fillRect/>
        </a:stretch>
      </xdr:blipFill>
      <xdr:spPr>
        <a:xfrm>
          <a:off x="5855970" y="8644890"/>
          <a:ext cx="339090" cy="114300"/>
        </a:xfrm>
        <a:prstGeom prst="rect">
          <a:avLst/>
        </a:prstGeom>
        <a:noFill/>
        <a:ln w="9525">
          <a:noFill/>
          <a:miter lim="800000"/>
          <a:headEnd/>
          <a:tailEnd/>
        </a:ln>
      </xdr:spPr>
    </xdr:pic>
    <xdr:clientData/>
  </xdr:twoCellAnchor>
  <xdr:twoCellAnchor editAs="oneCell">
    <xdr:from>
      <xdr:col>4</xdr:col>
      <xdr:colOff>323850</xdr:colOff>
      <xdr:row>33</xdr:row>
      <xdr:rowOff>57150</xdr:rowOff>
    </xdr:from>
    <xdr:to>
      <xdr:col>5</xdr:col>
      <xdr:colOff>304801</xdr:colOff>
      <xdr:row>33</xdr:row>
      <xdr:rowOff>171450</xdr:rowOff>
    </xdr:to>
    <xdr:pic>
      <xdr:nvPicPr>
        <xdr:cNvPr id="155" name="mx1747[R:18]" descr="blank"/>
        <xdr:cNvPicPr>
          <a:picLocks noChangeAspect="1" noChangeArrowheads="1"/>
        </xdr:cNvPicPr>
      </xdr:nvPicPr>
      <xdr:blipFill>
        <a:blip r:embed="rId1" cstate="print"/>
        <a:srcRect/>
        <a:stretch>
          <a:fillRect/>
        </a:stretch>
      </xdr:blipFill>
      <xdr:spPr>
        <a:xfrm>
          <a:off x="5855970" y="8644890"/>
          <a:ext cx="339090" cy="114300"/>
        </a:xfrm>
        <a:prstGeom prst="rect">
          <a:avLst/>
        </a:prstGeom>
        <a:noFill/>
        <a:ln w="9525">
          <a:noFill/>
          <a:miter lim="800000"/>
          <a:headEnd/>
          <a:tailEnd/>
        </a:ln>
      </xdr:spPr>
    </xdr:pic>
    <xdr:clientData/>
  </xdr:twoCellAnchor>
  <xdr:twoCellAnchor editAs="oneCell">
    <xdr:from>
      <xdr:col>4</xdr:col>
      <xdr:colOff>323850</xdr:colOff>
      <xdr:row>35</xdr:row>
      <xdr:rowOff>57150</xdr:rowOff>
    </xdr:from>
    <xdr:to>
      <xdr:col>5</xdr:col>
      <xdr:colOff>304801</xdr:colOff>
      <xdr:row>35</xdr:row>
      <xdr:rowOff>209550</xdr:rowOff>
    </xdr:to>
    <xdr:pic>
      <xdr:nvPicPr>
        <xdr:cNvPr id="156" name="mx1747[R:18]" descr="blank"/>
        <xdr:cNvPicPr>
          <a:picLocks noChangeAspect="1" noChangeArrowheads="1"/>
        </xdr:cNvPicPr>
      </xdr:nvPicPr>
      <xdr:blipFill>
        <a:blip r:embed="rId1" cstate="print"/>
        <a:srcRect/>
        <a:stretch>
          <a:fillRect/>
        </a:stretch>
      </xdr:blipFill>
      <xdr:spPr>
        <a:xfrm>
          <a:off x="5855970" y="9178290"/>
          <a:ext cx="339090" cy="152400"/>
        </a:xfrm>
        <a:prstGeom prst="rect">
          <a:avLst/>
        </a:prstGeom>
        <a:noFill/>
        <a:ln w="9525">
          <a:noFill/>
          <a:miter lim="800000"/>
          <a:headEnd/>
          <a:tailEnd/>
        </a:ln>
      </xdr:spPr>
    </xdr:pic>
    <xdr:clientData/>
  </xdr:twoCellAnchor>
  <xdr:twoCellAnchor editAs="oneCell">
    <xdr:from>
      <xdr:col>4</xdr:col>
      <xdr:colOff>323850</xdr:colOff>
      <xdr:row>35</xdr:row>
      <xdr:rowOff>57150</xdr:rowOff>
    </xdr:from>
    <xdr:to>
      <xdr:col>5</xdr:col>
      <xdr:colOff>304801</xdr:colOff>
      <xdr:row>35</xdr:row>
      <xdr:rowOff>209550</xdr:rowOff>
    </xdr:to>
    <xdr:pic>
      <xdr:nvPicPr>
        <xdr:cNvPr id="157" name="mx1747[R:18]" descr="blank"/>
        <xdr:cNvPicPr>
          <a:picLocks noChangeAspect="1" noChangeArrowheads="1"/>
        </xdr:cNvPicPr>
      </xdr:nvPicPr>
      <xdr:blipFill>
        <a:blip r:embed="rId1" cstate="print"/>
        <a:srcRect/>
        <a:stretch>
          <a:fillRect/>
        </a:stretch>
      </xdr:blipFill>
      <xdr:spPr>
        <a:xfrm>
          <a:off x="5855970" y="9178290"/>
          <a:ext cx="339090" cy="152400"/>
        </a:xfrm>
        <a:prstGeom prst="rect">
          <a:avLst/>
        </a:prstGeom>
        <a:noFill/>
        <a:ln w="9525">
          <a:noFill/>
          <a:miter lim="800000"/>
          <a:headEnd/>
          <a:tailEnd/>
        </a:ln>
      </xdr:spPr>
    </xdr:pic>
    <xdr:clientData/>
  </xdr:twoCellAnchor>
  <xdr:twoCellAnchor editAs="oneCell">
    <xdr:from>
      <xdr:col>4</xdr:col>
      <xdr:colOff>323850</xdr:colOff>
      <xdr:row>35</xdr:row>
      <xdr:rowOff>57150</xdr:rowOff>
    </xdr:from>
    <xdr:to>
      <xdr:col>5</xdr:col>
      <xdr:colOff>304801</xdr:colOff>
      <xdr:row>35</xdr:row>
      <xdr:rowOff>209550</xdr:rowOff>
    </xdr:to>
    <xdr:pic>
      <xdr:nvPicPr>
        <xdr:cNvPr id="158" name="mx1747[R:18]" descr="blank"/>
        <xdr:cNvPicPr>
          <a:picLocks noChangeAspect="1" noChangeArrowheads="1"/>
        </xdr:cNvPicPr>
      </xdr:nvPicPr>
      <xdr:blipFill>
        <a:blip r:embed="rId1" cstate="print"/>
        <a:srcRect/>
        <a:stretch>
          <a:fillRect/>
        </a:stretch>
      </xdr:blipFill>
      <xdr:spPr>
        <a:xfrm>
          <a:off x="5855970" y="9178290"/>
          <a:ext cx="339090" cy="152400"/>
        </a:xfrm>
        <a:prstGeom prst="rect">
          <a:avLst/>
        </a:prstGeom>
        <a:noFill/>
        <a:ln w="9525">
          <a:noFill/>
          <a:miter lim="800000"/>
          <a:headEnd/>
          <a:tailEnd/>
        </a:ln>
      </xdr:spPr>
    </xdr:pic>
    <xdr:clientData/>
  </xdr:twoCellAnchor>
  <xdr:twoCellAnchor editAs="oneCell">
    <xdr:from>
      <xdr:col>4</xdr:col>
      <xdr:colOff>323850</xdr:colOff>
      <xdr:row>35</xdr:row>
      <xdr:rowOff>57150</xdr:rowOff>
    </xdr:from>
    <xdr:to>
      <xdr:col>5</xdr:col>
      <xdr:colOff>304801</xdr:colOff>
      <xdr:row>35</xdr:row>
      <xdr:rowOff>209550</xdr:rowOff>
    </xdr:to>
    <xdr:pic>
      <xdr:nvPicPr>
        <xdr:cNvPr id="159" name="mx1747[R:18]" descr="blank"/>
        <xdr:cNvPicPr>
          <a:picLocks noChangeAspect="1" noChangeArrowheads="1"/>
        </xdr:cNvPicPr>
      </xdr:nvPicPr>
      <xdr:blipFill>
        <a:blip r:embed="rId1" cstate="print"/>
        <a:srcRect/>
        <a:stretch>
          <a:fillRect/>
        </a:stretch>
      </xdr:blipFill>
      <xdr:spPr>
        <a:xfrm>
          <a:off x="5855970" y="9178290"/>
          <a:ext cx="339090" cy="152400"/>
        </a:xfrm>
        <a:prstGeom prst="rect">
          <a:avLst/>
        </a:prstGeom>
        <a:noFill/>
        <a:ln w="9525">
          <a:noFill/>
          <a:miter lim="800000"/>
          <a:headEnd/>
          <a:tailEnd/>
        </a:ln>
      </xdr:spPr>
    </xdr:pic>
    <xdr:clientData/>
  </xdr:twoCellAnchor>
  <xdr:twoCellAnchor editAs="oneCell">
    <xdr:from>
      <xdr:col>4</xdr:col>
      <xdr:colOff>323850</xdr:colOff>
      <xdr:row>36</xdr:row>
      <xdr:rowOff>57150</xdr:rowOff>
    </xdr:from>
    <xdr:to>
      <xdr:col>5</xdr:col>
      <xdr:colOff>304801</xdr:colOff>
      <xdr:row>36</xdr:row>
      <xdr:rowOff>171450</xdr:rowOff>
    </xdr:to>
    <xdr:pic>
      <xdr:nvPicPr>
        <xdr:cNvPr id="160" name="mx1747[R:18]" descr="blank"/>
        <xdr:cNvPicPr>
          <a:picLocks noChangeAspect="1" noChangeArrowheads="1"/>
        </xdr:cNvPicPr>
      </xdr:nvPicPr>
      <xdr:blipFill>
        <a:blip r:embed="rId1" cstate="print"/>
        <a:srcRect/>
        <a:stretch>
          <a:fillRect/>
        </a:stretch>
      </xdr:blipFill>
      <xdr:spPr>
        <a:xfrm>
          <a:off x="5855970" y="944499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57150</xdr:rowOff>
    </xdr:from>
    <xdr:to>
      <xdr:col>5</xdr:col>
      <xdr:colOff>304801</xdr:colOff>
      <xdr:row>36</xdr:row>
      <xdr:rowOff>171450</xdr:rowOff>
    </xdr:to>
    <xdr:pic>
      <xdr:nvPicPr>
        <xdr:cNvPr id="161" name="mx1747[R:18]" descr="blank"/>
        <xdr:cNvPicPr>
          <a:picLocks noChangeAspect="1" noChangeArrowheads="1"/>
        </xdr:cNvPicPr>
      </xdr:nvPicPr>
      <xdr:blipFill>
        <a:blip r:embed="rId1" cstate="print"/>
        <a:srcRect/>
        <a:stretch>
          <a:fillRect/>
        </a:stretch>
      </xdr:blipFill>
      <xdr:spPr>
        <a:xfrm>
          <a:off x="5855970" y="944499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57150</xdr:rowOff>
    </xdr:from>
    <xdr:to>
      <xdr:col>5</xdr:col>
      <xdr:colOff>304801</xdr:colOff>
      <xdr:row>36</xdr:row>
      <xdr:rowOff>171450</xdr:rowOff>
    </xdr:to>
    <xdr:pic>
      <xdr:nvPicPr>
        <xdr:cNvPr id="162" name="mx1747[R:18]" descr="blank"/>
        <xdr:cNvPicPr>
          <a:picLocks noChangeAspect="1" noChangeArrowheads="1"/>
        </xdr:cNvPicPr>
      </xdr:nvPicPr>
      <xdr:blipFill>
        <a:blip r:embed="rId1" cstate="print"/>
        <a:srcRect/>
        <a:stretch>
          <a:fillRect/>
        </a:stretch>
      </xdr:blipFill>
      <xdr:spPr>
        <a:xfrm>
          <a:off x="5855970" y="9444990"/>
          <a:ext cx="339090" cy="114300"/>
        </a:xfrm>
        <a:prstGeom prst="rect">
          <a:avLst/>
        </a:prstGeom>
        <a:noFill/>
        <a:ln w="9525">
          <a:noFill/>
          <a:miter lim="800000"/>
          <a:headEnd/>
          <a:tailEnd/>
        </a:ln>
      </xdr:spPr>
    </xdr:pic>
    <xdr:clientData/>
  </xdr:twoCellAnchor>
  <xdr:twoCellAnchor editAs="oneCell">
    <xdr:from>
      <xdr:col>4</xdr:col>
      <xdr:colOff>323850</xdr:colOff>
      <xdr:row>36</xdr:row>
      <xdr:rowOff>57150</xdr:rowOff>
    </xdr:from>
    <xdr:to>
      <xdr:col>5</xdr:col>
      <xdr:colOff>304801</xdr:colOff>
      <xdr:row>36</xdr:row>
      <xdr:rowOff>171450</xdr:rowOff>
    </xdr:to>
    <xdr:pic>
      <xdr:nvPicPr>
        <xdr:cNvPr id="163" name="mx1747[R:18]" descr="blank"/>
        <xdr:cNvPicPr>
          <a:picLocks noChangeAspect="1" noChangeArrowheads="1"/>
        </xdr:cNvPicPr>
      </xdr:nvPicPr>
      <xdr:blipFill>
        <a:blip r:embed="rId1" cstate="print"/>
        <a:srcRect/>
        <a:stretch>
          <a:fillRect/>
        </a:stretch>
      </xdr:blipFill>
      <xdr:spPr>
        <a:xfrm>
          <a:off x="5855970" y="9444990"/>
          <a:ext cx="339090" cy="1143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36164;&#20135;&#35780;&#20272;\&#28246;&#21271;&#30707;&#27833;&#24635;&#20844;&#21496;&#21152;&#27833;&#31449;\&#28246;&#21271;&#30707;&#27833;83&#21152;1&#35780;&#20272;&#26126;&#32454;&#26597;&#35810;&#31995;&#3247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Documents%20and%20Settings\Administrator\Local%20Settings\Temp\HZ$D.753.4205\HZ$D.753.4207\&#20004;&#30719;&#35774;&#22791;\&#26032;&#24314;&#25991;&#20214;&#22841;\10&#24180;&#23457;&#35745;&#36164;&#26009;\12&#26376;\AV130&#36830;&#38145;\&#39069;&#25935;\PBC-&#36164;&#20135;I-2010123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填报说明"/>
      <sheetName val="查询表"/>
      <sheetName val="按站汇总"/>
      <sheetName val="索引表"/>
      <sheetName val="表1结果汇总"/>
      <sheetName val="表2分类汇总"/>
      <sheetName val="表3流资汇总"/>
      <sheetName val="表3-2短投汇总"/>
      <sheetName val="表3-10存货汇总"/>
      <sheetName val="表4长投汇总"/>
      <sheetName val="表5固资汇总"/>
      <sheetName val="表9流负汇总"/>
      <sheetName val="表10长负汇总"/>
      <sheetName val="表1结果汇总(元)"/>
      <sheetName val="表3-1-1现金"/>
      <sheetName val="表3-1-2银行存款"/>
      <sheetName val="表3-1-3其他货币"/>
      <sheetName val="表3-2-1短投股票"/>
      <sheetName val="表3-2-2短投债券"/>
      <sheetName val="表3-3应收票据"/>
      <sheetName val="表3-4应收账款"/>
      <sheetName val="表3-5应收股利"/>
      <sheetName val="表3-6应收利息"/>
      <sheetName val="表3-7预付账款"/>
      <sheetName val="表3-8应收补贴"/>
      <sheetName val="表3-9其他应收"/>
      <sheetName val="表3-10-1原材料"/>
      <sheetName val="表3-10-2材料采购"/>
      <sheetName val="表3-10-3在库低值"/>
      <sheetName val="表3-10-4包装物"/>
      <sheetName val="表3-10-5委托加工"/>
      <sheetName val="表3-10-7在产品"/>
      <sheetName val="表3-10-8发出商品"/>
      <sheetName val="表3-10-9在用低值"/>
      <sheetName val="表3-10-10委托代销"/>
      <sheetName val="表3-10-11受托代销"/>
      <sheetName val="表3-10-6产成品"/>
      <sheetName val="表3-11待摊费用"/>
      <sheetName val="表3-12流资损失"/>
      <sheetName val="表3-13到期长债投资"/>
      <sheetName val="表3-14其他流资"/>
      <sheetName val="表4-1长投股票"/>
      <sheetName val="表4-2长投债券"/>
      <sheetName val="表4-3其他长投"/>
      <sheetName val="表5-1-1房屋"/>
      <sheetName val="表5-1-2构筑物"/>
      <sheetName val="表5-1-3管沟"/>
      <sheetName val="表5-2-1机器设备"/>
      <sheetName val="表5-2-2车辆"/>
      <sheetName val="表5-2-3电子"/>
      <sheetName val="表5-3工程物资"/>
      <sheetName val="表5-4-1在建土建"/>
      <sheetName val="表5-4-2在建设备"/>
      <sheetName val="表5-5固资清理"/>
      <sheetName val="表5-6固资损失"/>
      <sheetName val="表5-7固资土地"/>
      <sheetName val="表6-1土地使用权"/>
      <sheetName val="表6-2其他无资"/>
      <sheetName val="表7-1开办费"/>
      <sheetName val="表7-2长期待摊"/>
      <sheetName val="表8-1其他长资"/>
      <sheetName val="表8-2递延税借项"/>
      <sheetName val="表9-2应付票据"/>
      <sheetName val="表9-3应付帐款"/>
      <sheetName val="表9-1短期借款"/>
      <sheetName val="表9-4预收账款"/>
      <sheetName val="表9-5代销商品款"/>
      <sheetName val="表9-6其他应付"/>
      <sheetName val="表9-7应付工资"/>
      <sheetName val="表9-8应付福利"/>
      <sheetName val="表9-9应交税金"/>
      <sheetName val="表9-10应付股利"/>
      <sheetName val="表9-11其他应交"/>
      <sheetName val="表9-12预提费用"/>
      <sheetName val="表9-13到期长负"/>
      <sheetName val="表9-14其他流负"/>
      <sheetName val="表10-1长期借款"/>
      <sheetName val="表10-2应付债券"/>
      <sheetName val="表10-3长期应付款"/>
      <sheetName val="表10-4住房周转金"/>
      <sheetName val="表10-5其他长负"/>
      <sheetName val="表10-6递延税贷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BC 目录"/>
      <sheetName val="Validation"/>
      <sheetName val="公司编码"/>
      <sheetName val="资产I－支持性文件"/>
      <sheetName val="A-1#货币资金明细表"/>
      <sheetName val="A-2银行存款余额调节表"/>
      <sheetName val="N-2 交易性金融资产明细表"/>
      <sheetName val="B-1#应收票据明细表"/>
      <sheetName val="B-1-1#已背书未到期应收票据明细表"/>
      <sheetName val="B-1-2#已贴现未到期应收票据明细表"/>
      <sheetName val="B-2 应收股利"/>
      <sheetName val="B-3 应收利息"/>
      <sheetName val="B-4# 应收帐款明细表 "/>
      <sheetName val="B-4-1#应收款帐龄大于1年的原因 "/>
      <sheetName val="B-4-2 应收帐款附加表1"/>
      <sheetName val="B-4-3应收政府部门或所属企事业单位款项"/>
      <sheetName val="B-4-4应收账款坏账准备明细"/>
      <sheetName val="B-5 项目公司内部往来统计明细表"/>
      <sheetName val="L-1# 其他应收款明细表 "/>
      <sheetName val="L-1-1#其他应收款帐龄大于1年的原因"/>
      <sheetName val="L-1-2其他应收款附加表1"/>
      <sheetName val="L-1-3#其他应收款坏账准备明细"/>
      <sheetName val="L-2 预付账款"/>
      <sheetName val="L-2-2预付帐款附加表1"/>
      <sheetName val="C-1#存货明细表"/>
      <sheetName val="C-2 存货盘点表"/>
      <sheetName val="C-3未完工程施工明细表"/>
      <sheetName val="C-4工程施工合同成本明细表"/>
      <sheetName val="D-2一年内到期的非流动资产"/>
      <sheetName val="E-1 其他流动资产明细表"/>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3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3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6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indexed="10"/>
  </sheetPr>
  <dimension ref="A1:O23"/>
  <sheetViews>
    <sheetView showGridLines="0" showRowColHeaders="0" workbookViewId="0">
      <pane xSplit="15" ySplit="21" topLeftCell="P22" activePane="bottomRight" state="frozen"/>
      <selection/>
      <selection pane="topRight"/>
      <selection pane="bottomLeft"/>
      <selection pane="bottomRight" activeCell="F7" sqref="F7:L7"/>
    </sheetView>
  </sheetViews>
  <sheetFormatPr defaultColWidth="10" defaultRowHeight="13.5"/>
  <cols>
    <col min="1" max="1" width="7.9" style="614" customWidth="1"/>
    <col min="2" max="2" width="1.6" style="614" customWidth="1"/>
    <col min="3" max="3" width="2.6" style="614" customWidth="1"/>
    <col min="4" max="4" width="30.1" style="614" customWidth="1"/>
    <col min="5" max="5" width="1.4" style="614" customWidth="1"/>
    <col min="6" max="6" width="5.1" style="614" customWidth="1"/>
    <col min="7" max="10" width="2.6" style="614" customWidth="1"/>
    <col min="11" max="11" width="7.7" style="614" customWidth="1"/>
    <col min="12" max="12" width="19.1" style="614" customWidth="1"/>
    <col min="13" max="13" width="2.5" style="614" customWidth="1"/>
    <col min="14" max="14" width="2.4" style="614" customWidth="1"/>
    <col min="15" max="15" width="10.6" style="614" customWidth="1"/>
    <col min="16" max="16384" width="10" style="614"/>
  </cols>
  <sheetData>
    <row r="1" ht="21" customHeight="1" spans="1:15">
      <c r="A1" s="615"/>
      <c r="B1" s="615"/>
      <c r="C1" s="616"/>
      <c r="D1" s="616"/>
      <c r="E1" s="616"/>
      <c r="F1" s="616"/>
      <c r="G1" s="616"/>
      <c r="H1" s="616"/>
      <c r="I1" s="616"/>
      <c r="J1" s="616"/>
      <c r="K1" s="616"/>
      <c r="L1" s="616"/>
      <c r="M1" s="616"/>
      <c r="N1" s="616"/>
      <c r="O1" s="615"/>
    </row>
    <row r="2" ht="12" customHeight="1" spans="1:15">
      <c r="A2" s="617" t="s">
        <v>0</v>
      </c>
      <c r="B2" s="617"/>
      <c r="C2" s="618"/>
      <c r="D2" s="618"/>
      <c r="E2" s="618"/>
      <c r="F2" s="618"/>
      <c r="G2" s="618"/>
      <c r="H2" s="618"/>
      <c r="I2" s="618"/>
      <c r="J2" s="618"/>
      <c r="K2" s="618"/>
      <c r="L2" s="618"/>
      <c r="M2" s="618"/>
      <c r="N2" s="658"/>
      <c r="O2" s="659"/>
    </row>
    <row r="3" ht="15" customHeight="1" spans="1:15">
      <c r="A3" s="619">
        <f>(F9&amp;"-"&amp;H9&amp;"-"&amp;J9)*1</f>
        <v>42200</v>
      </c>
      <c r="B3" s="620"/>
      <c r="C3" s="621"/>
      <c r="D3" s="622"/>
      <c r="E3" s="623"/>
      <c r="F3" s="623"/>
      <c r="G3" s="623"/>
      <c r="H3" s="623"/>
      <c r="I3" s="623"/>
      <c r="J3" s="623"/>
      <c r="K3" s="623"/>
      <c r="L3" s="623"/>
      <c r="M3" s="660"/>
      <c r="N3" s="661"/>
      <c r="O3" s="662"/>
    </row>
    <row r="4" ht="30" customHeight="1" spans="1:15">
      <c r="A4" s="624"/>
      <c r="B4" s="624"/>
      <c r="C4" s="621"/>
      <c r="D4" s="625" t="s">
        <v>1</v>
      </c>
      <c r="E4" s="626"/>
      <c r="F4" s="626"/>
      <c r="G4" s="626"/>
      <c r="H4" s="626"/>
      <c r="I4" s="626"/>
      <c r="J4" s="626"/>
      <c r="K4" s="626"/>
      <c r="L4" s="626"/>
      <c r="M4" s="663"/>
      <c r="N4" s="661"/>
      <c r="O4" s="662"/>
    </row>
    <row r="5" ht="17.1" customHeight="1" spans="1:15">
      <c r="A5" s="627"/>
      <c r="B5" s="627"/>
      <c r="C5" s="621"/>
      <c r="D5" s="628" t="s">
        <v>2</v>
      </c>
      <c r="E5" s="629"/>
      <c r="F5" s="630"/>
      <c r="G5" s="630"/>
      <c r="H5" s="630"/>
      <c r="I5" s="630"/>
      <c r="J5" s="630"/>
      <c r="K5" s="630"/>
      <c r="L5" s="630"/>
      <c r="M5" s="664"/>
      <c r="N5" s="661"/>
      <c r="O5" s="665"/>
    </row>
    <row r="6" ht="18" customHeight="1" spans="1:15">
      <c r="A6" s="615"/>
      <c r="B6" s="615"/>
      <c r="C6" s="621"/>
      <c r="D6" s="631"/>
      <c r="E6" s="632"/>
      <c r="F6" s="633" t="s">
        <v>3</v>
      </c>
      <c r="G6" s="633"/>
      <c r="H6" s="633"/>
      <c r="I6" s="633"/>
      <c r="J6" s="633"/>
      <c r="K6" s="633"/>
      <c r="L6" s="666"/>
      <c r="M6" s="664"/>
      <c r="N6" s="661"/>
      <c r="O6" s="667"/>
    </row>
    <row r="7" ht="18" customHeight="1" spans="1:15">
      <c r="A7" s="615"/>
      <c r="B7" s="615"/>
      <c r="C7" s="621"/>
      <c r="D7" s="634" t="s">
        <v>4</v>
      </c>
      <c r="E7" s="635"/>
      <c r="F7" s="636"/>
      <c r="G7" s="637"/>
      <c r="H7" s="637"/>
      <c r="I7" s="637"/>
      <c r="J7" s="637"/>
      <c r="K7" s="637"/>
      <c r="L7" s="668"/>
      <c r="M7" s="664"/>
      <c r="N7" s="661"/>
      <c r="O7" s="667"/>
    </row>
    <row r="8" ht="10.5" customHeight="1" spans="1:15">
      <c r="A8" s="615"/>
      <c r="B8" s="615"/>
      <c r="C8" s="621"/>
      <c r="D8" s="638"/>
      <c r="E8" s="639"/>
      <c r="F8" s="640"/>
      <c r="G8" s="640"/>
      <c r="H8" s="640"/>
      <c r="I8" s="640"/>
      <c r="J8" s="640"/>
      <c r="K8" s="640"/>
      <c r="L8" s="640"/>
      <c r="M8" s="664"/>
      <c r="N8" s="661"/>
      <c r="O8" s="669"/>
    </row>
    <row r="9" ht="18" customHeight="1" spans="1:15">
      <c r="A9" s="615"/>
      <c r="B9" s="615"/>
      <c r="C9" s="621"/>
      <c r="D9" s="634" t="s">
        <v>5</v>
      </c>
      <c r="E9" s="635"/>
      <c r="F9" s="641" t="s">
        <v>6</v>
      </c>
      <c r="G9" s="642" t="s">
        <v>7</v>
      </c>
      <c r="H9" s="641" t="s">
        <v>8</v>
      </c>
      <c r="I9" s="642" t="s">
        <v>9</v>
      </c>
      <c r="J9" s="641" t="s">
        <v>10</v>
      </c>
      <c r="K9" s="670" t="s">
        <v>11</v>
      </c>
      <c r="L9" s="671"/>
      <c r="M9" s="664"/>
      <c r="N9" s="661"/>
      <c r="O9" s="665"/>
    </row>
    <row r="10" ht="9.75" customHeight="1" spans="1:15">
      <c r="A10" s="615"/>
      <c r="B10" s="615"/>
      <c r="C10" s="621"/>
      <c r="D10" s="638"/>
      <c r="E10" s="639"/>
      <c r="F10" s="643"/>
      <c r="G10" s="643"/>
      <c r="H10" s="643"/>
      <c r="I10" s="643"/>
      <c r="J10" s="643"/>
      <c r="K10" s="643"/>
      <c r="L10" s="643"/>
      <c r="M10" s="664"/>
      <c r="N10" s="661"/>
      <c r="O10" s="669"/>
    </row>
    <row r="11" ht="18" customHeight="1" spans="1:15">
      <c r="A11" s="615"/>
      <c r="B11" s="615"/>
      <c r="C11" s="621"/>
      <c r="D11" s="634" t="s">
        <v>12</v>
      </c>
      <c r="E11" s="635"/>
      <c r="F11" s="636"/>
      <c r="G11" s="637"/>
      <c r="H11" s="637"/>
      <c r="I11" s="637"/>
      <c r="J11" s="637"/>
      <c r="K11" s="672"/>
      <c r="L11" s="673"/>
      <c r="M11" s="664"/>
      <c r="N11" s="661"/>
      <c r="O11" s="669"/>
    </row>
    <row r="12" ht="9" customHeight="1" spans="1:15">
      <c r="A12" s="615"/>
      <c r="B12" s="615"/>
      <c r="C12" s="621"/>
      <c r="D12" s="638"/>
      <c r="E12" s="639"/>
      <c r="F12" s="644"/>
      <c r="G12" s="644"/>
      <c r="H12" s="644"/>
      <c r="I12" s="644"/>
      <c r="J12" s="644"/>
      <c r="K12" s="644"/>
      <c r="L12" s="644"/>
      <c r="M12" s="664"/>
      <c r="N12" s="661"/>
      <c r="O12" s="669"/>
    </row>
    <row r="13" ht="18" customHeight="1" spans="1:15">
      <c r="A13" s="615"/>
      <c r="B13" s="615"/>
      <c r="C13" s="621"/>
      <c r="D13" s="634" t="s">
        <v>13</v>
      </c>
      <c r="E13" s="635"/>
      <c r="F13" s="645"/>
      <c r="G13" s="642" t="s">
        <v>7</v>
      </c>
      <c r="H13" s="641"/>
      <c r="I13" s="642" t="s">
        <v>9</v>
      </c>
      <c r="J13" s="641"/>
      <c r="K13" s="670" t="s">
        <v>11</v>
      </c>
      <c r="L13" s="671"/>
      <c r="M13" s="664"/>
      <c r="N13" s="661"/>
      <c r="O13" s="669"/>
    </row>
    <row r="14" ht="18" customHeight="1" spans="1:15">
      <c r="A14" s="615"/>
      <c r="B14" s="615"/>
      <c r="C14" s="621"/>
      <c r="D14" s="646" t="s">
        <v>14</v>
      </c>
      <c r="E14" s="647"/>
      <c r="F14" s="648"/>
      <c r="G14" s="648"/>
      <c r="H14" s="648"/>
      <c r="I14" s="648"/>
      <c r="J14" s="648"/>
      <c r="K14" s="648"/>
      <c r="L14" s="648"/>
      <c r="M14" s="664"/>
      <c r="N14" s="661"/>
      <c r="O14" s="669"/>
    </row>
    <row r="15" ht="18" customHeight="1" spans="1:15">
      <c r="A15" s="615"/>
      <c r="B15" s="615"/>
      <c r="C15" s="621"/>
      <c r="D15" s="634" t="s">
        <v>15</v>
      </c>
      <c r="E15" s="649"/>
      <c r="F15" s="650" t="s">
        <v>16</v>
      </c>
      <c r="G15" s="650"/>
      <c r="H15" s="650"/>
      <c r="I15" s="650"/>
      <c r="J15" s="650"/>
      <c r="K15" s="650"/>
      <c r="L15" s="650"/>
      <c r="M15" s="664"/>
      <c r="N15" s="661"/>
      <c r="O15" s="669"/>
    </row>
    <row r="16" ht="18" customHeight="1" spans="1:15">
      <c r="A16" s="615"/>
      <c r="B16" s="615"/>
      <c r="C16" s="621"/>
      <c r="D16" s="634" t="s">
        <v>17</v>
      </c>
      <c r="E16" s="649"/>
      <c r="F16" s="650"/>
      <c r="G16" s="650"/>
      <c r="H16" s="650"/>
      <c r="I16" s="650"/>
      <c r="J16" s="650"/>
      <c r="K16" s="650"/>
      <c r="L16" s="650"/>
      <c r="M16" s="664"/>
      <c r="N16" s="661"/>
      <c r="O16" s="674"/>
    </row>
    <row r="17" ht="18" customHeight="1" spans="1:15">
      <c r="A17" s="615"/>
      <c r="B17" s="615"/>
      <c r="C17" s="621"/>
      <c r="D17" s="634" t="s">
        <v>18</v>
      </c>
      <c r="E17" s="649"/>
      <c r="F17" s="650"/>
      <c r="G17" s="650"/>
      <c r="H17" s="650"/>
      <c r="I17" s="650"/>
      <c r="J17" s="650"/>
      <c r="K17" s="650"/>
      <c r="L17" s="650"/>
      <c r="M17" s="664"/>
      <c r="N17" s="661"/>
      <c r="O17" s="674"/>
    </row>
    <row r="18" ht="18" customHeight="1" spans="1:15">
      <c r="A18" s="615"/>
      <c r="B18" s="615"/>
      <c r="C18" s="621"/>
      <c r="D18" s="634" t="s">
        <v>19</v>
      </c>
      <c r="E18" s="649"/>
      <c r="F18" s="650"/>
      <c r="G18" s="650"/>
      <c r="H18" s="650"/>
      <c r="I18" s="650"/>
      <c r="J18" s="650"/>
      <c r="K18" s="650"/>
      <c r="L18" s="650"/>
      <c r="M18" s="664"/>
      <c r="N18" s="661"/>
      <c r="O18" s="674"/>
    </row>
    <row r="19" ht="18" customHeight="1" spans="1:15">
      <c r="A19" s="615"/>
      <c r="B19" s="615"/>
      <c r="C19" s="621"/>
      <c r="D19" s="651"/>
      <c r="E19" s="652"/>
      <c r="F19" s="653"/>
      <c r="G19" s="653"/>
      <c r="H19" s="653"/>
      <c r="I19" s="653"/>
      <c r="J19" s="653"/>
      <c r="K19" s="653"/>
      <c r="L19" s="653"/>
      <c r="M19" s="675"/>
      <c r="N19" s="661"/>
      <c r="O19" s="674"/>
    </row>
    <row r="20" ht="12" customHeight="1" spans="1:15">
      <c r="A20" s="615"/>
      <c r="B20" s="615"/>
      <c r="C20" s="654"/>
      <c r="D20" s="655"/>
      <c r="E20" s="655"/>
      <c r="F20" s="655"/>
      <c r="G20" s="655"/>
      <c r="H20" s="655"/>
      <c r="I20" s="655"/>
      <c r="J20" s="655"/>
      <c r="K20" s="655"/>
      <c r="L20" s="655"/>
      <c r="M20" s="655"/>
      <c r="N20" s="676"/>
      <c r="O20" s="677"/>
    </row>
    <row r="21" ht="24" customHeight="1" spans="1:15">
      <c r="A21" s="615"/>
      <c r="B21" s="615"/>
      <c r="C21" s="656"/>
      <c r="D21" s="656"/>
      <c r="E21" s="656"/>
      <c r="F21" s="656"/>
      <c r="G21" s="656"/>
      <c r="H21" s="656"/>
      <c r="I21" s="656"/>
      <c r="J21" s="656"/>
      <c r="K21" s="656"/>
      <c r="L21" s="656"/>
      <c r="M21" s="656"/>
      <c r="N21" s="656"/>
      <c r="O21" s="657"/>
    </row>
    <row r="22" ht="24" customHeight="1" spans="1:15">
      <c r="A22" s="615"/>
      <c r="B22" s="615"/>
      <c r="O22" s="657"/>
    </row>
    <row r="23" customHeight="1" spans="3:14">
      <c r="C23" s="657"/>
      <c r="D23" s="657"/>
      <c r="E23" s="657"/>
      <c r="F23" s="657"/>
      <c r="G23" s="657"/>
      <c r="H23" s="657"/>
      <c r="I23" s="657"/>
      <c r="J23" s="657"/>
      <c r="K23" s="657"/>
      <c r="L23" s="657"/>
      <c r="M23" s="657"/>
      <c r="N23" s="657"/>
    </row>
  </sheetData>
  <mergeCells count="19">
    <mergeCell ref="C2:N2"/>
    <mergeCell ref="D6:E6"/>
    <mergeCell ref="F6:K6"/>
    <mergeCell ref="F7:L7"/>
    <mergeCell ref="D8:E8"/>
    <mergeCell ref="F8:L8"/>
    <mergeCell ref="K9:L9"/>
    <mergeCell ref="D10:E10"/>
    <mergeCell ref="F10:L10"/>
    <mergeCell ref="F11:L11"/>
    <mergeCell ref="D12:E12"/>
    <mergeCell ref="F12:L12"/>
    <mergeCell ref="K13:L13"/>
    <mergeCell ref="F15:L15"/>
    <mergeCell ref="F16:L16"/>
    <mergeCell ref="F17:L17"/>
    <mergeCell ref="F18:L18"/>
    <mergeCell ref="C3:C20"/>
    <mergeCell ref="N3:N19"/>
  </mergeCells>
  <dataValidations count="2">
    <dataValidation allowBlank="1" showInputMessage="1" showErrorMessage="1" sqref="F7:L7 L10 G13:K13 F9:K10"/>
    <dataValidation allowBlank="1" showInputMessage="1" showErrorMessage="1" sqref="F11:L11 F13" errorStyle="information"/>
  </dataValidations>
  <hyperlinks>
    <hyperlink ref="A2" location="索引!B3" display="返回索引页"/>
    <hyperlink ref="D5" location="填表说明!A1" display="填表前请先阅读填表说明"/>
  </hyperlinks>
  <printOptions horizontalCentered="1"/>
  <pageMargins left="0.748031496062992" right="0.748031496062992" top="1.18110236220472" bottom="0.590551181102362" header="0.511811023622047" footer="0.511811023622047"/>
  <pageSetup paperSize="9" scale="12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indexed="10"/>
  </sheetPr>
  <dimension ref="A1:I35"/>
  <sheetViews>
    <sheetView showGridLines="0" showRowColHeaders="0" workbookViewId="0">
      <selection activeCell="F7" sqref="F7:L7"/>
    </sheetView>
  </sheetViews>
  <sheetFormatPr defaultColWidth="9" defaultRowHeight="14.1" customHeight="1"/>
  <cols>
    <col min="1" max="1" width="1.4" style="601" customWidth="1"/>
    <col min="2" max="2" width="12.6" style="602" customWidth="1"/>
    <col min="3" max="3" width="12.1" style="602" customWidth="1"/>
    <col min="4" max="4" width="18.1" style="602" customWidth="1"/>
    <col min="5" max="5" width="12.2" style="602" customWidth="1"/>
    <col min="6" max="6" width="11.5" style="602" customWidth="1"/>
    <col min="7" max="7" width="13.1" style="602" customWidth="1"/>
    <col min="8" max="8" width="10.5" style="602" customWidth="1"/>
    <col min="9" max="9" width="17.2" style="602" customWidth="1"/>
    <col min="10" max="16384" width="9" style="602"/>
  </cols>
  <sheetData>
    <row r="1" s="599" customFormat="1" ht="27.75" customHeight="1" spans="1:9">
      <c r="A1" s="603" t="s">
        <v>20</v>
      </c>
      <c r="B1" s="604"/>
      <c r="C1" s="604"/>
      <c r="D1" s="604"/>
      <c r="E1" s="604"/>
      <c r="F1" s="604"/>
      <c r="G1" s="604"/>
      <c r="H1" s="604"/>
      <c r="I1" s="604"/>
    </row>
    <row r="2" ht="12" customHeight="1" spans="2:7">
      <c r="B2" s="605" t="s">
        <v>21</v>
      </c>
      <c r="G2" s="606"/>
    </row>
    <row r="3" s="600" customFormat="1" ht="14.25" customHeight="1" spans="1:7">
      <c r="A3" s="607"/>
      <c r="B3" s="608" t="s">
        <v>22</v>
      </c>
      <c r="D3" s="609" t="s">
        <v>23</v>
      </c>
      <c r="G3" s="610"/>
    </row>
    <row r="4" ht="7.5" customHeight="1"/>
    <row r="5" ht="12" customHeight="1" spans="2:9">
      <c r="B5" s="605" t="s">
        <v>24</v>
      </c>
      <c r="C5" s="611" t="s">
        <v>25</v>
      </c>
      <c r="D5" s="611" t="s">
        <v>26</v>
      </c>
      <c r="E5" s="611"/>
      <c r="F5" s="611" t="s">
        <v>27</v>
      </c>
      <c r="G5" s="605" t="s">
        <v>28</v>
      </c>
      <c r="H5" s="611" t="s">
        <v>29</v>
      </c>
      <c r="I5" s="611" t="s">
        <v>30</v>
      </c>
    </row>
    <row r="6" ht="12" customHeight="1" spans="2:9">
      <c r="B6" s="612"/>
      <c r="D6" s="611" t="s">
        <v>31</v>
      </c>
      <c r="E6" s="611" t="s">
        <v>32</v>
      </c>
      <c r="F6" s="611" t="s">
        <v>33</v>
      </c>
      <c r="I6" s="611" t="s">
        <v>34</v>
      </c>
    </row>
    <row r="7" ht="12" customHeight="1" spans="2:9">
      <c r="B7" s="613"/>
      <c r="D7" s="611" t="s">
        <v>35</v>
      </c>
      <c r="E7" s="611" t="s">
        <v>36</v>
      </c>
      <c r="F7" s="611" t="s">
        <v>37</v>
      </c>
      <c r="I7" s="611" t="s">
        <v>38</v>
      </c>
    </row>
    <row r="8" ht="12" customHeight="1" spans="4:9">
      <c r="D8" s="611" t="s">
        <v>39</v>
      </c>
      <c r="E8" s="611" t="s">
        <v>40</v>
      </c>
      <c r="F8" s="611"/>
      <c r="I8" s="611" t="s">
        <v>41</v>
      </c>
    </row>
    <row r="9" ht="12" customHeight="1" spans="4:9">
      <c r="D9" s="611" t="s">
        <v>42</v>
      </c>
      <c r="E9" s="611" t="s">
        <v>43</v>
      </c>
      <c r="F9" s="611"/>
      <c r="I9" s="611" t="s">
        <v>44</v>
      </c>
    </row>
    <row r="10" ht="12" customHeight="1" spans="4:9">
      <c r="D10" s="611" t="s">
        <v>45</v>
      </c>
      <c r="E10" s="611" t="s">
        <v>46</v>
      </c>
      <c r="F10" s="611"/>
      <c r="I10" s="611" t="s">
        <v>47</v>
      </c>
    </row>
    <row r="11" ht="12" customHeight="1" spans="4:9">
      <c r="D11" s="611" t="s">
        <v>48</v>
      </c>
      <c r="E11" s="611" t="s">
        <v>49</v>
      </c>
      <c r="F11" s="611"/>
      <c r="I11" s="611" t="s">
        <v>50</v>
      </c>
    </row>
    <row r="12" ht="12" customHeight="1" spans="4:9">
      <c r="D12" s="611" t="s">
        <v>51</v>
      </c>
      <c r="E12" s="611" t="s">
        <v>52</v>
      </c>
      <c r="F12" s="611"/>
      <c r="I12" s="611" t="s">
        <v>53</v>
      </c>
    </row>
    <row r="13" ht="12" customHeight="1" spans="4:9">
      <c r="D13" s="611" t="s">
        <v>54</v>
      </c>
      <c r="E13" s="611" t="s">
        <v>55</v>
      </c>
      <c r="F13" s="611"/>
      <c r="I13" s="611" t="s">
        <v>56</v>
      </c>
    </row>
    <row r="14" ht="12" customHeight="1" spans="4:9">
      <c r="D14" s="611" t="s">
        <v>57</v>
      </c>
      <c r="E14" s="611" t="s">
        <v>58</v>
      </c>
      <c r="F14" s="611"/>
      <c r="I14" s="611" t="s">
        <v>59</v>
      </c>
    </row>
    <row r="15" ht="12" customHeight="1" spans="4:9">
      <c r="D15" s="611" t="s">
        <v>60</v>
      </c>
      <c r="E15" s="611" t="s">
        <v>61</v>
      </c>
      <c r="F15" s="611"/>
      <c r="I15" s="611" t="s">
        <v>62</v>
      </c>
    </row>
    <row r="16" ht="12" customHeight="1" spans="4:9">
      <c r="D16" s="611"/>
      <c r="E16" s="611" t="s">
        <v>63</v>
      </c>
      <c r="F16" s="611"/>
      <c r="I16" s="611" t="s">
        <v>64</v>
      </c>
    </row>
    <row r="17" ht="12" customHeight="1" spans="4:4">
      <c r="D17" s="611"/>
    </row>
    <row r="18" ht="12" customHeight="1" spans="3:6">
      <c r="C18" s="611" t="s">
        <v>65</v>
      </c>
      <c r="D18" s="611" t="s">
        <v>66</v>
      </c>
      <c r="F18" s="611" t="s">
        <v>32</v>
      </c>
    </row>
    <row r="19" ht="12" customHeight="1" spans="4:9">
      <c r="D19" s="611" t="s">
        <v>67</v>
      </c>
      <c r="E19" s="611" t="s">
        <v>68</v>
      </c>
      <c r="F19" s="611" t="s">
        <v>36</v>
      </c>
      <c r="H19" s="611" t="s">
        <v>69</v>
      </c>
      <c r="I19" s="611" t="s">
        <v>70</v>
      </c>
    </row>
    <row r="20" ht="12" customHeight="1" spans="4:9">
      <c r="D20" s="611" t="s">
        <v>71</v>
      </c>
      <c r="E20" s="611" t="s">
        <v>72</v>
      </c>
      <c r="F20" s="611" t="s">
        <v>73</v>
      </c>
      <c r="I20" s="611" t="s">
        <v>74</v>
      </c>
    </row>
    <row r="21" ht="12" customHeight="1" spans="3:9">
      <c r="C21" s="611"/>
      <c r="D21" s="611" t="s">
        <v>75</v>
      </c>
      <c r="E21" s="611" t="s">
        <v>76</v>
      </c>
      <c r="F21" s="611"/>
      <c r="I21" s="611" t="s">
        <v>77</v>
      </c>
    </row>
    <row r="22" ht="12" customHeight="1" spans="4:9">
      <c r="D22" s="611" t="s">
        <v>78</v>
      </c>
      <c r="E22" s="611" t="s">
        <v>79</v>
      </c>
      <c r="F22" s="611" t="s">
        <v>80</v>
      </c>
      <c r="I22" s="611" t="s">
        <v>81</v>
      </c>
    </row>
    <row r="23" ht="12" customHeight="1" spans="4:9">
      <c r="D23" s="611" t="s">
        <v>82</v>
      </c>
      <c r="E23" s="611"/>
      <c r="F23" s="611" t="s">
        <v>83</v>
      </c>
      <c r="I23" s="611" t="s">
        <v>84</v>
      </c>
    </row>
    <row r="24" ht="12" customHeight="1" spans="3:9">
      <c r="C24" s="611"/>
      <c r="D24" s="611" t="s">
        <v>85</v>
      </c>
      <c r="E24" s="611"/>
      <c r="F24" s="611" t="s">
        <v>86</v>
      </c>
      <c r="I24" s="611" t="s">
        <v>87</v>
      </c>
    </row>
    <row r="25" ht="12" customHeight="1" spans="4:9">
      <c r="D25" s="611" t="s">
        <v>88</v>
      </c>
      <c r="E25" s="611" t="s">
        <v>89</v>
      </c>
      <c r="F25" s="611" t="s">
        <v>90</v>
      </c>
      <c r="I25" s="611" t="s">
        <v>91</v>
      </c>
    </row>
    <row r="26" ht="12" customHeight="1" spans="4:6">
      <c r="D26" s="611" t="s">
        <v>92</v>
      </c>
      <c r="E26" s="611" t="s">
        <v>93</v>
      </c>
      <c r="F26" s="611" t="s">
        <v>94</v>
      </c>
    </row>
    <row r="27" ht="12" customHeight="1" spans="3:6">
      <c r="C27" s="611"/>
      <c r="D27" s="611" t="s">
        <v>95</v>
      </c>
      <c r="F27" s="611" t="s">
        <v>96</v>
      </c>
    </row>
    <row r="28" ht="12" customHeight="1" spans="3:4">
      <c r="C28" s="611"/>
      <c r="D28" s="611" t="s">
        <v>97</v>
      </c>
    </row>
    <row r="29" ht="12" customHeight="1" spans="3:6">
      <c r="C29" s="611"/>
      <c r="D29" s="611" t="s">
        <v>98</v>
      </c>
      <c r="E29" s="611" t="s">
        <v>99</v>
      </c>
      <c r="F29" s="611"/>
    </row>
    <row r="30" ht="12" customHeight="1" spans="3:6">
      <c r="C30" s="611"/>
      <c r="D30" s="611" t="s">
        <v>100</v>
      </c>
      <c r="E30" s="611" t="s">
        <v>101</v>
      </c>
      <c r="F30" s="611"/>
    </row>
    <row r="31" ht="12" customHeight="1" spans="3:5">
      <c r="C31" s="611"/>
      <c r="D31" s="611" t="s">
        <v>102</v>
      </c>
      <c r="E31" s="611" t="s">
        <v>103</v>
      </c>
    </row>
    <row r="32" ht="12" customHeight="1" spans="3:4">
      <c r="C32" s="611"/>
      <c r="D32" s="611" t="s">
        <v>104</v>
      </c>
    </row>
    <row r="33" ht="12" customHeight="1" spans="4:4">
      <c r="D33" s="611" t="s">
        <v>105</v>
      </c>
    </row>
    <row r="34" ht="12" customHeight="1" spans="4:4">
      <c r="D34" s="611" t="s">
        <v>106</v>
      </c>
    </row>
    <row r="35" ht="12" customHeight="1"/>
  </sheetData>
  <sheetProtection password="ED29" sheet="1" objects="1" scenarios="1"/>
  <hyperlinks>
    <hyperlink ref="D3" location="表1结果汇总!A1" display="结果汇总(万元表)"/>
    <hyperlink ref="B5" location="表2分类汇总!A1" display="分类汇总(资)"/>
    <hyperlink ref="G5" location="表2分类汇总!A38" display="分类汇总(负)"/>
    <hyperlink ref="C5" location="表3流资汇总!A1" display="流动资产"/>
    <hyperlink ref="D5" location="'表3-1货币汇总'!A1" display="货币资金"/>
    <hyperlink ref="H5" location="表5流负汇总!A1" display="流动负债"/>
    <hyperlink ref="H19" location="表6非流负汇总!A1" display="非流动负债"/>
    <hyperlink ref="I5" location="'5-1短期借款'!A1" display="短期借款"/>
    <hyperlink ref="I6" location="'5-2交易金融负债'!A1" display="交易性金融负债"/>
    <hyperlink ref="I7" location="'5-3应付票据'!A1" display="应付票据"/>
    <hyperlink ref="I8" location="'5-4应付账款'!A1" display="应付账款"/>
    <hyperlink ref="I9" location="'5-5预收账款'!A1" display="预收账款"/>
    <hyperlink ref="I10" location="'5-6应付薪酬'!A1" display="应付职工薪酬"/>
    <hyperlink ref="I11" location="'5-7应交税费'!A1" display="应交税费"/>
    <hyperlink ref="I12" location="'5-8应付利息'!A1" display="应付利息"/>
    <hyperlink ref="I13" location="'5-9应付利润'!A1" display="应付利润"/>
    <hyperlink ref="I14" location="'5-10其他应付'!A1" display="其他应付款"/>
    <hyperlink ref="I23" location="'6-5预计负债'!A1" display="预计负债"/>
    <hyperlink ref="I15" location="'5-11一年非流负'!A1" display="一年内到期的非流动负债"/>
    <hyperlink ref="I16" location="'5-12其他流负'!A1" display="其它流动负债"/>
    <hyperlink ref="I19" location="'6-1长期借款'!A1" display="长期借款"/>
    <hyperlink ref="I20" location="'6-2应付债券'!A1" display="应付债券"/>
    <hyperlink ref="I21" location="'6-3长期应付'!A1" display="长期应付款"/>
    <hyperlink ref="I22" location="'6-4专项应付'!A1" display="专项应付款"/>
    <hyperlink ref="I24" location="'6-6递延负债'!A1" display="递延所得税负债"/>
    <hyperlink ref="I25" location="'6-7其他非流负'!A1" display="其他非流动负债"/>
    <hyperlink ref="B3" location="封面!A1" display="评估申报表封面"/>
    <hyperlink ref="D6" location="'3-2交易性金融'!A1" display="交易性金融资产"/>
    <hyperlink ref="D7" location="'3-3应收票据'!A1" display="应收票据"/>
    <hyperlink ref="D8" location="'3-4应收账款'!A1" display="应收账款"/>
    <hyperlink ref="D9" location="'3-5预付账款'!A1" display="预付账款"/>
    <hyperlink ref="D10" location="'3-6应收利息'!A1" display="应收股息"/>
    <hyperlink ref="D11" location="'3-7应收股利'!A1" display="应收股利"/>
    <hyperlink ref="D12" location="'3-8其他应收'!A1" display="其他应收款"/>
    <hyperlink ref="D13" location="'表3-9存货汇总'!A1" display="存货"/>
    <hyperlink ref="D18" location="'表4-1可出售汇总'!A1" display="可供出售金融资产"/>
    <hyperlink ref="D19" location="'4-2至到期投资'!A1" display="持有至到期投资"/>
    <hyperlink ref="D20" location="'4-3长期应收'!A1" display="长期应收款"/>
    <hyperlink ref="D21" location="'4-4长期投资'!A1" display="长期股权投资"/>
    <hyperlink ref="D22" location="'表4-5投资性房地汇总'!A1" display="投资性房地产"/>
    <hyperlink ref="D23" location="'表4-6固资汇总'!A1" display="固定资产"/>
    <hyperlink ref="D24" location="'4-8工程物资'!A1" display="工程物资"/>
    <hyperlink ref="D25" location="'表4-7在建汇总'!A1" display="在建工程"/>
    <hyperlink ref="D26" location="'4-9固资清理'!A1" display="固定资产清理"/>
    <hyperlink ref="D27" location="'4-10生产性生物'!A1" display="生产性生物资产"/>
    <hyperlink ref="D28" location="'4-11油气资产'!A1" display="油气资产"/>
    <hyperlink ref="E9" location="'3-9-1原材料'!A1" display="原材料"/>
    <hyperlink ref="E10" location="'3-9-2材料采购'!A1" display="材料采购（在途物资）"/>
    <hyperlink ref="E11" location="'3-9-3在库周转'!A1" display="在库周转材料"/>
    <hyperlink ref="C18" location="表4非流资汇总!A1" display="非流动资产"/>
    <hyperlink ref="E12" location="'3-9-4委托加工'!A1" display="委托加工材料"/>
    <hyperlink ref="E13" location="'3-9-5产成品'!A1" display="产成品（库存商品）"/>
    <hyperlink ref="E14" location="'3-9-6在产品'!A1" display="在产品（自制半成品）"/>
    <hyperlink ref="E15" location="'3-9-7发出商品'!A1" display="发出商品"/>
    <hyperlink ref="E16" location="'3-9-8在用周转'!A1" display="在用周转材料"/>
    <hyperlink ref="E25" location="'4-7-1在建土建'!A1" display="土建工程"/>
    <hyperlink ref="E26" location="'4-7-2在建设备'!A1" display="设备安装工程"/>
    <hyperlink ref="D29" location="'表4-12无资汇总'!A1" display="无形资产"/>
    <hyperlink ref="E29" location="'4-12-1土地'!A1" display="土地使用权"/>
    <hyperlink ref="D30" location="'4-13开发支出'!A1" display="开发支出"/>
    <hyperlink ref="D31" location="'4-14商誉'!A1" display="商誉"/>
    <hyperlink ref="D32" location="'4-15长期待摊'!A1" display="长期待摊费用"/>
    <hyperlink ref="D33" location="'4-16递延所得税'!A1" display="递延所得税资产"/>
    <hyperlink ref="D34" location="'4-17其他非流资'!A1" display="其他非流动资产"/>
    <hyperlink ref="B2" location="填表说明!A1" display="评估申报表说明（填表前请先阅读）"/>
    <hyperlink ref="F5" location="'3-1-1现金'!A1" display="现金"/>
    <hyperlink ref="F6" location="'3-1-2银行存款'!A1" display="银行存款"/>
    <hyperlink ref="F7" location="'3-1-3其他货币'!A1" display="其他货币资金"/>
    <hyperlink ref="D14" location="'3-10一年内非流资'!A1" display="一年内到期的非流动资产"/>
    <hyperlink ref="D15" location="'3-11其他流资'!A1" display="其他流动资产"/>
    <hyperlink ref="F22" location="'4-6-1房屋建筑物'!A1" display="房屋建筑物"/>
    <hyperlink ref="E31" location="'4-12-3其他无形'!A1" display="其他无形资产"/>
    <hyperlink ref="E6" location="'3-2-1交易性-股票'!A1" display="股票投资"/>
    <hyperlink ref="E7" location="'3-2-2交易性-债券'!A1" display="债券投资"/>
    <hyperlink ref="E8" location="'3-2-3交易性-基金'!A1" display="基金投资"/>
    <hyperlink ref="F18" location="'4-1-1可出售-股票'!A1" display="股票投资"/>
    <hyperlink ref="F19" location="'4-1-2可出售-债券'!A1" display="债券投资"/>
    <hyperlink ref="F20" location="'4-1-3可出售-其他'!A1" display="其他投资"/>
    <hyperlink ref="E19" location="'4-5-1投资性房产'!A1" display="房屋(成本)"/>
    <hyperlink ref="E20" location="'4-5-2投资性房产'!A1" display="房屋(公允价值)"/>
    <hyperlink ref="E21" location="'4-5-3投资性地产'!A1" display="土地(成本)"/>
    <hyperlink ref="E22" location="'4-5-4投资性地产'!A1" display="土地(公允价值)"/>
    <hyperlink ref="F23" location="'4-6-2构筑物'!A1" display="构筑物及其他辅助设施"/>
    <hyperlink ref="F24" location="'4-6-3管道沟槽'!A1" display="管道及沟槽"/>
    <hyperlink ref="F25" location="'4-6-4机器设备'!A1" display="机器设备"/>
    <hyperlink ref="F26" location="'4-6-5车辆'!A1" display="车辆"/>
    <hyperlink ref="F27" location="'4-6-6电子设备'!A1" display="电子设备"/>
    <hyperlink ref="E30" location="'4-12-2矿业权'!A1" display="矿业权"/>
  </hyperlinks>
  <printOptions horizontalCentered="1"/>
  <pageMargins left="0.748031496062992" right="0.748031496062992" top="0.590551181102362" bottom="0.590551181102362" header="0.511811023622047" footer="0.511811023622047"/>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indexed="10"/>
  </sheetPr>
  <dimension ref="A1:M23"/>
  <sheetViews>
    <sheetView workbookViewId="0">
      <selection activeCell="F7" sqref="F7:L7"/>
    </sheetView>
  </sheetViews>
  <sheetFormatPr defaultColWidth="9" defaultRowHeight="14.25"/>
  <cols>
    <col min="1" max="16384" width="9" style="76"/>
  </cols>
  <sheetData>
    <row r="1" ht="33.75" spans="1:13">
      <c r="A1" s="585" t="s">
        <v>107</v>
      </c>
      <c r="B1" s="586"/>
      <c r="C1" s="586"/>
      <c r="D1" s="586"/>
      <c r="E1" s="586"/>
      <c r="F1" s="586"/>
      <c r="G1" s="586"/>
      <c r="H1" s="586"/>
      <c r="I1" s="586"/>
      <c r="J1" s="586"/>
      <c r="K1" s="586"/>
      <c r="L1" s="586"/>
      <c r="M1" s="586"/>
    </row>
    <row r="2" ht="19.5" spans="1:13">
      <c r="A2" s="587" t="s">
        <v>0</v>
      </c>
      <c r="B2" s="588"/>
      <c r="C2" s="588"/>
      <c r="D2" s="588"/>
      <c r="E2" s="588"/>
      <c r="F2" s="588"/>
      <c r="G2" s="588"/>
      <c r="H2" s="588"/>
      <c r="I2" s="588"/>
      <c r="J2" s="588"/>
      <c r="K2" s="588"/>
      <c r="L2" s="588"/>
      <c r="M2" s="588"/>
    </row>
    <row r="3" spans="1:13">
      <c r="A3" s="589" t="s">
        <v>108</v>
      </c>
      <c r="B3" s="590" t="s">
        <v>109</v>
      </c>
      <c r="C3" s="590"/>
      <c r="D3" s="590"/>
      <c r="E3" s="590"/>
      <c r="F3" s="590"/>
      <c r="G3" s="590"/>
      <c r="H3" s="590"/>
      <c r="I3" s="590"/>
      <c r="J3" s="590"/>
      <c r="K3" s="590"/>
      <c r="L3" s="590"/>
      <c r="M3" s="590"/>
    </row>
    <row r="4" spans="1:13">
      <c r="A4" s="589"/>
      <c r="B4" s="590" t="s">
        <v>110</v>
      </c>
      <c r="C4" s="590"/>
      <c r="D4" s="590"/>
      <c r="E4" s="590"/>
      <c r="F4" s="590"/>
      <c r="G4" s="590"/>
      <c r="H4" s="590"/>
      <c r="I4" s="590"/>
      <c r="J4" s="590"/>
      <c r="K4" s="590"/>
      <c r="L4" s="590"/>
      <c r="M4" s="590"/>
    </row>
    <row r="5" ht="18.75" spans="1:13">
      <c r="A5" s="591"/>
      <c r="B5" s="592"/>
      <c r="C5" s="592"/>
      <c r="D5" s="592"/>
      <c r="E5" s="592"/>
      <c r="F5" s="592"/>
      <c r="G5" s="592"/>
      <c r="H5" s="592"/>
      <c r="I5" s="592"/>
      <c r="J5" s="592"/>
      <c r="K5" s="592"/>
      <c r="L5" s="592"/>
      <c r="M5" s="592"/>
    </row>
    <row r="6" spans="1:13">
      <c r="A6" s="589" t="s">
        <v>111</v>
      </c>
      <c r="B6" s="590" t="s">
        <v>112</v>
      </c>
      <c r="C6" s="590"/>
      <c r="D6" s="590"/>
      <c r="E6" s="590"/>
      <c r="F6" s="590"/>
      <c r="G6" s="590"/>
      <c r="H6" s="590"/>
      <c r="I6" s="590"/>
      <c r="J6" s="590"/>
      <c r="K6" s="590"/>
      <c r="L6" s="590"/>
      <c r="M6" s="590"/>
    </row>
    <row r="7" spans="1:13">
      <c r="A7" s="589"/>
      <c r="B7" s="593"/>
      <c r="C7" s="593"/>
      <c r="D7" s="593"/>
      <c r="E7" s="593"/>
      <c r="F7" s="593"/>
      <c r="G7" s="593"/>
      <c r="H7" s="593"/>
      <c r="I7" s="593"/>
      <c r="J7" s="593"/>
      <c r="K7" s="593"/>
      <c r="L7" s="593"/>
      <c r="M7" s="593"/>
    </row>
    <row r="8" spans="1:13">
      <c r="A8" s="589" t="s">
        <v>113</v>
      </c>
      <c r="B8" s="590" t="s">
        <v>114</v>
      </c>
      <c r="C8" s="590"/>
      <c r="D8" s="590"/>
      <c r="E8" s="590"/>
      <c r="F8" s="590"/>
      <c r="G8" s="590"/>
      <c r="H8" s="590"/>
      <c r="I8" s="590"/>
      <c r="J8" s="590"/>
      <c r="K8" s="590"/>
      <c r="L8" s="590"/>
      <c r="M8" s="590"/>
    </row>
    <row r="9" spans="1:13">
      <c r="A9" s="589"/>
      <c r="B9" s="593"/>
      <c r="C9" s="593"/>
      <c r="D9" s="593"/>
      <c r="E9" s="593"/>
      <c r="F9" s="593"/>
      <c r="G9" s="593"/>
      <c r="H9" s="593"/>
      <c r="I9" s="593"/>
      <c r="J9" s="593"/>
      <c r="K9" s="593"/>
      <c r="L9" s="593"/>
      <c r="M9" s="593"/>
    </row>
    <row r="10" spans="1:13">
      <c r="A10" s="589" t="s">
        <v>115</v>
      </c>
      <c r="B10" s="590" t="s">
        <v>116</v>
      </c>
      <c r="C10" s="590"/>
      <c r="D10" s="590"/>
      <c r="E10" s="590"/>
      <c r="F10" s="590"/>
      <c r="G10" s="590"/>
      <c r="H10" s="590"/>
      <c r="I10" s="590"/>
      <c r="J10" s="590"/>
      <c r="K10" s="590"/>
      <c r="L10" s="590"/>
      <c r="M10" s="590"/>
    </row>
    <row r="11" spans="1:13">
      <c r="A11" s="589"/>
      <c r="B11" s="590" t="s">
        <v>117</v>
      </c>
      <c r="C11" s="590"/>
      <c r="D11" s="590"/>
      <c r="E11" s="590"/>
      <c r="F11" s="590"/>
      <c r="G11" s="590"/>
      <c r="H11" s="590"/>
      <c r="I11" s="590"/>
      <c r="J11" s="590"/>
      <c r="K11" s="590"/>
      <c r="L11" s="590"/>
      <c r="M11" s="590"/>
    </row>
    <row r="12" spans="1:13">
      <c r="A12" s="589"/>
      <c r="B12" s="590" t="s">
        <v>118</v>
      </c>
      <c r="C12" s="590"/>
      <c r="D12" s="590"/>
      <c r="E12" s="590"/>
      <c r="F12" s="590"/>
      <c r="G12" s="590"/>
      <c r="H12" s="590"/>
      <c r="I12" s="590"/>
      <c r="J12" s="590"/>
      <c r="K12" s="590"/>
      <c r="L12" s="590"/>
      <c r="M12" s="590"/>
    </row>
    <row r="13" spans="1:13">
      <c r="A13" s="589"/>
      <c r="B13" s="590" t="s">
        <v>119</v>
      </c>
      <c r="C13" s="590"/>
      <c r="D13" s="590"/>
      <c r="E13" s="590"/>
      <c r="F13" s="590"/>
      <c r="G13" s="590"/>
      <c r="H13" s="590"/>
      <c r="I13" s="590"/>
      <c r="J13" s="590"/>
      <c r="K13" s="590"/>
      <c r="L13" s="590"/>
      <c r="M13" s="590"/>
    </row>
    <row r="14" spans="1:13">
      <c r="A14" s="589"/>
      <c r="B14" s="590" t="s">
        <v>120</v>
      </c>
      <c r="C14" s="590"/>
      <c r="D14" s="590"/>
      <c r="E14" s="590"/>
      <c r="F14" s="590"/>
      <c r="G14" s="590"/>
      <c r="H14" s="590"/>
      <c r="I14" s="590"/>
      <c r="J14" s="590"/>
      <c r="K14" s="590"/>
      <c r="L14" s="590"/>
      <c r="M14" s="590"/>
    </row>
    <row r="15" spans="1:13">
      <c r="A15" s="589"/>
      <c r="B15" s="593"/>
      <c r="C15" s="593"/>
      <c r="D15" s="593"/>
      <c r="E15" s="593"/>
      <c r="F15" s="593"/>
      <c r="G15" s="593"/>
      <c r="H15" s="593"/>
      <c r="I15" s="593"/>
      <c r="J15" s="593"/>
      <c r="K15" s="593"/>
      <c r="L15" s="593"/>
      <c r="M15" s="593"/>
    </row>
    <row r="16" spans="1:13">
      <c r="A16" s="589" t="s">
        <v>121</v>
      </c>
      <c r="B16" s="590" t="s">
        <v>122</v>
      </c>
      <c r="C16" s="590"/>
      <c r="D16" s="590"/>
      <c r="E16" s="590"/>
      <c r="F16" s="590"/>
      <c r="G16" s="590"/>
      <c r="H16" s="590"/>
      <c r="I16" s="590"/>
      <c r="J16" s="590"/>
      <c r="K16" s="590"/>
      <c r="L16" s="590"/>
      <c r="M16" s="590"/>
    </row>
    <row r="17" spans="1:13">
      <c r="A17" s="589"/>
      <c r="B17" s="593"/>
      <c r="C17" s="593"/>
      <c r="D17" s="593"/>
      <c r="E17" s="593"/>
      <c r="F17" s="593"/>
      <c r="G17" s="593"/>
      <c r="H17" s="593"/>
      <c r="I17" s="593"/>
      <c r="J17" s="593"/>
      <c r="K17" s="593"/>
      <c r="L17" s="593"/>
      <c r="M17" s="593"/>
    </row>
    <row r="18" ht="15.75" spans="1:13">
      <c r="A18" s="589" t="s">
        <v>123</v>
      </c>
      <c r="B18" s="590" t="s">
        <v>124</v>
      </c>
      <c r="C18" s="590"/>
      <c r="D18" s="594"/>
      <c r="E18" s="590"/>
      <c r="F18" s="590"/>
      <c r="G18" s="590"/>
      <c r="H18" s="590"/>
      <c r="I18" s="590"/>
      <c r="J18" s="590"/>
      <c r="K18" s="590"/>
      <c r="L18" s="590"/>
      <c r="M18" s="590"/>
    </row>
    <row r="19" spans="1:13">
      <c r="A19" s="589"/>
      <c r="B19" s="593"/>
      <c r="C19" s="593"/>
      <c r="D19" s="593"/>
      <c r="E19" s="593"/>
      <c r="F19" s="593"/>
      <c r="G19" s="593"/>
      <c r="H19" s="593"/>
      <c r="I19" s="593"/>
      <c r="J19" s="593"/>
      <c r="K19" s="593"/>
      <c r="L19" s="593"/>
      <c r="M19" s="593"/>
    </row>
    <row r="20" spans="1:13">
      <c r="A20" s="589" t="s">
        <v>125</v>
      </c>
      <c r="B20" s="590" t="s">
        <v>126</v>
      </c>
      <c r="C20" s="590"/>
      <c r="D20" s="590"/>
      <c r="E20" s="590"/>
      <c r="F20" s="590"/>
      <c r="G20" s="590"/>
      <c r="H20" s="590"/>
      <c r="I20" s="590"/>
      <c r="J20" s="590"/>
      <c r="K20" s="590"/>
      <c r="L20" s="590"/>
      <c r="M20" s="590"/>
    </row>
    <row r="21" spans="1:13">
      <c r="A21" s="595"/>
      <c r="B21" s="595"/>
      <c r="C21" s="595"/>
      <c r="D21" s="595"/>
      <c r="E21" s="595"/>
      <c r="F21" s="595"/>
      <c r="G21" s="595"/>
      <c r="H21" s="595"/>
      <c r="I21" s="595"/>
      <c r="J21" s="595"/>
      <c r="K21" s="595"/>
      <c r="L21" s="595"/>
      <c r="M21" s="595"/>
    </row>
    <row r="22" spans="1:13">
      <c r="A22" s="596" t="s">
        <v>127</v>
      </c>
      <c r="B22" s="597" t="s">
        <v>128</v>
      </c>
      <c r="C22" s="598"/>
      <c r="D22" s="598"/>
      <c r="E22" s="598"/>
      <c r="F22" s="598"/>
      <c r="G22" s="598"/>
      <c r="H22" s="598"/>
      <c r="I22" s="598"/>
      <c r="J22" s="598"/>
      <c r="K22" s="598"/>
      <c r="L22" s="598"/>
      <c r="M22" s="598"/>
    </row>
    <row r="23" spans="1:13">
      <c r="A23" s="598"/>
      <c r="B23" s="597" t="s">
        <v>129</v>
      </c>
      <c r="C23" s="598"/>
      <c r="D23" s="598"/>
      <c r="E23" s="598"/>
      <c r="F23" s="598"/>
      <c r="G23" s="598"/>
      <c r="H23" s="598"/>
      <c r="I23" s="598"/>
      <c r="J23" s="598"/>
      <c r="K23" s="598"/>
      <c r="L23" s="598"/>
      <c r="M23" s="598"/>
    </row>
  </sheetData>
  <hyperlinks>
    <hyperlink ref="A2" location="索引!B2" display="返回索引页"/>
  </hyperlink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31"/>
  <sheetViews>
    <sheetView zoomScaleSheetLayoutView="85" workbookViewId="0">
      <selection activeCell="F11" sqref="F11"/>
    </sheetView>
  </sheetViews>
  <sheetFormatPr defaultColWidth="9" defaultRowHeight="15.75"/>
  <cols>
    <col min="1" max="1" width="5.6" style="33" customWidth="1"/>
    <col min="2" max="2" width="28.1" style="33" customWidth="1"/>
    <col min="3" max="3" width="7.1" style="33" customWidth="1"/>
    <col min="4" max="4" width="13.6" style="33" customWidth="1"/>
    <col min="5" max="5" width="11.6" style="33" customWidth="1"/>
    <col min="6" max="6" width="15.2" style="33" customWidth="1"/>
    <col min="7" max="7" width="15.2" style="33" customWidth="1" outlineLevel="1"/>
    <col min="8" max="8" width="11" style="33" customWidth="1" outlineLevel="1"/>
    <col min="9" max="9" width="11.6" style="33" customWidth="1" outlineLevel="1"/>
    <col min="10" max="10" width="9" style="33" outlineLevel="1"/>
    <col min="11" max="11" width="15.2" style="33" customWidth="1"/>
    <col min="12" max="16384" width="9" style="33"/>
  </cols>
  <sheetData>
    <row r="1" ht="24.9" customHeight="1" spans="1:10">
      <c r="A1" s="42" t="s">
        <v>130</v>
      </c>
      <c r="B1" s="43"/>
      <c r="C1" s="43"/>
      <c r="D1" s="43"/>
      <c r="E1" s="43"/>
      <c r="F1" s="44"/>
      <c r="G1" s="44"/>
      <c r="H1" s="44"/>
      <c r="I1" s="44"/>
      <c r="J1" s="44"/>
    </row>
    <row r="2" s="421" customFormat="1" ht="14.1" customHeight="1" spans="1:10">
      <c r="A2" s="4" t="s">
        <v>131</v>
      </c>
      <c r="B2" s="4" t="s">
        <v>0</v>
      </c>
      <c r="C2" s="5"/>
      <c r="D2" s="5"/>
      <c r="E2" s="5"/>
      <c r="F2" s="5"/>
      <c r="G2" s="5"/>
      <c r="H2" s="5"/>
      <c r="I2" s="5"/>
      <c r="J2" s="32" t="s">
        <v>132</v>
      </c>
    </row>
    <row r="3" s="421" customFormat="1" ht="14.1" customHeight="1" spans="1:10">
      <c r="A3" s="45" t="e">
        <f>#REF!</f>
        <v>#REF!</v>
      </c>
      <c r="B3" s="45"/>
      <c r="C3" s="45"/>
      <c r="D3" s="45"/>
      <c r="E3" s="45"/>
      <c r="F3" s="45"/>
      <c r="G3" s="45"/>
      <c r="H3" s="45"/>
      <c r="I3" s="45"/>
      <c r="J3" s="45"/>
    </row>
    <row r="4" s="421" customFormat="1" ht="14.1" customHeight="1" spans="1:10">
      <c r="A4" s="5" t="str">
        <f>封面!D7&amp;封面!F7</f>
        <v>被评估方：</v>
      </c>
      <c r="B4" s="5"/>
      <c r="C4" s="5"/>
      <c r="D4" s="5"/>
      <c r="E4" s="5"/>
      <c r="F4" s="5"/>
      <c r="G4" s="5"/>
      <c r="H4" s="5"/>
      <c r="I4" s="5"/>
      <c r="J4" s="32" t="s">
        <v>133</v>
      </c>
    </row>
    <row r="5" ht="15" customHeight="1" spans="1:10">
      <c r="A5" s="46" t="s">
        <v>134</v>
      </c>
      <c r="B5" s="46" t="s">
        <v>135</v>
      </c>
      <c r="C5" s="46" t="s">
        <v>136</v>
      </c>
      <c r="D5" s="46" t="s">
        <v>137</v>
      </c>
      <c r="E5" s="46" t="s">
        <v>138</v>
      </c>
      <c r="F5" s="46" t="s">
        <v>139</v>
      </c>
      <c r="G5" s="46" t="s">
        <v>140</v>
      </c>
      <c r="H5" s="46" t="s">
        <v>141</v>
      </c>
      <c r="I5" s="46" t="s">
        <v>142</v>
      </c>
      <c r="J5" s="22" t="s">
        <v>143</v>
      </c>
    </row>
    <row r="6" ht="15" customHeight="1" spans="1:10">
      <c r="A6" s="21"/>
      <c r="B6" s="579" t="s">
        <v>144</v>
      </c>
      <c r="C6" s="579" t="s">
        <v>145</v>
      </c>
      <c r="D6" s="29"/>
      <c r="E6" s="27"/>
      <c r="F6" s="550">
        <v>8400.43</v>
      </c>
      <c r="G6" s="550">
        <v>8400.43</v>
      </c>
      <c r="H6" s="550">
        <f>G6-F6</f>
        <v>0</v>
      </c>
      <c r="I6" s="550">
        <f>IF(OR(F6&lt;=0,F6=""),"",(G6-F6)/F6*100)</f>
        <v>0</v>
      </c>
      <c r="J6" s="26"/>
    </row>
    <row r="7" ht="15" customHeight="1" spans="1:10">
      <c r="A7" s="21"/>
      <c r="B7" s="580"/>
      <c r="C7" s="65"/>
      <c r="D7" s="29"/>
      <c r="E7" s="27"/>
      <c r="F7" s="550"/>
      <c r="G7" s="550"/>
      <c r="H7" s="550">
        <f t="shared" ref="H7:H30" si="0">G7-F7</f>
        <v>0</v>
      </c>
      <c r="I7" s="550" t="str">
        <f t="shared" ref="I7:I31" si="1">IF(OR(F7&lt;=0,F7=""),"",(G7-F7)/F7*100)</f>
        <v/>
      </c>
      <c r="J7" s="26"/>
    </row>
    <row r="8" ht="15" customHeight="1" spans="1:10">
      <c r="A8" s="21"/>
      <c r="B8" s="580"/>
      <c r="C8" s="65"/>
      <c r="D8" s="29"/>
      <c r="E8" s="27"/>
      <c r="F8" s="550"/>
      <c r="G8" s="550"/>
      <c r="H8" s="550">
        <f t="shared" si="0"/>
        <v>0</v>
      </c>
      <c r="I8" s="550" t="str">
        <f t="shared" si="1"/>
        <v/>
      </c>
      <c r="J8" s="26"/>
    </row>
    <row r="9" ht="15" customHeight="1" spans="1:10">
      <c r="A9" s="21"/>
      <c r="B9" s="580"/>
      <c r="C9" s="65"/>
      <c r="D9" s="29"/>
      <c r="E9" s="27"/>
      <c r="F9" s="550"/>
      <c r="G9" s="550"/>
      <c r="H9" s="550">
        <f t="shared" si="0"/>
        <v>0</v>
      </c>
      <c r="I9" s="550" t="str">
        <f t="shared" si="1"/>
        <v/>
      </c>
      <c r="J9" s="26"/>
    </row>
    <row r="10" ht="15" customHeight="1" spans="1:10">
      <c r="A10" s="21"/>
      <c r="B10" s="580"/>
      <c r="C10" s="65"/>
      <c r="D10" s="29"/>
      <c r="E10" s="27"/>
      <c r="F10" s="550"/>
      <c r="G10" s="550"/>
      <c r="H10" s="550">
        <f t="shared" si="0"/>
        <v>0</v>
      </c>
      <c r="I10" s="550" t="str">
        <f t="shared" si="1"/>
        <v/>
      </c>
      <c r="J10" s="26"/>
    </row>
    <row r="11" ht="15" customHeight="1" spans="1:10">
      <c r="A11" s="21"/>
      <c r="B11" s="580"/>
      <c r="C11" s="65"/>
      <c r="D11" s="29"/>
      <c r="E11" s="27"/>
      <c r="F11" s="550"/>
      <c r="G11" s="550"/>
      <c r="H11" s="550">
        <f t="shared" si="0"/>
        <v>0</v>
      </c>
      <c r="I11" s="550" t="str">
        <f t="shared" si="1"/>
        <v/>
      </c>
      <c r="J11" s="26"/>
    </row>
    <row r="12" ht="15" customHeight="1" spans="1:10">
      <c r="A12" s="21"/>
      <c r="B12" s="580"/>
      <c r="C12" s="65"/>
      <c r="D12" s="29"/>
      <c r="E12" s="27"/>
      <c r="F12" s="550"/>
      <c r="G12" s="550"/>
      <c r="H12" s="550">
        <f t="shared" si="0"/>
        <v>0</v>
      </c>
      <c r="I12" s="550" t="str">
        <f t="shared" si="1"/>
        <v/>
      </c>
      <c r="J12" s="26"/>
    </row>
    <row r="13" ht="15" customHeight="1" spans="1:10">
      <c r="A13" s="21"/>
      <c r="B13" s="580"/>
      <c r="C13" s="65"/>
      <c r="D13" s="29"/>
      <c r="E13" s="27"/>
      <c r="F13" s="550"/>
      <c r="G13" s="550"/>
      <c r="H13" s="550">
        <f t="shared" si="0"/>
        <v>0</v>
      </c>
      <c r="I13" s="550" t="str">
        <f t="shared" si="1"/>
        <v/>
      </c>
      <c r="J13" s="26"/>
    </row>
    <row r="14" ht="15" customHeight="1" spans="1:10">
      <c r="A14" s="21"/>
      <c r="B14" s="26"/>
      <c r="C14" s="23"/>
      <c r="D14" s="29"/>
      <c r="E14" s="27"/>
      <c r="F14" s="551"/>
      <c r="G14" s="550"/>
      <c r="H14" s="550">
        <f t="shared" si="0"/>
        <v>0</v>
      </c>
      <c r="I14" s="550" t="str">
        <f t="shared" si="1"/>
        <v/>
      </c>
      <c r="J14" s="26"/>
    </row>
    <row r="15" ht="15" customHeight="1" spans="1:10">
      <c r="A15" s="21"/>
      <c r="B15" s="26"/>
      <c r="C15" s="23"/>
      <c r="D15" s="29"/>
      <c r="E15" s="27"/>
      <c r="F15" s="551"/>
      <c r="G15" s="550"/>
      <c r="H15" s="550">
        <f t="shared" si="0"/>
        <v>0</v>
      </c>
      <c r="I15" s="550" t="str">
        <f t="shared" si="1"/>
        <v/>
      </c>
      <c r="J15" s="26"/>
    </row>
    <row r="16" ht="15" customHeight="1" spans="1:10">
      <c r="A16" s="21"/>
      <c r="B16" s="26"/>
      <c r="C16" s="23"/>
      <c r="D16" s="29"/>
      <c r="E16" s="27"/>
      <c r="F16" s="551"/>
      <c r="G16" s="550"/>
      <c r="H16" s="550">
        <f t="shared" si="0"/>
        <v>0</v>
      </c>
      <c r="I16" s="550" t="str">
        <f t="shared" si="1"/>
        <v/>
      </c>
      <c r="J16" s="26"/>
    </row>
    <row r="17" ht="15" customHeight="1" spans="1:10">
      <c r="A17" s="21"/>
      <c r="B17" s="26"/>
      <c r="C17" s="23"/>
      <c r="D17" s="29"/>
      <c r="E17" s="27"/>
      <c r="F17" s="551"/>
      <c r="G17" s="550"/>
      <c r="H17" s="550">
        <f t="shared" si="0"/>
        <v>0</v>
      </c>
      <c r="I17" s="550" t="str">
        <f t="shared" si="1"/>
        <v/>
      </c>
      <c r="J17" s="26"/>
    </row>
    <row r="18" ht="15" customHeight="1" spans="1:10">
      <c r="A18" s="21"/>
      <c r="B18" s="26"/>
      <c r="C18" s="23"/>
      <c r="D18" s="29"/>
      <c r="E18" s="27"/>
      <c r="F18" s="551"/>
      <c r="G18" s="550"/>
      <c r="H18" s="550">
        <f t="shared" si="0"/>
        <v>0</v>
      </c>
      <c r="I18" s="550" t="str">
        <f t="shared" si="1"/>
        <v/>
      </c>
      <c r="J18" s="26"/>
    </row>
    <row r="19" ht="15" customHeight="1" spans="1:10">
      <c r="A19" s="21"/>
      <c r="B19" s="26"/>
      <c r="C19" s="23"/>
      <c r="D19" s="29"/>
      <c r="E19" s="27"/>
      <c r="F19" s="551"/>
      <c r="G19" s="550"/>
      <c r="H19" s="550">
        <f t="shared" si="0"/>
        <v>0</v>
      </c>
      <c r="I19" s="550" t="str">
        <f t="shared" si="1"/>
        <v/>
      </c>
      <c r="J19" s="26"/>
    </row>
    <row r="20" ht="15" customHeight="1" spans="1:10">
      <c r="A20" s="21"/>
      <c r="B20" s="26"/>
      <c r="C20" s="23"/>
      <c r="D20" s="29"/>
      <c r="E20" s="27"/>
      <c r="F20" s="551"/>
      <c r="G20" s="550"/>
      <c r="H20" s="550">
        <f t="shared" si="0"/>
        <v>0</v>
      </c>
      <c r="I20" s="550" t="str">
        <f t="shared" si="1"/>
        <v/>
      </c>
      <c r="J20" s="26"/>
    </row>
    <row r="21" ht="15" customHeight="1" spans="1:10">
      <c r="A21" s="21"/>
      <c r="B21" s="26"/>
      <c r="C21" s="23"/>
      <c r="D21" s="29"/>
      <c r="E21" s="27"/>
      <c r="F21" s="551"/>
      <c r="G21" s="550"/>
      <c r="H21" s="550">
        <f t="shared" si="0"/>
        <v>0</v>
      </c>
      <c r="I21" s="550" t="str">
        <f t="shared" si="1"/>
        <v/>
      </c>
      <c r="J21" s="26"/>
    </row>
    <row r="22" ht="15" customHeight="1" spans="1:10">
      <c r="A22" s="21"/>
      <c r="B22" s="26"/>
      <c r="C22" s="23"/>
      <c r="D22" s="29"/>
      <c r="E22" s="27"/>
      <c r="F22" s="551"/>
      <c r="G22" s="550"/>
      <c r="H22" s="550">
        <f t="shared" si="0"/>
        <v>0</v>
      </c>
      <c r="I22" s="550" t="str">
        <f t="shared" si="1"/>
        <v/>
      </c>
      <c r="J22" s="26"/>
    </row>
    <row r="23" ht="15" customHeight="1" spans="1:10">
      <c r="A23" s="21"/>
      <c r="B23" s="26"/>
      <c r="C23" s="23"/>
      <c r="D23" s="29"/>
      <c r="E23" s="27"/>
      <c r="F23" s="551"/>
      <c r="G23" s="550"/>
      <c r="H23" s="550">
        <f t="shared" si="0"/>
        <v>0</v>
      </c>
      <c r="I23" s="550" t="str">
        <f t="shared" si="1"/>
        <v/>
      </c>
      <c r="J23" s="26"/>
    </row>
    <row r="24" ht="15" customHeight="1" spans="1:10">
      <c r="A24" s="21"/>
      <c r="B24" s="26"/>
      <c r="C24" s="23"/>
      <c r="D24" s="29"/>
      <c r="E24" s="27"/>
      <c r="F24" s="551"/>
      <c r="G24" s="550"/>
      <c r="H24" s="550">
        <f t="shared" si="0"/>
        <v>0</v>
      </c>
      <c r="I24" s="550" t="str">
        <f t="shared" si="1"/>
        <v/>
      </c>
      <c r="J24" s="26"/>
    </row>
    <row r="25" ht="15" customHeight="1" spans="1:10">
      <c r="A25" s="21"/>
      <c r="B25" s="26"/>
      <c r="C25" s="23"/>
      <c r="D25" s="29"/>
      <c r="E25" s="27"/>
      <c r="F25" s="551"/>
      <c r="G25" s="550"/>
      <c r="H25" s="550">
        <f t="shared" si="0"/>
        <v>0</v>
      </c>
      <c r="I25" s="550" t="str">
        <f t="shared" si="1"/>
        <v/>
      </c>
      <c r="J25" s="26"/>
    </row>
    <row r="26" ht="15" customHeight="1" spans="1:10">
      <c r="A26" s="21"/>
      <c r="B26" s="26"/>
      <c r="C26" s="23"/>
      <c r="D26" s="29"/>
      <c r="E26" s="27"/>
      <c r="F26" s="551"/>
      <c r="G26" s="550"/>
      <c r="H26" s="550">
        <f t="shared" si="0"/>
        <v>0</v>
      </c>
      <c r="I26" s="550" t="str">
        <f t="shared" si="1"/>
        <v/>
      </c>
      <c r="J26" s="26"/>
    </row>
    <row r="27" ht="15" customHeight="1" spans="1:10">
      <c r="A27" s="21"/>
      <c r="B27" s="26"/>
      <c r="C27" s="23"/>
      <c r="D27" s="29"/>
      <c r="E27" s="27"/>
      <c r="F27" s="551"/>
      <c r="G27" s="550"/>
      <c r="H27" s="550">
        <f t="shared" si="0"/>
        <v>0</v>
      </c>
      <c r="I27" s="550" t="str">
        <f t="shared" si="1"/>
        <v/>
      </c>
      <c r="J27" s="26"/>
    </row>
    <row r="28" ht="15" customHeight="1" spans="1:10">
      <c r="A28" s="21"/>
      <c r="B28" s="26"/>
      <c r="C28" s="23"/>
      <c r="D28" s="29"/>
      <c r="E28" s="27"/>
      <c r="F28" s="551"/>
      <c r="G28" s="550"/>
      <c r="H28" s="550">
        <f t="shared" si="0"/>
        <v>0</v>
      </c>
      <c r="I28" s="550" t="str">
        <f t="shared" si="1"/>
        <v/>
      </c>
      <c r="J28" s="26"/>
    </row>
    <row r="29" ht="15" customHeight="1" spans="1:10">
      <c r="A29" s="21"/>
      <c r="B29" s="26"/>
      <c r="C29" s="23"/>
      <c r="D29" s="29"/>
      <c r="E29" s="27"/>
      <c r="F29" s="551"/>
      <c r="G29" s="550"/>
      <c r="H29" s="550">
        <f t="shared" si="0"/>
        <v>0</v>
      </c>
      <c r="I29" s="550" t="str">
        <f t="shared" si="1"/>
        <v/>
      </c>
      <c r="J29" s="26"/>
    </row>
    <row r="30" ht="15" customHeight="1" spans="1:10">
      <c r="A30" s="21"/>
      <c r="B30" s="26"/>
      <c r="C30" s="23"/>
      <c r="D30" s="29"/>
      <c r="E30" s="27"/>
      <c r="F30" s="551"/>
      <c r="G30" s="550"/>
      <c r="H30" s="550">
        <f t="shared" si="0"/>
        <v>0</v>
      </c>
      <c r="I30" s="550" t="str">
        <f t="shared" si="1"/>
        <v/>
      </c>
      <c r="J30" s="26"/>
    </row>
    <row r="31" ht="15" customHeight="1" spans="1:10">
      <c r="A31" s="30" t="s">
        <v>146</v>
      </c>
      <c r="B31" s="31"/>
      <c r="C31" s="26"/>
      <c r="D31" s="29"/>
      <c r="E31" s="27"/>
      <c r="F31" s="70">
        <f>SUM(F6:F30)</f>
        <v>8400.43</v>
      </c>
      <c r="G31" s="550">
        <f>SUM(G6:G30)</f>
        <v>8400.43</v>
      </c>
      <c r="H31" s="550">
        <f>SUM(H6:H30)</f>
        <v>0</v>
      </c>
      <c r="I31" s="550">
        <f t="shared" si="1"/>
        <v>0</v>
      </c>
      <c r="J31" s="26"/>
    </row>
  </sheetData>
  <mergeCells count="1">
    <mergeCell ref="A31:B31"/>
  </mergeCells>
  <hyperlinks>
    <hyperlink ref="A2" location="'表3-1货币汇总'!B6" display="返回" tooltip="单击一次可用于跟踪;单击并按住可用于选定单元格"/>
    <hyperlink ref="B2" location="索引!F5"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K31"/>
  <sheetViews>
    <sheetView zoomScaleSheetLayoutView="85" workbookViewId="0">
      <selection activeCell="F11" sqref="F11"/>
    </sheetView>
  </sheetViews>
  <sheetFormatPr defaultColWidth="9" defaultRowHeight="15.75"/>
  <cols>
    <col min="1" max="1" width="6.9" style="33" customWidth="1"/>
    <col min="2" max="2" width="24.9" style="33" customWidth="1"/>
    <col min="3" max="3" width="23" style="33" customWidth="1"/>
    <col min="4" max="4" width="5.6" style="33" customWidth="1"/>
    <col min="5" max="5" width="13.6" style="33" hidden="1" customWidth="1"/>
    <col min="6" max="6" width="7.4" style="33" hidden="1" customWidth="1"/>
    <col min="7" max="7" width="14.6" style="33" customWidth="1"/>
    <col min="8" max="8" width="14.6" style="33" customWidth="1" outlineLevel="1"/>
    <col min="9" max="9" width="9.1" style="33" customWidth="1" outlineLevel="1"/>
    <col min="10" max="10" width="6.7" style="33" customWidth="1" outlineLevel="1"/>
    <col min="11" max="11" width="5.6" style="33" customWidth="1" outlineLevel="1"/>
    <col min="12" max="16384" width="9" style="33"/>
  </cols>
  <sheetData>
    <row r="1" ht="24.9" customHeight="1" spans="1:11">
      <c r="A1" s="42" t="s">
        <v>147</v>
      </c>
      <c r="B1" s="43"/>
      <c r="C1" s="43"/>
      <c r="D1" s="43"/>
      <c r="E1" s="43"/>
      <c r="F1" s="43"/>
      <c r="G1" s="44"/>
      <c r="H1" s="44"/>
      <c r="I1" s="44"/>
      <c r="J1" s="44"/>
      <c r="K1" s="44"/>
    </row>
    <row r="2" s="421" customFormat="1" ht="14.1" customHeight="1" spans="1:11">
      <c r="A2" s="4" t="s">
        <v>131</v>
      </c>
      <c r="B2" s="4" t="s">
        <v>0</v>
      </c>
      <c r="C2" s="5"/>
      <c r="D2" s="5"/>
      <c r="E2" s="5"/>
      <c r="F2" s="5"/>
      <c r="G2" s="5"/>
      <c r="H2" s="5"/>
      <c r="I2" s="5"/>
      <c r="J2" s="5"/>
      <c r="K2" s="32" t="s">
        <v>148</v>
      </c>
    </row>
    <row r="3" s="421" customFormat="1" ht="14.1" customHeight="1" spans="1:11">
      <c r="A3" s="45" t="e">
        <f>#REF!</f>
        <v>#REF!</v>
      </c>
      <c r="B3" s="45"/>
      <c r="C3" s="45"/>
      <c r="D3" s="45"/>
      <c r="E3" s="45"/>
      <c r="F3" s="45"/>
      <c r="G3" s="45"/>
      <c r="H3" s="45"/>
      <c r="I3" s="45"/>
      <c r="J3" s="45"/>
      <c r="K3" s="45"/>
    </row>
    <row r="4" s="421" customFormat="1" ht="14.1" customHeight="1" spans="1:11">
      <c r="A4" s="5" t="str">
        <f>封面!D7&amp;封面!F7</f>
        <v>被评估方：</v>
      </c>
      <c r="B4" s="5"/>
      <c r="C4" s="5"/>
      <c r="D4" s="5"/>
      <c r="E4" s="5"/>
      <c r="F4" s="5"/>
      <c r="G4" s="5"/>
      <c r="H4" s="5"/>
      <c r="I4" s="5"/>
      <c r="J4" s="5"/>
      <c r="K4" s="32" t="s">
        <v>133</v>
      </c>
    </row>
    <row r="5" ht="30" customHeight="1" spans="1:11">
      <c r="A5" s="46" t="s">
        <v>134</v>
      </c>
      <c r="B5" s="46" t="s">
        <v>149</v>
      </c>
      <c r="C5" s="46" t="s">
        <v>150</v>
      </c>
      <c r="D5" s="46" t="s">
        <v>136</v>
      </c>
      <c r="E5" s="46" t="s">
        <v>137</v>
      </c>
      <c r="F5" s="102" t="s">
        <v>138</v>
      </c>
      <c r="G5" s="46" t="s">
        <v>139</v>
      </c>
      <c r="H5" s="46" t="s">
        <v>140</v>
      </c>
      <c r="I5" s="46" t="s">
        <v>141</v>
      </c>
      <c r="J5" s="46" t="s">
        <v>142</v>
      </c>
      <c r="K5" s="22" t="s">
        <v>143</v>
      </c>
    </row>
    <row r="6" ht="15" customHeight="1" spans="1:11">
      <c r="A6" s="108">
        <v>1</v>
      </c>
      <c r="B6" s="579" t="s">
        <v>151</v>
      </c>
      <c r="C6" s="580" t="s">
        <v>152</v>
      </c>
      <c r="D6" s="579" t="s">
        <v>145</v>
      </c>
      <c r="E6" s="581">
        <v>6144.94</v>
      </c>
      <c r="F6" s="582">
        <v>6144.94</v>
      </c>
      <c r="G6" s="583">
        <v>6144.94</v>
      </c>
      <c r="H6" s="550">
        <v>6144.94</v>
      </c>
      <c r="I6" s="550">
        <f>H6-G6</f>
        <v>0</v>
      </c>
      <c r="J6" s="28">
        <f t="shared" ref="J6:J30" si="0">IF(OR(G6&lt;=0,G6=""),"",(H6-G6)/G6*100)</f>
        <v>0</v>
      </c>
      <c r="K6" s="26"/>
    </row>
    <row r="7" ht="15" customHeight="1" spans="1:11">
      <c r="A7" s="108">
        <v>2</v>
      </c>
      <c r="B7" s="579" t="s">
        <v>153</v>
      </c>
      <c r="C7" s="580" t="s">
        <v>154</v>
      </c>
      <c r="D7" s="579" t="s">
        <v>145</v>
      </c>
      <c r="E7" s="581">
        <v>3969.1</v>
      </c>
      <c r="F7" s="582">
        <v>3969.1</v>
      </c>
      <c r="G7" s="583">
        <v>3969.1</v>
      </c>
      <c r="H7" s="550">
        <v>3969.1</v>
      </c>
      <c r="I7" s="550">
        <f t="shared" ref="I7:I29" si="1">H7-G7</f>
        <v>0</v>
      </c>
      <c r="J7" s="28">
        <f t="shared" si="0"/>
        <v>0</v>
      </c>
      <c r="K7" s="26"/>
    </row>
    <row r="8" ht="15" customHeight="1" spans="1:11">
      <c r="A8" s="108">
        <v>3</v>
      </c>
      <c r="B8" s="579" t="s">
        <v>155</v>
      </c>
      <c r="C8" s="580" t="s">
        <v>156</v>
      </c>
      <c r="D8" s="579" t="s">
        <v>145</v>
      </c>
      <c r="E8" s="581">
        <v>40103.4</v>
      </c>
      <c r="F8" s="582">
        <v>40103.4</v>
      </c>
      <c r="G8" s="583">
        <v>40103.4</v>
      </c>
      <c r="H8" s="550">
        <v>40103.4</v>
      </c>
      <c r="I8" s="550">
        <f t="shared" si="1"/>
        <v>0</v>
      </c>
      <c r="J8" s="28">
        <f t="shared" si="0"/>
        <v>0</v>
      </c>
      <c r="K8" s="26"/>
    </row>
    <row r="9" ht="15" customHeight="1" spans="1:11">
      <c r="A9" s="108">
        <v>4</v>
      </c>
      <c r="B9" s="579" t="s">
        <v>157</v>
      </c>
      <c r="C9" s="580" t="s">
        <v>158</v>
      </c>
      <c r="D9" s="579" t="s">
        <v>145</v>
      </c>
      <c r="E9" s="581">
        <v>1812.26</v>
      </c>
      <c r="F9" s="582">
        <v>1812.26</v>
      </c>
      <c r="G9" s="583">
        <v>1812.26</v>
      </c>
      <c r="H9" s="550">
        <v>1812.26</v>
      </c>
      <c r="I9" s="550">
        <f t="shared" si="1"/>
        <v>0</v>
      </c>
      <c r="J9" s="28">
        <f t="shared" si="0"/>
        <v>0</v>
      </c>
      <c r="K9" s="26"/>
    </row>
    <row r="10" ht="15" customHeight="1" spans="1:11">
      <c r="A10" s="108">
        <v>5</v>
      </c>
      <c r="B10" s="579" t="s">
        <v>159</v>
      </c>
      <c r="C10" s="580" t="s">
        <v>160</v>
      </c>
      <c r="D10" s="579" t="s">
        <v>145</v>
      </c>
      <c r="E10" s="581">
        <v>16.9</v>
      </c>
      <c r="F10" s="582">
        <v>16.9</v>
      </c>
      <c r="G10" s="583">
        <v>16.9</v>
      </c>
      <c r="H10" s="550">
        <v>16.9</v>
      </c>
      <c r="I10" s="550">
        <f t="shared" si="1"/>
        <v>0</v>
      </c>
      <c r="J10" s="28">
        <f t="shared" si="0"/>
        <v>0</v>
      </c>
      <c r="K10" s="26"/>
    </row>
    <row r="11" ht="15" customHeight="1" spans="1:11">
      <c r="A11" s="108">
        <v>6</v>
      </c>
      <c r="B11" s="579" t="s">
        <v>161</v>
      </c>
      <c r="C11" s="580" t="s">
        <v>162</v>
      </c>
      <c r="D11" s="579" t="s">
        <v>145</v>
      </c>
      <c r="E11" s="581">
        <v>4780</v>
      </c>
      <c r="F11" s="582">
        <v>4780</v>
      </c>
      <c r="G11" s="583">
        <v>4780</v>
      </c>
      <c r="H11" s="550">
        <v>4780</v>
      </c>
      <c r="I11" s="550">
        <f t="shared" si="1"/>
        <v>0</v>
      </c>
      <c r="J11" s="28">
        <f t="shared" si="0"/>
        <v>0</v>
      </c>
      <c r="K11" s="26"/>
    </row>
    <row r="12" ht="15" customHeight="1" spans="1:11">
      <c r="A12" s="108">
        <v>7</v>
      </c>
      <c r="B12" s="579" t="s">
        <v>161</v>
      </c>
      <c r="C12" s="580" t="s">
        <v>163</v>
      </c>
      <c r="D12" s="579" t="s">
        <v>145</v>
      </c>
      <c r="E12" s="581">
        <v>1266289.75</v>
      </c>
      <c r="F12" s="582">
        <v>1266289.75</v>
      </c>
      <c r="G12" s="583">
        <v>1266289.75</v>
      </c>
      <c r="H12" s="550">
        <v>1266289.75</v>
      </c>
      <c r="I12" s="550">
        <f t="shared" si="1"/>
        <v>0</v>
      </c>
      <c r="J12" s="28">
        <f t="shared" si="0"/>
        <v>0</v>
      </c>
      <c r="K12" s="26"/>
    </row>
    <row r="13" ht="15" customHeight="1" spans="1:11">
      <c r="A13" s="108"/>
      <c r="B13" s="80"/>
      <c r="C13" s="580"/>
      <c r="D13" s="579"/>
      <c r="E13" s="581"/>
      <c r="F13" s="582"/>
      <c r="G13" s="583"/>
      <c r="H13" s="550"/>
      <c r="I13" s="550">
        <f t="shared" si="1"/>
        <v>0</v>
      </c>
      <c r="J13" s="28" t="str">
        <f t="shared" si="0"/>
        <v/>
      </c>
      <c r="K13" s="26"/>
    </row>
    <row r="14" ht="15" customHeight="1" spans="1:11">
      <c r="A14" s="108"/>
      <c r="B14" s="80"/>
      <c r="C14" s="580"/>
      <c r="D14" s="579"/>
      <c r="E14" s="581"/>
      <c r="F14" s="582"/>
      <c r="G14" s="583"/>
      <c r="H14" s="550"/>
      <c r="I14" s="550">
        <f t="shared" si="1"/>
        <v>0</v>
      </c>
      <c r="J14" s="28" t="str">
        <f t="shared" si="0"/>
        <v/>
      </c>
      <c r="K14" s="26"/>
    </row>
    <row r="15" ht="15" customHeight="1" spans="1:11">
      <c r="A15" s="108"/>
      <c r="B15" s="80"/>
      <c r="C15" s="580"/>
      <c r="D15" s="579"/>
      <c r="E15" s="581"/>
      <c r="F15" s="582"/>
      <c r="G15" s="583"/>
      <c r="H15" s="550"/>
      <c r="I15" s="550">
        <f t="shared" si="1"/>
        <v>0</v>
      </c>
      <c r="J15" s="28" t="str">
        <f t="shared" si="0"/>
        <v/>
      </c>
      <c r="K15" s="26"/>
    </row>
    <row r="16" ht="15" customHeight="1" spans="1:11">
      <c r="A16" s="108"/>
      <c r="B16" s="80"/>
      <c r="C16" s="580"/>
      <c r="D16" s="579"/>
      <c r="E16" s="581"/>
      <c r="F16" s="582"/>
      <c r="G16" s="583"/>
      <c r="H16" s="550"/>
      <c r="I16" s="550">
        <f t="shared" si="1"/>
        <v>0</v>
      </c>
      <c r="J16" s="28" t="str">
        <f t="shared" si="0"/>
        <v/>
      </c>
      <c r="K16" s="26"/>
    </row>
    <row r="17" ht="15" customHeight="1" spans="1:11">
      <c r="A17" s="108"/>
      <c r="B17" s="80"/>
      <c r="C17" s="580"/>
      <c r="D17" s="579"/>
      <c r="E17" s="581"/>
      <c r="F17" s="582"/>
      <c r="G17" s="583"/>
      <c r="H17" s="550"/>
      <c r="I17" s="550">
        <f t="shared" si="1"/>
        <v>0</v>
      </c>
      <c r="J17" s="28" t="str">
        <f t="shared" si="0"/>
        <v/>
      </c>
      <c r="K17" s="26"/>
    </row>
    <row r="18" ht="15" customHeight="1" spans="1:11">
      <c r="A18" s="108"/>
      <c r="B18" s="80"/>
      <c r="C18" s="580"/>
      <c r="D18" s="579"/>
      <c r="E18" s="581"/>
      <c r="F18" s="582"/>
      <c r="G18" s="583"/>
      <c r="H18" s="550"/>
      <c r="I18" s="550">
        <f t="shared" si="1"/>
        <v>0</v>
      </c>
      <c r="J18" s="28" t="str">
        <f t="shared" si="0"/>
        <v/>
      </c>
      <c r="K18" s="26"/>
    </row>
    <row r="19" ht="15" customHeight="1" spans="1:11">
      <c r="A19" s="108"/>
      <c r="B19" s="80"/>
      <c r="C19" s="580"/>
      <c r="D19" s="579"/>
      <c r="E19" s="581"/>
      <c r="F19" s="582"/>
      <c r="G19" s="583"/>
      <c r="H19" s="550"/>
      <c r="I19" s="550">
        <f t="shared" si="1"/>
        <v>0</v>
      </c>
      <c r="J19" s="28" t="str">
        <f t="shared" si="0"/>
        <v/>
      </c>
      <c r="K19" s="26"/>
    </row>
    <row r="20" ht="15" customHeight="1" spans="1:11">
      <c r="A20" s="108"/>
      <c r="B20" s="80"/>
      <c r="C20" s="580"/>
      <c r="D20" s="579"/>
      <c r="E20" s="581"/>
      <c r="F20" s="582"/>
      <c r="G20" s="583"/>
      <c r="H20" s="550"/>
      <c r="I20" s="550">
        <f t="shared" si="1"/>
        <v>0</v>
      </c>
      <c r="J20" s="28" t="str">
        <f t="shared" si="0"/>
        <v/>
      </c>
      <c r="K20" s="26"/>
    </row>
    <row r="21" ht="15" customHeight="1" spans="1:11">
      <c r="A21" s="21"/>
      <c r="B21" s="26"/>
      <c r="C21" s="26"/>
      <c r="D21" s="26"/>
      <c r="E21" s="29"/>
      <c r="F21" s="27"/>
      <c r="G21" s="583"/>
      <c r="H21" s="550"/>
      <c r="I21" s="550">
        <f t="shared" si="1"/>
        <v>0</v>
      </c>
      <c r="J21" s="28" t="str">
        <f t="shared" si="0"/>
        <v/>
      </c>
      <c r="K21" s="26"/>
    </row>
    <row r="22" ht="15" customHeight="1" spans="1:11">
      <c r="A22" s="21"/>
      <c r="B22" s="26"/>
      <c r="C22" s="26"/>
      <c r="D22" s="26"/>
      <c r="E22" s="29"/>
      <c r="F22" s="27"/>
      <c r="G22" s="583"/>
      <c r="H22" s="550"/>
      <c r="I22" s="550">
        <f t="shared" si="1"/>
        <v>0</v>
      </c>
      <c r="J22" s="28" t="str">
        <f t="shared" si="0"/>
        <v/>
      </c>
      <c r="K22" s="26"/>
    </row>
    <row r="23" ht="15" customHeight="1" spans="1:11">
      <c r="A23" s="21"/>
      <c r="B23" s="26"/>
      <c r="C23" s="26"/>
      <c r="D23" s="26"/>
      <c r="E23" s="29"/>
      <c r="F23" s="27"/>
      <c r="G23" s="583"/>
      <c r="H23" s="550"/>
      <c r="I23" s="550">
        <f t="shared" si="1"/>
        <v>0</v>
      </c>
      <c r="J23" s="28" t="str">
        <f t="shared" si="0"/>
        <v/>
      </c>
      <c r="K23" s="26"/>
    </row>
    <row r="24" ht="15" customHeight="1" spans="1:11">
      <c r="A24" s="21"/>
      <c r="B24" s="26"/>
      <c r="C24" s="26"/>
      <c r="D24" s="26"/>
      <c r="E24" s="29"/>
      <c r="F24" s="27"/>
      <c r="G24" s="583"/>
      <c r="H24" s="550"/>
      <c r="I24" s="550">
        <f t="shared" si="1"/>
        <v>0</v>
      </c>
      <c r="J24" s="28" t="str">
        <f t="shared" si="0"/>
        <v/>
      </c>
      <c r="K24" s="26"/>
    </row>
    <row r="25" ht="15" customHeight="1" spans="1:11">
      <c r="A25" s="21"/>
      <c r="B25" s="26"/>
      <c r="C25" s="26"/>
      <c r="D25" s="26"/>
      <c r="E25" s="29"/>
      <c r="F25" s="27"/>
      <c r="G25" s="583"/>
      <c r="H25" s="550"/>
      <c r="I25" s="550">
        <f t="shared" si="1"/>
        <v>0</v>
      </c>
      <c r="J25" s="28" t="str">
        <f t="shared" si="0"/>
        <v/>
      </c>
      <c r="K25" s="26"/>
    </row>
    <row r="26" ht="15" customHeight="1" spans="1:11">
      <c r="A26" s="21"/>
      <c r="B26" s="26"/>
      <c r="C26" s="26"/>
      <c r="D26" s="26"/>
      <c r="E26" s="29"/>
      <c r="F26" s="27"/>
      <c r="G26" s="583"/>
      <c r="H26" s="550"/>
      <c r="I26" s="550">
        <f t="shared" si="1"/>
        <v>0</v>
      </c>
      <c r="J26" s="28" t="str">
        <f t="shared" si="0"/>
        <v/>
      </c>
      <c r="K26" s="26"/>
    </row>
    <row r="27" ht="15" customHeight="1" spans="1:11">
      <c r="A27" s="21"/>
      <c r="B27" s="26"/>
      <c r="C27" s="26"/>
      <c r="D27" s="26"/>
      <c r="E27" s="29"/>
      <c r="F27" s="27"/>
      <c r="G27" s="583"/>
      <c r="H27" s="550"/>
      <c r="I27" s="550">
        <f t="shared" si="1"/>
        <v>0</v>
      </c>
      <c r="J27" s="28" t="str">
        <f t="shared" si="0"/>
        <v/>
      </c>
      <c r="K27" s="26"/>
    </row>
    <row r="28" ht="15" customHeight="1" spans="1:11">
      <c r="A28" s="21"/>
      <c r="B28" s="26"/>
      <c r="C28" s="26"/>
      <c r="D28" s="26"/>
      <c r="E28" s="29"/>
      <c r="F28" s="27"/>
      <c r="G28" s="583"/>
      <c r="H28" s="550"/>
      <c r="I28" s="550">
        <f t="shared" si="1"/>
        <v>0</v>
      </c>
      <c r="J28" s="28" t="str">
        <f t="shared" si="0"/>
        <v/>
      </c>
      <c r="K28" s="26"/>
    </row>
    <row r="29" ht="15" customHeight="1" spans="1:11">
      <c r="A29" s="21"/>
      <c r="B29" s="26"/>
      <c r="C29" s="26"/>
      <c r="D29" s="26"/>
      <c r="E29" s="29"/>
      <c r="F29" s="27"/>
      <c r="G29" s="583"/>
      <c r="H29" s="550"/>
      <c r="I29" s="550">
        <f t="shared" si="1"/>
        <v>0</v>
      </c>
      <c r="J29" s="28" t="str">
        <f t="shared" si="0"/>
        <v/>
      </c>
      <c r="K29" s="26"/>
    </row>
    <row r="30" ht="15" customHeight="1" spans="1:11">
      <c r="A30" s="30" t="s">
        <v>146</v>
      </c>
      <c r="B30" s="31"/>
      <c r="C30" s="26"/>
      <c r="D30" s="26"/>
      <c r="E30" s="29"/>
      <c r="F30" s="27"/>
      <c r="G30" s="583">
        <f>SUM(G6:G29)</f>
        <v>1323116.35</v>
      </c>
      <c r="H30" s="550">
        <f>SUM(H6:H29)</f>
        <v>1323116.35</v>
      </c>
      <c r="I30" s="550">
        <f>SUM(I6:I29)</f>
        <v>0</v>
      </c>
      <c r="J30" s="28">
        <f t="shared" si="0"/>
        <v>0</v>
      </c>
      <c r="K30" s="26"/>
    </row>
    <row r="31" spans="7:9">
      <c r="G31" s="584"/>
      <c r="H31" s="584"/>
      <c r="I31" s="584"/>
    </row>
  </sheetData>
  <mergeCells count="1">
    <mergeCell ref="A30:B30"/>
  </mergeCells>
  <hyperlinks>
    <hyperlink ref="A2" location="'表3-1货币汇总'!B7" display="返回" tooltip="单击一次可用于跟踪;单击并按住可用于选定单元格"/>
    <hyperlink ref="B2" location="索引!F6"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K31"/>
  <sheetViews>
    <sheetView zoomScaleSheetLayoutView="85" workbookViewId="0">
      <selection activeCell="F11" sqref="F11"/>
    </sheetView>
  </sheetViews>
  <sheetFormatPr defaultColWidth="9" defaultRowHeight="15.75"/>
  <cols>
    <col min="1" max="1" width="4.6" style="33" customWidth="1"/>
    <col min="2" max="2" width="20.6" style="33" customWidth="1"/>
    <col min="3" max="3" width="7.6" style="33" customWidth="1"/>
    <col min="4" max="4" width="5.6" style="33" customWidth="1"/>
    <col min="5" max="5" width="13.6" style="33" customWidth="1"/>
    <col min="6" max="6" width="13.1" style="33" customWidth="1"/>
    <col min="7" max="7" width="14.6" style="33" customWidth="1"/>
    <col min="8" max="8" width="14.6" style="33" customWidth="1" outlineLevel="1"/>
    <col min="9" max="9" width="9.1" style="33" customWidth="1" outlineLevel="1"/>
    <col min="10" max="10" width="6.7" style="33" customWidth="1" outlineLevel="1"/>
    <col min="11" max="11" width="7.6" style="33" customWidth="1" outlineLevel="1"/>
    <col min="12" max="16384" width="9" style="33"/>
  </cols>
  <sheetData>
    <row r="1" ht="24.9" customHeight="1" spans="1:11">
      <c r="A1" s="42" t="s">
        <v>164</v>
      </c>
      <c r="B1" s="43"/>
      <c r="C1" s="43"/>
      <c r="D1" s="43"/>
      <c r="E1" s="43"/>
      <c r="F1" s="43"/>
      <c r="G1" s="44"/>
      <c r="H1" s="44"/>
      <c r="I1" s="44"/>
      <c r="J1" s="44"/>
      <c r="K1" s="44"/>
    </row>
    <row r="2" s="421" customFormat="1" ht="14.1" customHeight="1" spans="1:11">
      <c r="A2" s="4" t="s">
        <v>131</v>
      </c>
      <c r="B2" s="4" t="s">
        <v>0</v>
      </c>
      <c r="C2" s="5"/>
      <c r="D2" s="5"/>
      <c r="E2" s="5"/>
      <c r="F2" s="5"/>
      <c r="G2" s="5"/>
      <c r="H2" s="5"/>
      <c r="I2" s="5"/>
      <c r="J2" s="5"/>
      <c r="K2" s="32" t="s">
        <v>165</v>
      </c>
    </row>
    <row r="3" s="421" customFormat="1" ht="14.1" customHeight="1" spans="1:11">
      <c r="A3" s="45" t="e">
        <f>#REF!</f>
        <v>#REF!</v>
      </c>
      <c r="B3" s="45"/>
      <c r="C3" s="45"/>
      <c r="D3" s="45"/>
      <c r="E3" s="45"/>
      <c r="F3" s="45"/>
      <c r="G3" s="45"/>
      <c r="H3" s="45"/>
      <c r="I3" s="45"/>
      <c r="J3" s="45"/>
      <c r="K3" s="45"/>
    </row>
    <row r="4" s="421" customFormat="1" ht="14.1" customHeight="1" spans="1:11">
      <c r="A4" s="5" t="str">
        <f>封面!D7&amp;封面!F7</f>
        <v>被评估方：</v>
      </c>
      <c r="B4" s="5"/>
      <c r="C4" s="5"/>
      <c r="D4" s="5"/>
      <c r="E4" s="5"/>
      <c r="F4" s="5"/>
      <c r="G4" s="5"/>
      <c r="H4" s="5"/>
      <c r="I4" s="5"/>
      <c r="J4" s="5"/>
      <c r="K4" s="32" t="s">
        <v>133</v>
      </c>
    </row>
    <row r="5" ht="15" customHeight="1" spans="1:11">
      <c r="A5" s="46" t="s">
        <v>134</v>
      </c>
      <c r="B5" s="46" t="s">
        <v>166</v>
      </c>
      <c r="C5" s="46" t="s">
        <v>167</v>
      </c>
      <c r="D5" s="46" t="s">
        <v>136</v>
      </c>
      <c r="E5" s="46" t="s">
        <v>137</v>
      </c>
      <c r="F5" s="46" t="s">
        <v>138</v>
      </c>
      <c r="G5" s="46" t="s">
        <v>139</v>
      </c>
      <c r="H5" s="46" t="s">
        <v>140</v>
      </c>
      <c r="I5" s="46" t="s">
        <v>141</v>
      </c>
      <c r="J5" s="46" t="s">
        <v>142</v>
      </c>
      <c r="K5" s="22" t="s">
        <v>143</v>
      </c>
    </row>
    <row r="6" ht="15" customHeight="1" spans="1:11">
      <c r="A6" s="21"/>
      <c r="B6" s="22" t="s">
        <v>168</v>
      </c>
      <c r="C6" s="26"/>
      <c r="D6" s="74" t="s">
        <v>145</v>
      </c>
      <c r="E6" s="29"/>
      <c r="F6" s="27"/>
      <c r="G6" s="550">
        <v>10000</v>
      </c>
      <c r="H6" s="550">
        <v>10000</v>
      </c>
      <c r="I6" s="550">
        <f>H6-G6</f>
        <v>0</v>
      </c>
      <c r="J6" s="28">
        <f t="shared" ref="J6:J31" si="0">IF(OR(G6&lt;=0,G6=""),"",(H6-G6)/G6*100)</f>
        <v>0</v>
      </c>
      <c r="K6" s="26"/>
    </row>
    <row r="7" ht="15" customHeight="1" spans="1:11">
      <c r="A7" s="21"/>
      <c r="B7" s="26"/>
      <c r="C7" s="26"/>
      <c r="D7" s="26"/>
      <c r="E7" s="29"/>
      <c r="F7" s="27"/>
      <c r="G7" s="550"/>
      <c r="H7" s="550"/>
      <c r="I7" s="550">
        <f t="shared" ref="I7:I30" si="1">H7-G7</f>
        <v>0</v>
      </c>
      <c r="J7" s="28" t="str">
        <f t="shared" si="0"/>
        <v/>
      </c>
      <c r="K7" s="26"/>
    </row>
    <row r="8" ht="15" customHeight="1" spans="1:11">
      <c r="A8" s="21"/>
      <c r="B8" s="26"/>
      <c r="C8" s="26"/>
      <c r="D8" s="26"/>
      <c r="E8" s="29"/>
      <c r="F8" s="27"/>
      <c r="G8" s="550"/>
      <c r="H8" s="550"/>
      <c r="I8" s="550">
        <f t="shared" si="1"/>
        <v>0</v>
      </c>
      <c r="J8" s="28" t="str">
        <f t="shared" si="0"/>
        <v/>
      </c>
      <c r="K8" s="26"/>
    </row>
    <row r="9" ht="15" customHeight="1" spans="1:11">
      <c r="A9" s="21"/>
      <c r="B9" s="26"/>
      <c r="C9" s="26"/>
      <c r="D9" s="26"/>
      <c r="E9" s="29"/>
      <c r="F9" s="27"/>
      <c r="G9" s="550"/>
      <c r="H9" s="550"/>
      <c r="I9" s="550">
        <f t="shared" si="1"/>
        <v>0</v>
      </c>
      <c r="J9" s="28" t="str">
        <f t="shared" si="0"/>
        <v/>
      </c>
      <c r="K9" s="26"/>
    </row>
    <row r="10" ht="15" customHeight="1" spans="1:11">
      <c r="A10" s="21"/>
      <c r="B10" s="26"/>
      <c r="C10" s="26"/>
      <c r="D10" s="26"/>
      <c r="E10" s="29"/>
      <c r="F10" s="27"/>
      <c r="G10" s="550"/>
      <c r="H10" s="550"/>
      <c r="I10" s="550">
        <f t="shared" si="1"/>
        <v>0</v>
      </c>
      <c r="J10" s="28" t="str">
        <f t="shared" si="0"/>
        <v/>
      </c>
      <c r="K10" s="26"/>
    </row>
    <row r="11" ht="15" customHeight="1" spans="1:11">
      <c r="A11" s="21"/>
      <c r="B11" s="26"/>
      <c r="C11" s="26"/>
      <c r="D11" s="26"/>
      <c r="E11" s="29"/>
      <c r="F11" s="27"/>
      <c r="G11" s="550"/>
      <c r="H11" s="550"/>
      <c r="I11" s="550">
        <f t="shared" si="1"/>
        <v>0</v>
      </c>
      <c r="J11" s="28" t="str">
        <f t="shared" si="0"/>
        <v/>
      </c>
      <c r="K11" s="26"/>
    </row>
    <row r="12" ht="15" customHeight="1" spans="1:11">
      <c r="A12" s="21"/>
      <c r="B12" s="26"/>
      <c r="C12" s="26"/>
      <c r="D12" s="26"/>
      <c r="E12" s="29"/>
      <c r="F12" s="27"/>
      <c r="G12" s="550"/>
      <c r="H12" s="550"/>
      <c r="I12" s="550">
        <f t="shared" si="1"/>
        <v>0</v>
      </c>
      <c r="J12" s="28" t="str">
        <f t="shared" si="0"/>
        <v/>
      </c>
      <c r="K12" s="26"/>
    </row>
    <row r="13" ht="15" customHeight="1" spans="1:11">
      <c r="A13" s="21"/>
      <c r="B13" s="26"/>
      <c r="C13" s="26"/>
      <c r="D13" s="26"/>
      <c r="E13" s="29"/>
      <c r="F13" s="27"/>
      <c r="G13" s="550"/>
      <c r="H13" s="550"/>
      <c r="I13" s="550">
        <f t="shared" si="1"/>
        <v>0</v>
      </c>
      <c r="J13" s="28" t="str">
        <f t="shared" si="0"/>
        <v/>
      </c>
      <c r="K13" s="26"/>
    </row>
    <row r="14" ht="15" customHeight="1" spans="1:11">
      <c r="A14" s="21"/>
      <c r="B14" s="26"/>
      <c r="C14" s="26"/>
      <c r="D14" s="26"/>
      <c r="E14" s="29"/>
      <c r="F14" s="27"/>
      <c r="G14" s="550"/>
      <c r="H14" s="550"/>
      <c r="I14" s="550">
        <f t="shared" si="1"/>
        <v>0</v>
      </c>
      <c r="J14" s="28" t="str">
        <f t="shared" si="0"/>
        <v/>
      </c>
      <c r="K14" s="26"/>
    </row>
    <row r="15" ht="15" customHeight="1" spans="1:11">
      <c r="A15" s="21"/>
      <c r="B15" s="26"/>
      <c r="C15" s="26"/>
      <c r="D15" s="26"/>
      <c r="E15" s="29"/>
      <c r="F15" s="27"/>
      <c r="G15" s="550"/>
      <c r="H15" s="550"/>
      <c r="I15" s="550">
        <f t="shared" si="1"/>
        <v>0</v>
      </c>
      <c r="J15" s="28" t="str">
        <f t="shared" si="0"/>
        <v/>
      </c>
      <c r="K15" s="26"/>
    </row>
    <row r="16" ht="15" customHeight="1" spans="1:11">
      <c r="A16" s="21"/>
      <c r="B16" s="26"/>
      <c r="C16" s="26"/>
      <c r="D16" s="26"/>
      <c r="E16" s="29"/>
      <c r="F16" s="27"/>
      <c r="G16" s="550"/>
      <c r="H16" s="550"/>
      <c r="I16" s="550">
        <f t="shared" si="1"/>
        <v>0</v>
      </c>
      <c r="J16" s="28" t="str">
        <f t="shared" si="0"/>
        <v/>
      </c>
      <c r="K16" s="26"/>
    </row>
    <row r="17" ht="15" customHeight="1" spans="1:11">
      <c r="A17" s="21"/>
      <c r="B17" s="26"/>
      <c r="C17" s="26"/>
      <c r="D17" s="26"/>
      <c r="E17" s="29"/>
      <c r="F17" s="27"/>
      <c r="G17" s="550"/>
      <c r="H17" s="550"/>
      <c r="I17" s="550">
        <f t="shared" si="1"/>
        <v>0</v>
      </c>
      <c r="J17" s="28" t="str">
        <f t="shared" si="0"/>
        <v/>
      </c>
      <c r="K17" s="26"/>
    </row>
    <row r="18" ht="15" customHeight="1" spans="1:11">
      <c r="A18" s="21"/>
      <c r="B18" s="26"/>
      <c r="C18" s="26"/>
      <c r="D18" s="26"/>
      <c r="E18" s="29"/>
      <c r="F18" s="27"/>
      <c r="G18" s="550"/>
      <c r="H18" s="550"/>
      <c r="I18" s="550">
        <f t="shared" si="1"/>
        <v>0</v>
      </c>
      <c r="J18" s="28" t="str">
        <f t="shared" si="0"/>
        <v/>
      </c>
      <c r="K18" s="26"/>
    </row>
    <row r="19" ht="15" customHeight="1" spans="1:11">
      <c r="A19" s="21"/>
      <c r="B19" s="26"/>
      <c r="C19" s="26"/>
      <c r="D19" s="26"/>
      <c r="E19" s="29"/>
      <c r="F19" s="27"/>
      <c r="G19" s="550"/>
      <c r="H19" s="550"/>
      <c r="I19" s="550">
        <f t="shared" si="1"/>
        <v>0</v>
      </c>
      <c r="J19" s="28" t="str">
        <f t="shared" si="0"/>
        <v/>
      </c>
      <c r="K19" s="26"/>
    </row>
    <row r="20" ht="15" customHeight="1" spans="1:11">
      <c r="A20" s="21"/>
      <c r="B20" s="26"/>
      <c r="C20" s="26"/>
      <c r="D20" s="26"/>
      <c r="E20" s="29"/>
      <c r="F20" s="27"/>
      <c r="G20" s="550"/>
      <c r="H20" s="550"/>
      <c r="I20" s="550">
        <f t="shared" si="1"/>
        <v>0</v>
      </c>
      <c r="J20" s="28" t="str">
        <f t="shared" si="0"/>
        <v/>
      </c>
      <c r="K20" s="26"/>
    </row>
    <row r="21" ht="15" customHeight="1" spans="1:11">
      <c r="A21" s="21"/>
      <c r="B21" s="26"/>
      <c r="C21" s="26"/>
      <c r="D21" s="26"/>
      <c r="E21" s="29"/>
      <c r="F21" s="27"/>
      <c r="G21" s="550"/>
      <c r="H21" s="550"/>
      <c r="I21" s="550">
        <f t="shared" si="1"/>
        <v>0</v>
      </c>
      <c r="J21" s="28" t="str">
        <f t="shared" si="0"/>
        <v/>
      </c>
      <c r="K21" s="26"/>
    </row>
    <row r="22" ht="15" customHeight="1" spans="1:11">
      <c r="A22" s="21"/>
      <c r="B22" s="26"/>
      <c r="C22" s="26"/>
      <c r="D22" s="26"/>
      <c r="E22" s="29"/>
      <c r="F22" s="27"/>
      <c r="G22" s="550"/>
      <c r="H22" s="550"/>
      <c r="I22" s="550">
        <f t="shared" si="1"/>
        <v>0</v>
      </c>
      <c r="J22" s="28" t="str">
        <f t="shared" si="0"/>
        <v/>
      </c>
      <c r="K22" s="26"/>
    </row>
    <row r="23" ht="15" customHeight="1" spans="1:11">
      <c r="A23" s="21"/>
      <c r="B23" s="26"/>
      <c r="C23" s="26"/>
      <c r="D23" s="26"/>
      <c r="E23" s="29"/>
      <c r="F23" s="27"/>
      <c r="G23" s="550"/>
      <c r="H23" s="550"/>
      <c r="I23" s="550">
        <f t="shared" si="1"/>
        <v>0</v>
      </c>
      <c r="J23" s="28" t="str">
        <f t="shared" si="0"/>
        <v/>
      </c>
      <c r="K23" s="26"/>
    </row>
    <row r="24" ht="15" customHeight="1" spans="1:11">
      <c r="A24" s="21"/>
      <c r="B24" s="26"/>
      <c r="C24" s="26"/>
      <c r="D24" s="26"/>
      <c r="E24" s="29"/>
      <c r="F24" s="27"/>
      <c r="G24" s="550"/>
      <c r="H24" s="550"/>
      <c r="I24" s="550">
        <f t="shared" si="1"/>
        <v>0</v>
      </c>
      <c r="J24" s="28" t="str">
        <f t="shared" si="0"/>
        <v/>
      </c>
      <c r="K24" s="26"/>
    </row>
    <row r="25" ht="15" customHeight="1" spans="1:11">
      <c r="A25" s="21"/>
      <c r="B25" s="26"/>
      <c r="C25" s="26"/>
      <c r="D25" s="26"/>
      <c r="E25" s="29"/>
      <c r="F25" s="27"/>
      <c r="G25" s="550"/>
      <c r="H25" s="550"/>
      <c r="I25" s="550">
        <f t="shared" si="1"/>
        <v>0</v>
      </c>
      <c r="J25" s="28" t="str">
        <f t="shared" si="0"/>
        <v/>
      </c>
      <c r="K25" s="26"/>
    </row>
    <row r="26" ht="15" customHeight="1" spans="1:11">
      <c r="A26" s="21"/>
      <c r="B26" s="26"/>
      <c r="C26" s="26"/>
      <c r="D26" s="26"/>
      <c r="E26" s="29"/>
      <c r="F26" s="27"/>
      <c r="G26" s="550"/>
      <c r="H26" s="550"/>
      <c r="I26" s="550">
        <f t="shared" si="1"/>
        <v>0</v>
      </c>
      <c r="J26" s="28" t="str">
        <f t="shared" si="0"/>
        <v/>
      </c>
      <c r="K26" s="26"/>
    </row>
    <row r="27" ht="15" customHeight="1" spans="1:11">
      <c r="A27" s="21"/>
      <c r="B27" s="26"/>
      <c r="C27" s="26"/>
      <c r="D27" s="26"/>
      <c r="E27" s="29"/>
      <c r="F27" s="27"/>
      <c r="G27" s="550"/>
      <c r="H27" s="550"/>
      <c r="I27" s="550">
        <f t="shared" si="1"/>
        <v>0</v>
      </c>
      <c r="J27" s="28" t="str">
        <f t="shared" si="0"/>
        <v/>
      </c>
      <c r="K27" s="26"/>
    </row>
    <row r="28" ht="15" customHeight="1" spans="1:11">
      <c r="A28" s="21"/>
      <c r="B28" s="26"/>
      <c r="C28" s="26"/>
      <c r="D28" s="26"/>
      <c r="E28" s="29"/>
      <c r="F28" s="27"/>
      <c r="G28" s="550"/>
      <c r="H28" s="550"/>
      <c r="I28" s="550">
        <f t="shared" si="1"/>
        <v>0</v>
      </c>
      <c r="J28" s="28" t="str">
        <f t="shared" si="0"/>
        <v/>
      </c>
      <c r="K28" s="26"/>
    </row>
    <row r="29" ht="15" customHeight="1" spans="1:11">
      <c r="A29" s="21"/>
      <c r="B29" s="26"/>
      <c r="C29" s="26"/>
      <c r="D29" s="26"/>
      <c r="E29" s="29"/>
      <c r="F29" s="27"/>
      <c r="G29" s="550"/>
      <c r="H29" s="550"/>
      <c r="I29" s="550">
        <f t="shared" si="1"/>
        <v>0</v>
      </c>
      <c r="J29" s="28" t="str">
        <f t="shared" si="0"/>
        <v/>
      </c>
      <c r="K29" s="26"/>
    </row>
    <row r="30" ht="15" customHeight="1" spans="1:11">
      <c r="A30" s="21"/>
      <c r="B30" s="26"/>
      <c r="C30" s="26"/>
      <c r="D30" s="26"/>
      <c r="E30" s="29"/>
      <c r="F30" s="27"/>
      <c r="G30" s="550"/>
      <c r="H30" s="550"/>
      <c r="I30" s="550">
        <f t="shared" si="1"/>
        <v>0</v>
      </c>
      <c r="J30" s="28" t="str">
        <f t="shared" si="0"/>
        <v/>
      </c>
      <c r="K30" s="26"/>
    </row>
    <row r="31" ht="15" customHeight="1" spans="1:11">
      <c r="A31" s="30" t="s">
        <v>146</v>
      </c>
      <c r="B31" s="31"/>
      <c r="C31" s="27"/>
      <c r="D31" s="27"/>
      <c r="E31" s="29"/>
      <c r="F31" s="27"/>
      <c r="G31" s="550">
        <f>SUM(G6:G30)</f>
        <v>10000</v>
      </c>
      <c r="H31" s="550">
        <f>SUM(H6:H30)</f>
        <v>10000</v>
      </c>
      <c r="I31" s="550">
        <f>SUM(I6:I30)</f>
        <v>0</v>
      </c>
      <c r="J31" s="28">
        <f t="shared" si="0"/>
        <v>0</v>
      </c>
      <c r="K31" s="26"/>
    </row>
  </sheetData>
  <mergeCells count="1">
    <mergeCell ref="A31:B31"/>
  </mergeCells>
  <hyperlinks>
    <hyperlink ref="A2" location="'表3-1货币汇总'!B8" display="返回" tooltip="单击一次可用于跟踪;单击并按住可用于选定单元格"/>
    <hyperlink ref="B2" location="索引!F7"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indexed="55"/>
  </sheetPr>
  <dimension ref="A1:F27"/>
  <sheetViews>
    <sheetView zoomScale="75" zoomScaleNormal="75" zoomScaleSheetLayoutView="85" workbookViewId="0">
      <selection activeCell="I8" sqref="I8"/>
    </sheetView>
  </sheetViews>
  <sheetFormatPr defaultColWidth="9" defaultRowHeight="14.25" outlineLevelCol="5"/>
  <cols>
    <col min="1" max="1" width="10.5" customWidth="1"/>
    <col min="2" max="2" width="39.5" customWidth="1"/>
    <col min="3" max="4" width="28.5" customWidth="1"/>
    <col min="5" max="5" width="25.6" customWidth="1"/>
    <col min="6" max="6" width="17.2" customWidth="1"/>
  </cols>
  <sheetData>
    <row r="1" ht="42" customHeight="1" spans="1:6">
      <c r="A1" s="422" t="s">
        <v>169</v>
      </c>
      <c r="B1" s="423"/>
      <c r="C1" s="423"/>
      <c r="D1" s="423"/>
      <c r="E1" s="423"/>
      <c r="F1" s="423"/>
    </row>
    <row r="2" ht="20.1" customHeight="1" spans="1:6">
      <c r="A2" s="424" t="s">
        <v>131</v>
      </c>
      <c r="B2" s="424" t="s">
        <v>0</v>
      </c>
      <c r="C2" s="273"/>
      <c r="D2" s="273"/>
      <c r="E2" s="273"/>
      <c r="F2" s="425" t="s">
        <v>170</v>
      </c>
    </row>
    <row r="3" ht="20.1" customHeight="1" spans="1:6">
      <c r="A3" s="426" t="s">
        <v>171</v>
      </c>
      <c r="B3" s="426"/>
      <c r="C3" s="426"/>
      <c r="D3" s="426"/>
      <c r="E3" s="426"/>
      <c r="F3" s="426"/>
    </row>
    <row r="4" ht="20.1" customHeight="1" spans="1:6">
      <c r="A4" s="427" t="str">
        <f>封面!D7&amp;封面!F7</f>
        <v>被评估方：</v>
      </c>
      <c r="B4" s="427"/>
      <c r="C4" s="427"/>
      <c r="D4" s="427"/>
      <c r="E4" s="427"/>
      <c r="F4" s="425" t="s">
        <v>133</v>
      </c>
    </row>
    <row r="5" ht="21.9" customHeight="1" spans="1:6">
      <c r="A5" s="428" t="s">
        <v>172</v>
      </c>
      <c r="B5" s="428" t="s">
        <v>173</v>
      </c>
      <c r="C5" s="428" t="s">
        <v>174</v>
      </c>
      <c r="D5" s="428" t="s">
        <v>140</v>
      </c>
      <c r="E5" s="428" t="s">
        <v>175</v>
      </c>
      <c r="F5" s="428" t="s">
        <v>176</v>
      </c>
    </row>
    <row r="6" ht="21.9" customHeight="1" spans="1:6">
      <c r="A6" s="429" t="s">
        <v>177</v>
      </c>
      <c r="B6" s="430" t="s">
        <v>178</v>
      </c>
      <c r="C6" s="431">
        <f>'3-2-1交易性-股票'!G30</f>
        <v>0</v>
      </c>
      <c r="D6" s="431">
        <f>'3-2-1交易性-股票'!I30</f>
        <v>0</v>
      </c>
      <c r="E6" s="431">
        <f>D6-C6</f>
        <v>0</v>
      </c>
      <c r="F6" s="432" t="str">
        <f>IF(OR(C6&lt;=0,C6=""),"",E6/C6*100)</f>
        <v/>
      </c>
    </row>
    <row r="7" ht="21.9" customHeight="1" spans="1:6">
      <c r="A7" s="428" t="s">
        <v>179</v>
      </c>
      <c r="B7" s="430" t="s">
        <v>180</v>
      </c>
      <c r="C7" s="431">
        <f>'3-2-2交易性-债券'!H30</f>
        <v>0</v>
      </c>
      <c r="D7" s="431">
        <f>'3-2-2交易性-债券'!I30</f>
        <v>0</v>
      </c>
      <c r="E7" s="431">
        <f>D7-C7</f>
        <v>0</v>
      </c>
      <c r="F7" s="432" t="str">
        <f>IF(OR(C7&lt;=0,C7=""),"",E7/C7*100)</f>
        <v/>
      </c>
    </row>
    <row r="8" ht="21.9" customHeight="1" spans="1:6">
      <c r="A8" s="428" t="s">
        <v>181</v>
      </c>
      <c r="B8" s="430" t="s">
        <v>182</v>
      </c>
      <c r="C8" s="431">
        <f>'3-2-3交易性-基金'!G30</f>
        <v>0</v>
      </c>
      <c r="D8" s="431">
        <f>'3-2-3交易性-基金'!I30</f>
        <v>0</v>
      </c>
      <c r="E8" s="431">
        <f>D8-C8</f>
        <v>0</v>
      </c>
      <c r="F8" s="432" t="str">
        <f>IF(OR(C8&lt;=0,C8=""),"",E8/C8*100)</f>
        <v/>
      </c>
    </row>
    <row r="9" ht="21.9" customHeight="1" spans="1:6">
      <c r="A9" s="428"/>
      <c r="B9" s="433"/>
      <c r="C9" s="431"/>
      <c r="D9" s="431"/>
      <c r="E9" s="431"/>
      <c r="F9" s="432"/>
    </row>
    <row r="10" ht="21.9" customHeight="1" spans="1:6">
      <c r="A10" s="428"/>
      <c r="B10" s="433"/>
      <c r="C10" s="431"/>
      <c r="D10" s="431"/>
      <c r="E10" s="431"/>
      <c r="F10" s="432"/>
    </row>
    <row r="11" ht="21.9" customHeight="1" spans="1:6">
      <c r="A11" s="428"/>
      <c r="B11" s="433"/>
      <c r="C11" s="431"/>
      <c r="D11" s="431"/>
      <c r="E11" s="431"/>
      <c r="F11" s="432"/>
    </row>
    <row r="12" ht="21.9" customHeight="1" spans="1:6">
      <c r="A12" s="428"/>
      <c r="B12" s="433"/>
      <c r="C12" s="431"/>
      <c r="D12" s="431"/>
      <c r="E12" s="431"/>
      <c r="F12" s="432"/>
    </row>
    <row r="13" ht="21.9" customHeight="1" spans="1:6">
      <c r="A13" s="428"/>
      <c r="B13" s="433"/>
      <c r="C13" s="431"/>
      <c r="D13" s="431"/>
      <c r="E13" s="431"/>
      <c r="F13" s="432"/>
    </row>
    <row r="14" ht="21.9" customHeight="1" spans="1:6">
      <c r="A14" s="428"/>
      <c r="B14" s="433"/>
      <c r="C14" s="431"/>
      <c r="D14" s="431"/>
      <c r="E14" s="431"/>
      <c r="F14" s="432"/>
    </row>
    <row r="15" ht="21.9" customHeight="1" spans="1:6">
      <c r="A15" s="428"/>
      <c r="B15" s="433"/>
      <c r="C15" s="431"/>
      <c r="D15" s="431"/>
      <c r="E15" s="431"/>
      <c r="F15" s="432"/>
    </row>
    <row r="16" ht="21.9" customHeight="1" spans="1:6">
      <c r="A16" s="428"/>
      <c r="B16" s="433"/>
      <c r="C16" s="431"/>
      <c r="D16" s="431"/>
      <c r="E16" s="431"/>
      <c r="F16" s="432"/>
    </row>
    <row r="17" ht="21.9" customHeight="1" spans="1:6">
      <c r="A17" s="428"/>
      <c r="B17" s="433"/>
      <c r="C17" s="431"/>
      <c r="D17" s="431"/>
      <c r="E17" s="431"/>
      <c r="F17" s="432"/>
    </row>
    <row r="18" ht="21.9" customHeight="1" spans="1:6">
      <c r="A18" s="428"/>
      <c r="B18" s="433"/>
      <c r="C18" s="431"/>
      <c r="D18" s="431"/>
      <c r="E18" s="431"/>
      <c r="F18" s="432"/>
    </row>
    <row r="19" ht="21.9" customHeight="1" spans="1:6">
      <c r="A19" s="428"/>
      <c r="B19" s="433"/>
      <c r="C19" s="431"/>
      <c r="D19" s="431"/>
      <c r="E19" s="431"/>
      <c r="F19" s="432"/>
    </row>
    <row r="20" ht="21.9" customHeight="1" spans="1:6">
      <c r="A20" s="428"/>
      <c r="B20" s="433"/>
      <c r="C20" s="431"/>
      <c r="D20" s="431"/>
      <c r="E20" s="431"/>
      <c r="F20" s="432"/>
    </row>
    <row r="21" ht="21.9" customHeight="1" spans="1:6">
      <c r="A21" s="428"/>
      <c r="B21" s="433"/>
      <c r="C21" s="431"/>
      <c r="D21" s="431"/>
      <c r="E21" s="431"/>
      <c r="F21" s="432"/>
    </row>
    <row r="22" ht="21.9" customHeight="1" spans="1:6">
      <c r="A22" s="428"/>
      <c r="B22" s="433"/>
      <c r="C22" s="431"/>
      <c r="D22" s="431"/>
      <c r="E22" s="431"/>
      <c r="F22" s="432"/>
    </row>
    <row r="23" ht="21.9" customHeight="1" spans="1:6">
      <c r="A23" s="428"/>
      <c r="B23" s="433"/>
      <c r="C23" s="431"/>
      <c r="D23" s="431"/>
      <c r="E23" s="431"/>
      <c r="F23" s="432"/>
    </row>
    <row r="24" ht="21.9" customHeight="1" spans="1:6">
      <c r="A24" s="428"/>
      <c r="B24" s="433"/>
      <c r="C24" s="431"/>
      <c r="D24" s="431"/>
      <c r="E24" s="431" t="s">
        <v>183</v>
      </c>
      <c r="F24" s="432"/>
    </row>
    <row r="25" ht="21.9" customHeight="1" spans="1:6">
      <c r="A25" s="429" t="s">
        <v>184</v>
      </c>
      <c r="B25" s="431" t="s">
        <v>185</v>
      </c>
      <c r="C25" s="431">
        <f>SUM(C6:C8)</f>
        <v>0</v>
      </c>
      <c r="D25" s="431">
        <f>SUM(D6:D8)</f>
        <v>0</v>
      </c>
      <c r="E25" s="431">
        <f>D25-C25</f>
        <v>0</v>
      </c>
      <c r="F25" s="432" t="str">
        <f>IF(OR(C25&lt;=0,C25=""),"",E25/C25*100)</f>
        <v/>
      </c>
    </row>
    <row r="26" ht="21.9" customHeight="1" spans="1:6">
      <c r="A26" s="427" t="str">
        <f>封面!D11&amp;封面!F11</f>
        <v>被评估方填表人：王昀</v>
      </c>
      <c r="B26" s="427"/>
      <c r="C26" s="426" t="s">
        <v>186</v>
      </c>
      <c r="D26" s="426"/>
      <c r="E26" s="427"/>
      <c r="F26" s="425" t="str">
        <f>"评估人员："&amp;封面!F16</f>
        <v>评估人员：</v>
      </c>
    </row>
    <row r="27" ht="21.9" customHeight="1" spans="1:6">
      <c r="A27" s="427" t="str">
        <f>封面!D13&amp;封面!F13&amp;封面!G13&amp;封面!H13&amp;封面!I13&amp;封面!J13&amp;封面!K13</f>
        <v>填表日期：年月日</v>
      </c>
      <c r="B27" s="427"/>
      <c r="C27" s="427"/>
      <c r="D27" s="427"/>
      <c r="E27" s="427"/>
      <c r="F27" s="427"/>
    </row>
  </sheetData>
  <sheetProtection password="C724" sheet="1"/>
  <hyperlinks>
    <hyperlink ref="A2" location="表3流资汇总!B7" display="返回"/>
    <hyperlink ref="B2" location="索引!D6" display="返回索引页"/>
    <hyperlink ref="B6" location="'3-2-1交易性-股票'!A1" display="交易性金融资产-股票投资"/>
    <hyperlink ref="B7" location="'3-2-2交易性-债券'!A1" display="交易性金融资产-债券投资"/>
    <hyperlink ref="B8" location="'3-2-3交易性-基金'!A1" display="交易性金融资产-基金投资"/>
  </hyperlinks>
  <printOptions horizontalCentered="1"/>
  <pageMargins left="1" right="1" top="0.866141732283464" bottom="0.866141732283464" header="1.06299212598425" footer="0.511811023622047"/>
  <pageSetup paperSize="9" scale="75" fitToHeight="0"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L32"/>
  <sheetViews>
    <sheetView zoomScaleSheetLayoutView="85" workbookViewId="0">
      <selection activeCell="I8" sqref="I8"/>
    </sheetView>
  </sheetViews>
  <sheetFormatPr defaultColWidth="9" defaultRowHeight="15.75" customHeight="1"/>
  <cols>
    <col min="1" max="1" width="5.9" style="555" customWidth="1"/>
    <col min="2" max="2" width="19" style="555" customWidth="1"/>
    <col min="3" max="3" width="10.6" style="555" customWidth="1"/>
    <col min="4" max="4" width="7.2" style="555" customWidth="1"/>
    <col min="5" max="5" width="7.9" style="555" customWidth="1"/>
    <col min="6" max="6" width="9.4" style="555" customWidth="1"/>
    <col min="7" max="7" width="12.6" style="555" customWidth="1"/>
    <col min="8" max="8" width="8" style="555" customWidth="1"/>
    <col min="9" max="10" width="12.6" style="555" customWidth="1"/>
    <col min="11" max="11" width="8" style="555" customWidth="1"/>
    <col min="12" max="16384" width="9" style="555"/>
  </cols>
  <sheetData>
    <row r="1" s="553" customFormat="1" ht="24.9" customHeight="1" spans="1:12">
      <c r="A1" s="42" t="s">
        <v>187</v>
      </c>
      <c r="B1" s="556"/>
      <c r="C1" s="556"/>
      <c r="D1" s="556"/>
      <c r="E1" s="556"/>
      <c r="F1" s="556"/>
      <c r="G1" s="556"/>
      <c r="H1" s="556"/>
      <c r="I1" s="556"/>
      <c r="J1" s="556"/>
      <c r="K1" s="556"/>
      <c r="L1" s="556"/>
    </row>
    <row r="2" ht="14.1" customHeight="1" spans="1:12">
      <c r="A2" s="4" t="s">
        <v>131</v>
      </c>
      <c r="B2" s="4" t="s">
        <v>0</v>
      </c>
      <c r="C2" s="557"/>
      <c r="D2" s="557"/>
      <c r="E2" s="557"/>
      <c r="F2" s="557"/>
      <c r="G2" s="557"/>
      <c r="H2" s="557"/>
      <c r="I2" s="557"/>
      <c r="J2" s="557"/>
      <c r="K2" s="557"/>
      <c r="L2" s="573" t="s">
        <v>188</v>
      </c>
    </row>
    <row r="3" ht="14.1" customHeight="1" spans="1:12">
      <c r="A3" s="45" t="e">
        <f>#REF!</f>
        <v>#REF!</v>
      </c>
      <c r="B3" s="558"/>
      <c r="C3" s="558"/>
      <c r="D3" s="558"/>
      <c r="E3" s="558"/>
      <c r="F3" s="558"/>
      <c r="G3" s="558"/>
      <c r="H3" s="559"/>
      <c r="I3" s="559"/>
      <c r="J3" s="559"/>
      <c r="K3" s="559"/>
      <c r="L3" s="559"/>
    </row>
    <row r="4" ht="14.1" customHeight="1" spans="1:12">
      <c r="A4" s="5" t="str">
        <f>封面!D7&amp;封面!F7</f>
        <v>被评估方：</v>
      </c>
      <c r="K4" s="574" t="s">
        <v>133</v>
      </c>
      <c r="L4" s="575"/>
    </row>
    <row r="5" s="554" customFormat="1" ht="30" customHeight="1" spans="1:12">
      <c r="A5" s="538" t="s">
        <v>134</v>
      </c>
      <c r="B5" s="538" t="s">
        <v>189</v>
      </c>
      <c r="C5" s="538" t="s">
        <v>190</v>
      </c>
      <c r="D5" s="538" t="s">
        <v>191</v>
      </c>
      <c r="E5" s="538" t="s">
        <v>192</v>
      </c>
      <c r="F5" s="538" t="s">
        <v>193</v>
      </c>
      <c r="G5" s="538" t="s">
        <v>174</v>
      </c>
      <c r="H5" s="560" t="s">
        <v>194</v>
      </c>
      <c r="I5" s="538" t="s">
        <v>140</v>
      </c>
      <c r="J5" s="538" t="s">
        <v>141</v>
      </c>
      <c r="K5" s="538" t="s">
        <v>142</v>
      </c>
      <c r="L5" s="538" t="s">
        <v>143</v>
      </c>
    </row>
    <row r="6" ht="15" customHeight="1" spans="1:12">
      <c r="A6" s="561"/>
      <c r="B6" s="562"/>
      <c r="C6" s="563"/>
      <c r="D6" s="565"/>
      <c r="E6" s="564"/>
      <c r="F6" s="561"/>
      <c r="G6" s="566"/>
      <c r="H6" s="567"/>
      <c r="I6" s="576"/>
      <c r="J6" s="576"/>
      <c r="K6" s="577" t="str">
        <f>IF(OR(G6&lt;=0,G6=""),"",(I6-G6)/G6*100)</f>
        <v/>
      </c>
      <c r="L6" s="578"/>
    </row>
    <row r="7" ht="15" customHeight="1" spans="1:12">
      <c r="A7" s="561"/>
      <c r="B7" s="562"/>
      <c r="C7" s="563"/>
      <c r="D7" s="565"/>
      <c r="E7" s="564"/>
      <c r="F7" s="561"/>
      <c r="G7" s="566"/>
      <c r="H7" s="567"/>
      <c r="I7" s="576"/>
      <c r="J7" s="576"/>
      <c r="K7" s="577" t="str">
        <f t="shared" ref="K7:K30" si="0">IF(OR(G7&lt;=0,G7=""),"",(I7-G7)/G7*100)</f>
        <v/>
      </c>
      <c r="L7" s="578"/>
    </row>
    <row r="8" ht="15" customHeight="1" spans="1:12">
      <c r="A8" s="561"/>
      <c r="B8" s="562"/>
      <c r="C8" s="563"/>
      <c r="D8" s="565"/>
      <c r="E8" s="564"/>
      <c r="F8" s="561"/>
      <c r="G8" s="566"/>
      <c r="H8" s="567"/>
      <c r="I8" s="576"/>
      <c r="J8" s="576"/>
      <c r="K8" s="577" t="str">
        <f t="shared" si="0"/>
        <v/>
      </c>
      <c r="L8" s="578"/>
    </row>
    <row r="9" ht="15" customHeight="1" spans="1:12">
      <c r="A9" s="561"/>
      <c r="B9" s="562"/>
      <c r="C9" s="563"/>
      <c r="D9" s="565"/>
      <c r="E9" s="564"/>
      <c r="F9" s="561"/>
      <c r="G9" s="566"/>
      <c r="H9" s="567"/>
      <c r="I9" s="576"/>
      <c r="J9" s="576"/>
      <c r="K9" s="577" t="str">
        <f t="shared" si="0"/>
        <v/>
      </c>
      <c r="L9" s="578"/>
    </row>
    <row r="10" ht="15" customHeight="1" spans="1:12">
      <c r="A10" s="561"/>
      <c r="B10" s="562"/>
      <c r="C10" s="563"/>
      <c r="D10" s="565"/>
      <c r="E10" s="564"/>
      <c r="F10" s="561"/>
      <c r="G10" s="566"/>
      <c r="H10" s="567"/>
      <c r="I10" s="576"/>
      <c r="J10" s="576"/>
      <c r="K10" s="577" t="str">
        <f t="shared" si="0"/>
        <v/>
      </c>
      <c r="L10" s="578"/>
    </row>
    <row r="11" ht="15" customHeight="1" spans="1:12">
      <c r="A11" s="561"/>
      <c r="B11" s="562"/>
      <c r="C11" s="563"/>
      <c r="D11" s="565"/>
      <c r="E11" s="564"/>
      <c r="F11" s="561"/>
      <c r="G11" s="566"/>
      <c r="H11" s="567"/>
      <c r="I11" s="576"/>
      <c r="J11" s="576"/>
      <c r="K11" s="577" t="str">
        <f t="shared" si="0"/>
        <v/>
      </c>
      <c r="L11" s="578"/>
    </row>
    <row r="12" ht="15" customHeight="1" spans="1:12">
      <c r="A12" s="561"/>
      <c r="B12" s="562"/>
      <c r="C12" s="563"/>
      <c r="D12" s="565"/>
      <c r="E12" s="564"/>
      <c r="F12" s="561"/>
      <c r="G12" s="566"/>
      <c r="H12" s="567"/>
      <c r="I12" s="576"/>
      <c r="J12" s="576"/>
      <c r="K12" s="577" t="str">
        <f t="shared" si="0"/>
        <v/>
      </c>
      <c r="L12" s="578"/>
    </row>
    <row r="13" ht="15" customHeight="1" spans="1:12">
      <c r="A13" s="561"/>
      <c r="B13" s="562"/>
      <c r="C13" s="563"/>
      <c r="D13" s="565"/>
      <c r="E13" s="564"/>
      <c r="F13" s="561"/>
      <c r="G13" s="566"/>
      <c r="H13" s="567"/>
      <c r="I13" s="576"/>
      <c r="J13" s="576"/>
      <c r="K13" s="577" t="str">
        <f t="shared" si="0"/>
        <v/>
      </c>
      <c r="L13" s="578"/>
    </row>
    <row r="14" ht="15" customHeight="1" spans="1:12">
      <c r="A14" s="561"/>
      <c r="B14" s="562"/>
      <c r="C14" s="563"/>
      <c r="D14" s="565"/>
      <c r="E14" s="564"/>
      <c r="F14" s="561"/>
      <c r="G14" s="566"/>
      <c r="H14" s="567"/>
      <c r="I14" s="576"/>
      <c r="J14" s="576"/>
      <c r="K14" s="577" t="str">
        <f t="shared" si="0"/>
        <v/>
      </c>
      <c r="L14" s="578"/>
    </row>
    <row r="15" ht="15" customHeight="1" spans="1:12">
      <c r="A15" s="561"/>
      <c r="B15" s="562"/>
      <c r="C15" s="563"/>
      <c r="D15" s="565"/>
      <c r="E15" s="564"/>
      <c r="F15" s="561"/>
      <c r="G15" s="566"/>
      <c r="H15" s="567"/>
      <c r="I15" s="576"/>
      <c r="J15" s="576"/>
      <c r="K15" s="577" t="str">
        <f t="shared" si="0"/>
        <v/>
      </c>
      <c r="L15" s="578"/>
    </row>
    <row r="16" ht="15" customHeight="1" spans="1:12">
      <c r="A16" s="561"/>
      <c r="B16" s="562"/>
      <c r="C16" s="563"/>
      <c r="D16" s="565"/>
      <c r="E16" s="564"/>
      <c r="F16" s="561"/>
      <c r="G16" s="566"/>
      <c r="H16" s="567"/>
      <c r="I16" s="576"/>
      <c r="J16" s="576"/>
      <c r="K16" s="577" t="str">
        <f t="shared" si="0"/>
        <v/>
      </c>
      <c r="L16" s="578"/>
    </row>
    <row r="17" ht="15" customHeight="1" spans="1:12">
      <c r="A17" s="561"/>
      <c r="B17" s="562"/>
      <c r="C17" s="563"/>
      <c r="D17" s="565"/>
      <c r="E17" s="564"/>
      <c r="F17" s="561"/>
      <c r="G17" s="566"/>
      <c r="H17" s="567"/>
      <c r="I17" s="576"/>
      <c r="J17" s="576"/>
      <c r="K17" s="577" t="str">
        <f t="shared" si="0"/>
        <v/>
      </c>
      <c r="L17" s="578"/>
    </row>
    <row r="18" ht="15" customHeight="1" spans="1:12">
      <c r="A18" s="561"/>
      <c r="B18" s="562"/>
      <c r="C18" s="563"/>
      <c r="D18" s="565"/>
      <c r="E18" s="564"/>
      <c r="F18" s="561"/>
      <c r="G18" s="566"/>
      <c r="H18" s="567"/>
      <c r="I18" s="576"/>
      <c r="J18" s="576"/>
      <c r="K18" s="577" t="str">
        <f t="shared" si="0"/>
        <v/>
      </c>
      <c r="L18" s="578"/>
    </row>
    <row r="19" ht="15" customHeight="1" spans="1:12">
      <c r="A19" s="561"/>
      <c r="B19" s="562"/>
      <c r="C19" s="563"/>
      <c r="D19" s="565"/>
      <c r="E19" s="564"/>
      <c r="F19" s="561"/>
      <c r="G19" s="566"/>
      <c r="H19" s="567"/>
      <c r="I19" s="576"/>
      <c r="J19" s="576"/>
      <c r="K19" s="577" t="str">
        <f t="shared" si="0"/>
        <v/>
      </c>
      <c r="L19" s="578"/>
    </row>
    <row r="20" ht="15" customHeight="1" spans="1:12">
      <c r="A20" s="561"/>
      <c r="B20" s="562"/>
      <c r="C20" s="563"/>
      <c r="D20" s="565"/>
      <c r="E20" s="564"/>
      <c r="F20" s="561"/>
      <c r="G20" s="566"/>
      <c r="H20" s="567"/>
      <c r="I20" s="576"/>
      <c r="J20" s="576"/>
      <c r="K20" s="577" t="str">
        <f t="shared" si="0"/>
        <v/>
      </c>
      <c r="L20" s="578"/>
    </row>
    <row r="21" ht="15" customHeight="1" spans="1:12">
      <c r="A21" s="561"/>
      <c r="B21" s="562"/>
      <c r="C21" s="563"/>
      <c r="D21" s="565"/>
      <c r="E21" s="564"/>
      <c r="F21" s="561"/>
      <c r="G21" s="566"/>
      <c r="H21" s="567"/>
      <c r="I21" s="576"/>
      <c r="J21" s="576"/>
      <c r="K21" s="577" t="str">
        <f t="shared" si="0"/>
        <v/>
      </c>
      <c r="L21" s="578"/>
    </row>
    <row r="22" ht="15" customHeight="1" spans="1:12">
      <c r="A22" s="561"/>
      <c r="B22" s="562"/>
      <c r="C22" s="563"/>
      <c r="D22" s="565"/>
      <c r="E22" s="564"/>
      <c r="F22" s="561"/>
      <c r="G22" s="566"/>
      <c r="H22" s="567"/>
      <c r="I22" s="576"/>
      <c r="J22" s="576"/>
      <c r="K22" s="577" t="str">
        <f t="shared" si="0"/>
        <v/>
      </c>
      <c r="L22" s="578"/>
    </row>
    <row r="23" ht="15" customHeight="1" spans="1:12">
      <c r="A23" s="561"/>
      <c r="B23" s="562"/>
      <c r="C23" s="563"/>
      <c r="D23" s="565"/>
      <c r="E23" s="564"/>
      <c r="F23" s="561"/>
      <c r="G23" s="566"/>
      <c r="H23" s="567"/>
      <c r="I23" s="576"/>
      <c r="J23" s="576"/>
      <c r="K23" s="577" t="str">
        <f t="shared" si="0"/>
        <v/>
      </c>
      <c r="L23" s="578"/>
    </row>
    <row r="24" ht="15" customHeight="1" spans="1:12">
      <c r="A24" s="561"/>
      <c r="B24" s="562"/>
      <c r="C24" s="563"/>
      <c r="D24" s="565"/>
      <c r="E24" s="564"/>
      <c r="F24" s="561"/>
      <c r="G24" s="566"/>
      <c r="H24" s="567"/>
      <c r="I24" s="576"/>
      <c r="J24" s="576"/>
      <c r="K24" s="577" t="str">
        <f t="shared" si="0"/>
        <v/>
      </c>
      <c r="L24" s="578"/>
    </row>
    <row r="25" ht="15" customHeight="1" spans="1:12">
      <c r="A25" s="561"/>
      <c r="B25" s="562"/>
      <c r="C25" s="563"/>
      <c r="D25" s="565"/>
      <c r="E25" s="564"/>
      <c r="F25" s="561"/>
      <c r="G25" s="566"/>
      <c r="H25" s="567"/>
      <c r="I25" s="576"/>
      <c r="J25" s="576"/>
      <c r="K25" s="577" t="str">
        <f t="shared" si="0"/>
        <v/>
      </c>
      <c r="L25" s="578"/>
    </row>
    <row r="26" ht="19.5" customHeight="1" spans="1:12">
      <c r="A26" s="561"/>
      <c r="B26" s="562"/>
      <c r="C26" s="563"/>
      <c r="D26" s="565"/>
      <c r="E26" s="564"/>
      <c r="F26" s="561"/>
      <c r="G26" s="566"/>
      <c r="H26" s="567"/>
      <c r="I26" s="576"/>
      <c r="J26" s="576"/>
      <c r="K26" s="577" t="str">
        <f t="shared" si="0"/>
        <v/>
      </c>
      <c r="L26" s="578"/>
    </row>
    <row r="27" ht="15" customHeight="1" spans="1:12">
      <c r="A27" s="561"/>
      <c r="B27" s="562"/>
      <c r="C27" s="563"/>
      <c r="D27" s="565"/>
      <c r="E27" s="564"/>
      <c r="F27" s="561"/>
      <c r="G27" s="566"/>
      <c r="H27" s="567"/>
      <c r="I27" s="576"/>
      <c r="J27" s="576"/>
      <c r="K27" s="577" t="str">
        <f t="shared" si="0"/>
        <v/>
      </c>
      <c r="L27" s="578"/>
    </row>
    <row r="28" ht="15" customHeight="1" spans="1:12">
      <c r="A28" s="561"/>
      <c r="B28" s="562"/>
      <c r="C28" s="563"/>
      <c r="D28" s="565"/>
      <c r="E28" s="564"/>
      <c r="F28" s="561"/>
      <c r="G28" s="566"/>
      <c r="H28" s="567"/>
      <c r="I28" s="576"/>
      <c r="J28" s="576"/>
      <c r="K28" s="577" t="str">
        <f t="shared" si="0"/>
        <v/>
      </c>
      <c r="L28" s="578"/>
    </row>
    <row r="29" ht="15" customHeight="1" spans="1:12">
      <c r="A29" s="561"/>
      <c r="B29" s="562"/>
      <c r="C29" s="563"/>
      <c r="D29" s="565"/>
      <c r="E29" s="564"/>
      <c r="F29" s="561"/>
      <c r="G29" s="566"/>
      <c r="H29" s="567"/>
      <c r="I29" s="576"/>
      <c r="J29" s="576"/>
      <c r="K29" s="577" t="str">
        <f t="shared" si="0"/>
        <v/>
      </c>
      <c r="L29" s="578"/>
    </row>
    <row r="30" ht="15" customHeight="1" spans="1:12">
      <c r="A30" s="568" t="s">
        <v>195</v>
      </c>
      <c r="B30" s="569"/>
      <c r="C30" s="567"/>
      <c r="D30" s="565"/>
      <c r="E30" s="567"/>
      <c r="F30" s="567"/>
      <c r="G30" s="566">
        <f>SUM(G6:G29)</f>
        <v>0</v>
      </c>
      <c r="H30" s="567"/>
      <c r="I30" s="566">
        <f>SUM(I6:I29)</f>
        <v>0</v>
      </c>
      <c r="J30" s="566">
        <f>SUM(J6:J29)</f>
        <v>0</v>
      </c>
      <c r="K30" s="577" t="str">
        <f t="shared" si="0"/>
        <v/>
      </c>
      <c r="L30" s="578"/>
    </row>
    <row r="31" customHeight="1" spans="1:12">
      <c r="A31" s="570"/>
      <c r="B31" s="570"/>
      <c r="C31" s="570"/>
      <c r="D31" s="570"/>
      <c r="H31" s="571"/>
      <c r="I31" s="571"/>
      <c r="J31" s="571"/>
      <c r="K31" s="571"/>
      <c r="L31" s="571"/>
    </row>
    <row r="32" customHeight="1" spans="1:1">
      <c r="A32" s="572"/>
    </row>
  </sheetData>
  <mergeCells count="2">
    <mergeCell ref="K4:L4"/>
    <mergeCell ref="A30:B30"/>
  </mergeCells>
  <hyperlinks>
    <hyperlink ref="A2" location="'表3-2交易性汇总'!B6" display="返回" tooltip="单击一次可用于跟踪;单击并按住可用于选定单元格"/>
    <hyperlink ref="B2" location="索引!E6" display="返回索引页"/>
  </hyperlinks>
  <printOptions horizontalCentered="1"/>
  <pageMargins left="0.354330708661417" right="0.354330708661417" top="0.590551181102362" bottom="0.78740157480315" header="0.511811023622047" footer="0.590551181102362"/>
  <pageSetup paperSize="9" fitToHeight="0" orientation="landscape"/>
  <headerFooter alignWithMargins="0">
    <oddFooter>&amp;L&amp;9被评估单位(或者产权持有单位)填表人：
填表日期：年月日&amp;C&amp;9共&amp;N页第&amp;P页
&amp;R&amp;9评估人员：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32"/>
  <sheetViews>
    <sheetView zoomScaleSheetLayoutView="85" workbookViewId="0">
      <selection activeCell="I8" sqref="I8"/>
    </sheetView>
  </sheetViews>
  <sheetFormatPr defaultColWidth="9" defaultRowHeight="15.75" customHeight="1"/>
  <cols>
    <col min="1" max="1" width="5.9" style="555" customWidth="1"/>
    <col min="2" max="2" width="19" style="555" customWidth="1"/>
    <col min="3" max="3" width="10.6" style="555" customWidth="1"/>
    <col min="4" max="4" width="7.2" style="555" customWidth="1"/>
    <col min="5" max="5" width="7.9" style="555" customWidth="1"/>
    <col min="6" max="6" width="8" style="555" customWidth="1"/>
    <col min="7" max="7" width="9.4" style="555" customWidth="1"/>
    <col min="8" max="10" width="12.6" style="555" customWidth="1"/>
    <col min="11" max="11" width="8" style="555" customWidth="1"/>
    <col min="12" max="16384" width="9" style="555"/>
  </cols>
  <sheetData>
    <row r="1" s="553" customFormat="1" ht="24.9" customHeight="1" spans="1:12">
      <c r="A1" s="42" t="s">
        <v>196</v>
      </c>
      <c r="B1" s="556"/>
      <c r="C1" s="556"/>
      <c r="D1" s="556"/>
      <c r="E1" s="556"/>
      <c r="F1" s="556"/>
      <c r="G1" s="556"/>
      <c r="H1" s="556"/>
      <c r="I1" s="556"/>
      <c r="J1" s="556"/>
      <c r="K1" s="556"/>
      <c r="L1" s="556"/>
    </row>
    <row r="2" ht="14.1" customHeight="1" spans="1:12">
      <c r="A2" s="4" t="s">
        <v>131</v>
      </c>
      <c r="B2" s="4" t="s">
        <v>0</v>
      </c>
      <c r="C2" s="557"/>
      <c r="D2" s="557"/>
      <c r="E2" s="557"/>
      <c r="F2" s="557"/>
      <c r="G2" s="557"/>
      <c r="H2" s="557"/>
      <c r="I2" s="557"/>
      <c r="J2" s="557"/>
      <c r="K2" s="557"/>
      <c r="L2" s="573" t="s">
        <v>197</v>
      </c>
    </row>
    <row r="3" ht="14.1" customHeight="1" spans="1:12">
      <c r="A3" s="45" t="e">
        <f>#REF!</f>
        <v>#REF!</v>
      </c>
      <c r="B3" s="558"/>
      <c r="C3" s="558"/>
      <c r="D3" s="558"/>
      <c r="E3" s="558"/>
      <c r="F3" s="559"/>
      <c r="G3" s="558"/>
      <c r="H3" s="558"/>
      <c r="I3" s="559"/>
      <c r="J3" s="559"/>
      <c r="K3" s="559"/>
      <c r="L3" s="559"/>
    </row>
    <row r="4" ht="14.1" customHeight="1" spans="1:12">
      <c r="A4" s="5" t="str">
        <f>封面!D7&amp;封面!F7</f>
        <v>被评估方：</v>
      </c>
      <c r="K4" s="574" t="s">
        <v>133</v>
      </c>
      <c r="L4" s="575"/>
    </row>
    <row r="5" s="554" customFormat="1" ht="30" customHeight="1" spans="1:12">
      <c r="A5" s="538" t="s">
        <v>134</v>
      </c>
      <c r="B5" s="538" t="s">
        <v>189</v>
      </c>
      <c r="C5" s="538" t="s">
        <v>198</v>
      </c>
      <c r="D5" s="538" t="s">
        <v>199</v>
      </c>
      <c r="E5" s="538" t="s">
        <v>191</v>
      </c>
      <c r="F5" s="560" t="s">
        <v>200</v>
      </c>
      <c r="G5" s="538" t="s">
        <v>193</v>
      </c>
      <c r="H5" s="538" t="s">
        <v>174</v>
      </c>
      <c r="I5" s="538" t="s">
        <v>140</v>
      </c>
      <c r="J5" s="538" t="s">
        <v>141</v>
      </c>
      <c r="K5" s="538" t="s">
        <v>142</v>
      </c>
      <c r="L5" s="538" t="s">
        <v>143</v>
      </c>
    </row>
    <row r="6" ht="15" customHeight="1" spans="1:12">
      <c r="A6" s="561"/>
      <c r="B6" s="562"/>
      <c r="C6" s="563"/>
      <c r="D6" s="565"/>
      <c r="E6" s="565"/>
      <c r="F6" s="567"/>
      <c r="G6" s="561"/>
      <c r="H6" s="566"/>
      <c r="I6" s="576"/>
      <c r="J6" s="576"/>
      <c r="K6" s="577" t="str">
        <f t="shared" ref="K6:K30" si="0">IF(OR(H6&lt;=0,H6=""),"",(I6-H6)/H6*100)</f>
        <v/>
      </c>
      <c r="L6" s="578"/>
    </row>
    <row r="7" ht="15" customHeight="1" spans="1:12">
      <c r="A7" s="561"/>
      <c r="B7" s="562"/>
      <c r="C7" s="563"/>
      <c r="D7" s="565"/>
      <c r="E7" s="565"/>
      <c r="F7" s="567"/>
      <c r="G7" s="561"/>
      <c r="H7" s="566"/>
      <c r="I7" s="576"/>
      <c r="J7" s="576"/>
      <c r="K7" s="577" t="str">
        <f t="shared" si="0"/>
        <v/>
      </c>
      <c r="L7" s="578"/>
    </row>
    <row r="8" ht="15" customHeight="1" spans="1:12">
      <c r="A8" s="561"/>
      <c r="B8" s="562"/>
      <c r="C8" s="563"/>
      <c r="D8" s="565"/>
      <c r="E8" s="565"/>
      <c r="F8" s="567"/>
      <c r="G8" s="561"/>
      <c r="H8" s="566"/>
      <c r="I8" s="576"/>
      <c r="J8" s="576"/>
      <c r="K8" s="577" t="str">
        <f t="shared" si="0"/>
        <v/>
      </c>
      <c r="L8" s="578"/>
    </row>
    <row r="9" ht="15" customHeight="1" spans="1:12">
      <c r="A9" s="561"/>
      <c r="B9" s="562"/>
      <c r="C9" s="563"/>
      <c r="D9" s="565"/>
      <c r="E9" s="565"/>
      <c r="F9" s="567"/>
      <c r="G9" s="561"/>
      <c r="H9" s="566"/>
      <c r="I9" s="576"/>
      <c r="J9" s="576"/>
      <c r="K9" s="577" t="str">
        <f t="shared" si="0"/>
        <v/>
      </c>
      <c r="L9" s="578"/>
    </row>
    <row r="10" ht="15" customHeight="1" spans="1:12">
      <c r="A10" s="561"/>
      <c r="B10" s="562"/>
      <c r="C10" s="563"/>
      <c r="D10" s="565"/>
      <c r="E10" s="565"/>
      <c r="F10" s="567"/>
      <c r="G10" s="561"/>
      <c r="H10" s="566"/>
      <c r="I10" s="576"/>
      <c r="J10" s="576"/>
      <c r="K10" s="577" t="str">
        <f t="shared" si="0"/>
        <v/>
      </c>
      <c r="L10" s="578"/>
    </row>
    <row r="11" ht="15" customHeight="1" spans="1:12">
      <c r="A11" s="561"/>
      <c r="B11" s="562"/>
      <c r="C11" s="563"/>
      <c r="D11" s="565"/>
      <c r="E11" s="565"/>
      <c r="F11" s="567"/>
      <c r="G11" s="561"/>
      <c r="H11" s="566"/>
      <c r="I11" s="576"/>
      <c r="J11" s="576"/>
      <c r="K11" s="577" t="str">
        <f t="shared" si="0"/>
        <v/>
      </c>
      <c r="L11" s="578"/>
    </row>
    <row r="12" ht="15" customHeight="1" spans="1:12">
      <c r="A12" s="561"/>
      <c r="B12" s="562"/>
      <c r="C12" s="563"/>
      <c r="D12" s="565"/>
      <c r="E12" s="565"/>
      <c r="F12" s="567"/>
      <c r="G12" s="561"/>
      <c r="H12" s="566"/>
      <c r="I12" s="576"/>
      <c r="J12" s="576"/>
      <c r="K12" s="577" t="str">
        <f t="shared" si="0"/>
        <v/>
      </c>
      <c r="L12" s="578"/>
    </row>
    <row r="13" ht="15" customHeight="1" spans="1:12">
      <c r="A13" s="561"/>
      <c r="B13" s="562"/>
      <c r="C13" s="563"/>
      <c r="D13" s="565"/>
      <c r="E13" s="565"/>
      <c r="F13" s="567"/>
      <c r="G13" s="561"/>
      <c r="H13" s="566"/>
      <c r="I13" s="576"/>
      <c r="J13" s="576"/>
      <c r="K13" s="577" t="str">
        <f t="shared" si="0"/>
        <v/>
      </c>
      <c r="L13" s="578"/>
    </row>
    <row r="14" ht="15" customHeight="1" spans="1:12">
      <c r="A14" s="561"/>
      <c r="B14" s="562"/>
      <c r="C14" s="563"/>
      <c r="D14" s="565"/>
      <c r="E14" s="565"/>
      <c r="F14" s="567"/>
      <c r="G14" s="561"/>
      <c r="H14" s="566"/>
      <c r="I14" s="576"/>
      <c r="J14" s="576"/>
      <c r="K14" s="577" t="str">
        <f t="shared" si="0"/>
        <v/>
      </c>
      <c r="L14" s="578"/>
    </row>
    <row r="15" ht="15" customHeight="1" spans="1:12">
      <c r="A15" s="561"/>
      <c r="B15" s="562"/>
      <c r="C15" s="563"/>
      <c r="D15" s="565"/>
      <c r="E15" s="565"/>
      <c r="F15" s="567"/>
      <c r="G15" s="561"/>
      <c r="H15" s="566"/>
      <c r="I15" s="576"/>
      <c r="J15" s="576"/>
      <c r="K15" s="577" t="str">
        <f t="shared" si="0"/>
        <v/>
      </c>
      <c r="L15" s="578"/>
    </row>
    <row r="16" ht="15" customHeight="1" spans="1:12">
      <c r="A16" s="561"/>
      <c r="B16" s="562"/>
      <c r="C16" s="563"/>
      <c r="D16" s="565"/>
      <c r="E16" s="565"/>
      <c r="F16" s="567"/>
      <c r="G16" s="561"/>
      <c r="H16" s="566"/>
      <c r="I16" s="576"/>
      <c r="J16" s="576"/>
      <c r="K16" s="577" t="str">
        <f t="shared" si="0"/>
        <v/>
      </c>
      <c r="L16" s="578"/>
    </row>
    <row r="17" ht="15" customHeight="1" spans="1:12">
      <c r="A17" s="561"/>
      <c r="B17" s="562"/>
      <c r="C17" s="563"/>
      <c r="D17" s="565"/>
      <c r="E17" s="565"/>
      <c r="F17" s="567"/>
      <c r="G17" s="561"/>
      <c r="H17" s="566"/>
      <c r="I17" s="576"/>
      <c r="J17" s="576"/>
      <c r="K17" s="577" t="str">
        <f t="shared" si="0"/>
        <v/>
      </c>
      <c r="L17" s="578"/>
    </row>
    <row r="18" ht="15" customHeight="1" spans="1:12">
      <c r="A18" s="561"/>
      <c r="B18" s="562"/>
      <c r="C18" s="563"/>
      <c r="D18" s="565"/>
      <c r="E18" s="565"/>
      <c r="F18" s="567"/>
      <c r="G18" s="561"/>
      <c r="H18" s="566"/>
      <c r="I18" s="576"/>
      <c r="J18" s="576"/>
      <c r="K18" s="577" t="str">
        <f t="shared" si="0"/>
        <v/>
      </c>
      <c r="L18" s="578"/>
    </row>
    <row r="19" ht="15" customHeight="1" spans="1:12">
      <c r="A19" s="561"/>
      <c r="B19" s="562"/>
      <c r="C19" s="563"/>
      <c r="D19" s="565"/>
      <c r="E19" s="565"/>
      <c r="F19" s="567"/>
      <c r="G19" s="561"/>
      <c r="H19" s="566"/>
      <c r="I19" s="576"/>
      <c r="J19" s="576"/>
      <c r="K19" s="577" t="str">
        <f t="shared" si="0"/>
        <v/>
      </c>
      <c r="L19" s="578"/>
    </row>
    <row r="20" ht="15" customHeight="1" spans="1:12">
      <c r="A20" s="561"/>
      <c r="B20" s="562"/>
      <c r="C20" s="563"/>
      <c r="D20" s="565"/>
      <c r="E20" s="565"/>
      <c r="F20" s="567"/>
      <c r="G20" s="561"/>
      <c r="H20" s="566"/>
      <c r="I20" s="576"/>
      <c r="J20" s="576"/>
      <c r="K20" s="577" t="str">
        <f t="shared" si="0"/>
        <v/>
      </c>
      <c r="L20" s="578"/>
    </row>
    <row r="21" ht="15" customHeight="1" spans="1:12">
      <c r="A21" s="561"/>
      <c r="B21" s="562"/>
      <c r="C21" s="563"/>
      <c r="D21" s="565"/>
      <c r="E21" s="565"/>
      <c r="F21" s="567"/>
      <c r="G21" s="561"/>
      <c r="H21" s="566"/>
      <c r="I21" s="576"/>
      <c r="J21" s="576"/>
      <c r="K21" s="577" t="str">
        <f t="shared" si="0"/>
        <v/>
      </c>
      <c r="L21" s="578"/>
    </row>
    <row r="22" ht="15" customHeight="1" spans="1:12">
      <c r="A22" s="561"/>
      <c r="B22" s="562"/>
      <c r="C22" s="563"/>
      <c r="D22" s="565"/>
      <c r="E22" s="565"/>
      <c r="F22" s="567"/>
      <c r="G22" s="561"/>
      <c r="H22" s="566"/>
      <c r="I22" s="576"/>
      <c r="J22" s="576"/>
      <c r="K22" s="577" t="str">
        <f t="shared" si="0"/>
        <v/>
      </c>
      <c r="L22" s="578"/>
    </row>
    <row r="23" ht="15" customHeight="1" spans="1:12">
      <c r="A23" s="561"/>
      <c r="B23" s="562"/>
      <c r="C23" s="563"/>
      <c r="D23" s="565"/>
      <c r="E23" s="565"/>
      <c r="F23" s="567"/>
      <c r="G23" s="561"/>
      <c r="H23" s="566"/>
      <c r="I23" s="576"/>
      <c r="J23" s="576"/>
      <c r="K23" s="577" t="str">
        <f t="shared" si="0"/>
        <v/>
      </c>
      <c r="L23" s="578"/>
    </row>
    <row r="24" ht="15" customHeight="1" spans="1:12">
      <c r="A24" s="561"/>
      <c r="B24" s="562"/>
      <c r="C24" s="563"/>
      <c r="D24" s="565"/>
      <c r="E24" s="565"/>
      <c r="F24" s="567"/>
      <c r="G24" s="561"/>
      <c r="H24" s="566"/>
      <c r="I24" s="576"/>
      <c r="J24" s="576"/>
      <c r="K24" s="577" t="str">
        <f t="shared" si="0"/>
        <v/>
      </c>
      <c r="L24" s="578"/>
    </row>
    <row r="25" ht="15" customHeight="1" spans="1:12">
      <c r="A25" s="561"/>
      <c r="B25" s="562"/>
      <c r="C25" s="563"/>
      <c r="D25" s="565"/>
      <c r="E25" s="565"/>
      <c r="F25" s="567"/>
      <c r="G25" s="561"/>
      <c r="H25" s="566"/>
      <c r="I25" s="576"/>
      <c r="J25" s="576"/>
      <c r="K25" s="577" t="str">
        <f t="shared" si="0"/>
        <v/>
      </c>
      <c r="L25" s="578"/>
    </row>
    <row r="26" ht="15" customHeight="1" spans="1:12">
      <c r="A26" s="561"/>
      <c r="B26" s="562"/>
      <c r="C26" s="563"/>
      <c r="D26" s="565"/>
      <c r="E26" s="565"/>
      <c r="F26" s="567"/>
      <c r="G26" s="561"/>
      <c r="H26" s="566"/>
      <c r="I26" s="576"/>
      <c r="J26" s="576"/>
      <c r="K26" s="577" t="str">
        <f t="shared" si="0"/>
        <v/>
      </c>
      <c r="L26" s="578"/>
    </row>
    <row r="27" ht="15" customHeight="1" spans="1:12">
      <c r="A27" s="561"/>
      <c r="B27" s="562"/>
      <c r="C27" s="563"/>
      <c r="D27" s="565"/>
      <c r="E27" s="565"/>
      <c r="F27" s="567"/>
      <c r="G27" s="561"/>
      <c r="H27" s="566"/>
      <c r="I27" s="576"/>
      <c r="J27" s="576"/>
      <c r="K27" s="577" t="str">
        <f t="shared" si="0"/>
        <v/>
      </c>
      <c r="L27" s="578"/>
    </row>
    <row r="28" ht="15" customHeight="1" spans="1:12">
      <c r="A28" s="561"/>
      <c r="B28" s="562"/>
      <c r="C28" s="563"/>
      <c r="D28" s="565"/>
      <c r="E28" s="565"/>
      <c r="F28" s="567"/>
      <c r="G28" s="561"/>
      <c r="H28" s="566"/>
      <c r="I28" s="576"/>
      <c r="J28" s="576"/>
      <c r="K28" s="577" t="str">
        <f t="shared" si="0"/>
        <v/>
      </c>
      <c r="L28" s="578"/>
    </row>
    <row r="29" ht="15" customHeight="1" spans="1:12">
      <c r="A29" s="561"/>
      <c r="B29" s="562"/>
      <c r="C29" s="563"/>
      <c r="D29" s="565"/>
      <c r="E29" s="565"/>
      <c r="F29" s="567"/>
      <c r="G29" s="561"/>
      <c r="H29" s="566"/>
      <c r="I29" s="576"/>
      <c r="J29" s="576"/>
      <c r="K29" s="577" t="str">
        <f t="shared" si="0"/>
        <v/>
      </c>
      <c r="L29" s="578"/>
    </row>
    <row r="30" ht="15" customHeight="1" spans="1:12">
      <c r="A30" s="568" t="s">
        <v>195</v>
      </c>
      <c r="B30" s="569"/>
      <c r="C30" s="567"/>
      <c r="D30" s="565"/>
      <c r="E30" s="565"/>
      <c r="F30" s="567"/>
      <c r="G30" s="567"/>
      <c r="H30" s="566">
        <f>SUM(H6:H29)</f>
        <v>0</v>
      </c>
      <c r="I30" s="566">
        <f>SUM(I6:I29)</f>
        <v>0</v>
      </c>
      <c r="J30" s="566">
        <f>SUM(J6:J29)</f>
        <v>0</v>
      </c>
      <c r="K30" s="577" t="str">
        <f t="shared" si="0"/>
        <v/>
      </c>
      <c r="L30" s="578"/>
    </row>
    <row r="31" customHeight="1" spans="1:12">
      <c r="A31" s="570"/>
      <c r="B31" s="570"/>
      <c r="C31" s="570"/>
      <c r="D31" s="570"/>
      <c r="F31" s="571"/>
      <c r="I31" s="571"/>
      <c r="J31" s="571"/>
      <c r="K31" s="571"/>
      <c r="L31" s="571"/>
    </row>
    <row r="32" customHeight="1" spans="1:1">
      <c r="A32" s="572"/>
    </row>
  </sheetData>
  <mergeCells count="2">
    <mergeCell ref="K4:L4"/>
    <mergeCell ref="A30:B30"/>
  </mergeCells>
  <hyperlinks>
    <hyperlink ref="B2" location="索引!E7" display="返回索引页"/>
    <hyperlink ref="A2" location="'表3-2交易性汇总'!B7" display="返回" tooltip="单击一次可用于跟踪;单击并按住可用于选定单元格"/>
  </hyperlinks>
  <printOptions horizontalCentered="1"/>
  <pageMargins left="0.354330708661417" right="0.354330708661417" top="0.590551181102362" bottom="0.78740157480315" header="0.511811023622047" footer="0.590551181102362"/>
  <pageSetup paperSize="9" fitToHeight="0" orientation="landscape"/>
  <headerFooter alignWithMargins="0">
    <oddFooter>&amp;L&amp;9被评估单位(或者产权持有单位)填表人：
填表日期：年月日&amp;C&amp;9共&amp;N页第&amp;P页
&amp;R&amp;9评估人员：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2"/>
  <sheetViews>
    <sheetView zoomScaleSheetLayoutView="85" workbookViewId="0">
      <selection activeCell="I8" sqref="I8"/>
    </sheetView>
  </sheetViews>
  <sheetFormatPr defaultColWidth="9" defaultRowHeight="15.75" customHeight="1"/>
  <cols>
    <col min="1" max="1" width="5.9" style="555" customWidth="1"/>
    <col min="2" max="2" width="19" style="555" customWidth="1"/>
    <col min="3" max="3" width="10.6" style="555" customWidth="1"/>
    <col min="4" max="4" width="7.9" style="555" customWidth="1"/>
    <col min="5" max="5" width="7.2" style="555" customWidth="1"/>
    <col min="6" max="6" width="9.4" style="555" customWidth="1"/>
    <col min="7" max="7" width="12.6" style="555" customWidth="1"/>
    <col min="8" max="8" width="8" style="555" customWidth="1"/>
    <col min="9" max="10" width="12.6" style="555" customWidth="1"/>
    <col min="11" max="11" width="8" style="555" customWidth="1"/>
    <col min="12" max="16384" width="9" style="555"/>
  </cols>
  <sheetData>
    <row r="1" s="553" customFormat="1" ht="24.9" customHeight="1" spans="1:12">
      <c r="A1" s="42" t="s">
        <v>201</v>
      </c>
      <c r="B1" s="556"/>
      <c r="C1" s="556"/>
      <c r="D1" s="556"/>
      <c r="E1" s="556"/>
      <c r="F1" s="556"/>
      <c r="G1" s="556"/>
      <c r="H1" s="556"/>
      <c r="I1" s="556"/>
      <c r="J1" s="556"/>
      <c r="K1" s="556"/>
      <c r="L1" s="556"/>
    </row>
    <row r="2" ht="14.1" customHeight="1" spans="1:12">
      <c r="A2" s="4" t="s">
        <v>131</v>
      </c>
      <c r="B2" s="4" t="s">
        <v>0</v>
      </c>
      <c r="C2" s="557"/>
      <c r="D2" s="557"/>
      <c r="E2" s="557"/>
      <c r="F2" s="557"/>
      <c r="G2" s="557"/>
      <c r="H2" s="557"/>
      <c r="I2" s="557"/>
      <c r="J2" s="557"/>
      <c r="K2" s="557"/>
      <c r="L2" s="573" t="s">
        <v>202</v>
      </c>
    </row>
    <row r="3" ht="14.1" customHeight="1" spans="1:12">
      <c r="A3" s="45" t="e">
        <f>#REF!</f>
        <v>#REF!</v>
      </c>
      <c r="B3" s="558"/>
      <c r="C3" s="558"/>
      <c r="D3" s="558"/>
      <c r="E3" s="558"/>
      <c r="F3" s="558"/>
      <c r="G3" s="558"/>
      <c r="H3" s="559"/>
      <c r="I3" s="559"/>
      <c r="J3" s="559"/>
      <c r="K3" s="559"/>
      <c r="L3" s="559"/>
    </row>
    <row r="4" ht="14.1" customHeight="1" spans="1:12">
      <c r="A4" s="5" t="str">
        <f>封面!D7&amp;封面!F7</f>
        <v>被评估方：</v>
      </c>
      <c r="K4" s="574" t="s">
        <v>133</v>
      </c>
      <c r="L4" s="575"/>
    </row>
    <row r="5" s="554" customFormat="1" ht="30" customHeight="1" spans="1:12">
      <c r="A5" s="538" t="s">
        <v>134</v>
      </c>
      <c r="B5" s="538" t="s">
        <v>203</v>
      </c>
      <c r="C5" s="538" t="s">
        <v>204</v>
      </c>
      <c r="D5" s="538" t="s">
        <v>205</v>
      </c>
      <c r="E5" s="538" t="s">
        <v>191</v>
      </c>
      <c r="F5" s="538" t="s">
        <v>193</v>
      </c>
      <c r="G5" s="538" t="s">
        <v>174</v>
      </c>
      <c r="H5" s="560" t="s">
        <v>206</v>
      </c>
      <c r="I5" s="538" t="s">
        <v>140</v>
      </c>
      <c r="J5" s="538" t="s">
        <v>141</v>
      </c>
      <c r="K5" s="538" t="s">
        <v>142</v>
      </c>
      <c r="L5" s="538" t="s">
        <v>143</v>
      </c>
    </row>
    <row r="6" ht="15" customHeight="1" spans="1:12">
      <c r="A6" s="561"/>
      <c r="B6" s="562"/>
      <c r="C6" s="563"/>
      <c r="D6" s="564"/>
      <c r="E6" s="565"/>
      <c r="F6" s="561"/>
      <c r="G6" s="566"/>
      <c r="H6" s="567"/>
      <c r="I6" s="576"/>
      <c r="J6" s="576"/>
      <c r="K6" s="577" t="str">
        <f t="shared" ref="K6:K30" si="0">IF(OR(G6&lt;=0,G6=""),"",(I6-G6)/G6*100)</f>
        <v/>
      </c>
      <c r="L6" s="578"/>
    </row>
    <row r="7" ht="15" customHeight="1" spans="1:12">
      <c r="A7" s="561"/>
      <c r="B7" s="562"/>
      <c r="C7" s="563"/>
      <c r="D7" s="564"/>
      <c r="E7" s="565"/>
      <c r="F7" s="561"/>
      <c r="G7" s="566"/>
      <c r="H7" s="567"/>
      <c r="I7" s="576"/>
      <c r="J7" s="576"/>
      <c r="K7" s="577" t="str">
        <f t="shared" si="0"/>
        <v/>
      </c>
      <c r="L7" s="578"/>
    </row>
    <row r="8" ht="15" customHeight="1" spans="1:12">
      <c r="A8" s="561"/>
      <c r="B8" s="562"/>
      <c r="C8" s="563"/>
      <c r="D8" s="564"/>
      <c r="E8" s="565"/>
      <c r="F8" s="561"/>
      <c r="G8" s="566"/>
      <c r="H8" s="567"/>
      <c r="I8" s="576"/>
      <c r="J8" s="576"/>
      <c r="K8" s="577" t="str">
        <f t="shared" si="0"/>
        <v/>
      </c>
      <c r="L8" s="578"/>
    </row>
    <row r="9" ht="15" customHeight="1" spans="1:12">
      <c r="A9" s="561"/>
      <c r="B9" s="562"/>
      <c r="C9" s="563"/>
      <c r="D9" s="564"/>
      <c r="E9" s="565"/>
      <c r="F9" s="561"/>
      <c r="G9" s="566"/>
      <c r="H9" s="567"/>
      <c r="I9" s="576"/>
      <c r="J9" s="576"/>
      <c r="K9" s="577" t="str">
        <f t="shared" si="0"/>
        <v/>
      </c>
      <c r="L9" s="578"/>
    </row>
    <row r="10" ht="15" customHeight="1" spans="1:12">
      <c r="A10" s="561"/>
      <c r="B10" s="562"/>
      <c r="C10" s="563"/>
      <c r="D10" s="564"/>
      <c r="E10" s="565"/>
      <c r="F10" s="561"/>
      <c r="G10" s="566"/>
      <c r="H10" s="567"/>
      <c r="I10" s="576"/>
      <c r="J10" s="576"/>
      <c r="K10" s="577" t="str">
        <f t="shared" si="0"/>
        <v/>
      </c>
      <c r="L10" s="578"/>
    </row>
    <row r="11" ht="15" customHeight="1" spans="1:12">
      <c r="A11" s="561"/>
      <c r="B11" s="562"/>
      <c r="C11" s="563"/>
      <c r="D11" s="564"/>
      <c r="E11" s="565"/>
      <c r="F11" s="561"/>
      <c r="G11" s="566"/>
      <c r="H11" s="567"/>
      <c r="I11" s="576"/>
      <c r="J11" s="576"/>
      <c r="K11" s="577" t="str">
        <f t="shared" si="0"/>
        <v/>
      </c>
      <c r="L11" s="578"/>
    </row>
    <row r="12" ht="15" customHeight="1" spans="1:12">
      <c r="A12" s="561"/>
      <c r="B12" s="562"/>
      <c r="C12" s="563"/>
      <c r="D12" s="564"/>
      <c r="E12" s="565"/>
      <c r="F12" s="561"/>
      <c r="G12" s="566"/>
      <c r="H12" s="567"/>
      <c r="I12" s="576"/>
      <c r="J12" s="576"/>
      <c r="K12" s="577" t="str">
        <f t="shared" si="0"/>
        <v/>
      </c>
      <c r="L12" s="578"/>
    </row>
    <row r="13" ht="15" customHeight="1" spans="1:12">
      <c r="A13" s="561"/>
      <c r="B13" s="562"/>
      <c r="C13" s="563"/>
      <c r="D13" s="564"/>
      <c r="E13" s="565"/>
      <c r="F13" s="561"/>
      <c r="G13" s="566"/>
      <c r="H13" s="567"/>
      <c r="I13" s="576"/>
      <c r="J13" s="576"/>
      <c r="K13" s="577" t="str">
        <f t="shared" si="0"/>
        <v/>
      </c>
      <c r="L13" s="578"/>
    </row>
    <row r="14" ht="15" customHeight="1" spans="1:12">
      <c r="A14" s="561"/>
      <c r="B14" s="562"/>
      <c r="C14" s="563"/>
      <c r="D14" s="564"/>
      <c r="E14" s="565"/>
      <c r="F14" s="561"/>
      <c r="G14" s="566"/>
      <c r="H14" s="567"/>
      <c r="I14" s="576"/>
      <c r="J14" s="576"/>
      <c r="K14" s="577" t="str">
        <f t="shared" si="0"/>
        <v/>
      </c>
      <c r="L14" s="578"/>
    </row>
    <row r="15" ht="15" customHeight="1" spans="1:12">
      <c r="A15" s="561"/>
      <c r="B15" s="562"/>
      <c r="C15" s="563"/>
      <c r="D15" s="564"/>
      <c r="E15" s="565"/>
      <c r="F15" s="561"/>
      <c r="G15" s="566"/>
      <c r="H15" s="567"/>
      <c r="I15" s="576"/>
      <c r="J15" s="576"/>
      <c r="K15" s="577" t="str">
        <f t="shared" si="0"/>
        <v/>
      </c>
      <c r="L15" s="578"/>
    </row>
    <row r="16" ht="15" customHeight="1" spans="1:12">
      <c r="A16" s="561"/>
      <c r="B16" s="562"/>
      <c r="C16" s="563"/>
      <c r="D16" s="564"/>
      <c r="E16" s="565"/>
      <c r="F16" s="561"/>
      <c r="G16" s="566"/>
      <c r="H16" s="567"/>
      <c r="I16" s="576"/>
      <c r="J16" s="576"/>
      <c r="K16" s="577" t="str">
        <f t="shared" si="0"/>
        <v/>
      </c>
      <c r="L16" s="578"/>
    </row>
    <row r="17" ht="15" customHeight="1" spans="1:12">
      <c r="A17" s="561"/>
      <c r="B17" s="562"/>
      <c r="C17" s="563"/>
      <c r="D17" s="564"/>
      <c r="E17" s="565"/>
      <c r="F17" s="561"/>
      <c r="G17" s="566"/>
      <c r="H17" s="567"/>
      <c r="I17" s="576"/>
      <c r="J17" s="576"/>
      <c r="K17" s="577" t="str">
        <f t="shared" si="0"/>
        <v/>
      </c>
      <c r="L17" s="578"/>
    </row>
    <row r="18" ht="15" customHeight="1" spans="1:12">
      <c r="A18" s="561"/>
      <c r="B18" s="562"/>
      <c r="C18" s="563"/>
      <c r="D18" s="564"/>
      <c r="E18" s="565"/>
      <c r="F18" s="561"/>
      <c r="G18" s="566"/>
      <c r="H18" s="567"/>
      <c r="I18" s="576"/>
      <c r="J18" s="576"/>
      <c r="K18" s="577" t="str">
        <f t="shared" si="0"/>
        <v/>
      </c>
      <c r="L18" s="578"/>
    </row>
    <row r="19" ht="15" customHeight="1" spans="1:12">
      <c r="A19" s="561"/>
      <c r="B19" s="562"/>
      <c r="C19" s="563"/>
      <c r="D19" s="564"/>
      <c r="E19" s="565"/>
      <c r="F19" s="561"/>
      <c r="G19" s="566"/>
      <c r="H19" s="567"/>
      <c r="I19" s="576"/>
      <c r="J19" s="576"/>
      <c r="K19" s="577" t="str">
        <f t="shared" si="0"/>
        <v/>
      </c>
      <c r="L19" s="578"/>
    </row>
    <row r="20" ht="15" customHeight="1" spans="1:12">
      <c r="A20" s="561"/>
      <c r="B20" s="562"/>
      <c r="C20" s="563"/>
      <c r="D20" s="564"/>
      <c r="E20" s="565"/>
      <c r="F20" s="561"/>
      <c r="G20" s="566"/>
      <c r="H20" s="567"/>
      <c r="I20" s="576"/>
      <c r="J20" s="576"/>
      <c r="K20" s="577" t="str">
        <f t="shared" si="0"/>
        <v/>
      </c>
      <c r="L20" s="578"/>
    </row>
    <row r="21" ht="15" customHeight="1" spans="1:12">
      <c r="A21" s="561"/>
      <c r="B21" s="562"/>
      <c r="C21" s="563"/>
      <c r="D21" s="564"/>
      <c r="E21" s="565"/>
      <c r="F21" s="561"/>
      <c r="G21" s="566"/>
      <c r="H21" s="567"/>
      <c r="I21" s="576"/>
      <c r="J21" s="576"/>
      <c r="K21" s="577" t="str">
        <f t="shared" si="0"/>
        <v/>
      </c>
      <c r="L21" s="578"/>
    </row>
    <row r="22" ht="15" customHeight="1" spans="1:12">
      <c r="A22" s="561"/>
      <c r="B22" s="562"/>
      <c r="C22" s="563"/>
      <c r="D22" s="564"/>
      <c r="E22" s="565"/>
      <c r="F22" s="561"/>
      <c r="G22" s="566"/>
      <c r="H22" s="567"/>
      <c r="I22" s="576"/>
      <c r="J22" s="576"/>
      <c r="K22" s="577" t="str">
        <f t="shared" si="0"/>
        <v/>
      </c>
      <c r="L22" s="578"/>
    </row>
    <row r="23" ht="15" customHeight="1" spans="1:12">
      <c r="A23" s="561"/>
      <c r="B23" s="562"/>
      <c r="C23" s="563"/>
      <c r="D23" s="564"/>
      <c r="E23" s="565"/>
      <c r="F23" s="561"/>
      <c r="G23" s="566"/>
      <c r="H23" s="567"/>
      <c r="I23" s="576"/>
      <c r="J23" s="576"/>
      <c r="K23" s="577" t="str">
        <f t="shared" si="0"/>
        <v/>
      </c>
      <c r="L23" s="578"/>
    </row>
    <row r="24" ht="15" customHeight="1" spans="1:12">
      <c r="A24" s="561"/>
      <c r="B24" s="562"/>
      <c r="C24" s="563"/>
      <c r="D24" s="564"/>
      <c r="E24" s="565"/>
      <c r="F24" s="561"/>
      <c r="G24" s="566"/>
      <c r="H24" s="567"/>
      <c r="I24" s="576"/>
      <c r="J24" s="576"/>
      <c r="K24" s="577" t="str">
        <f t="shared" si="0"/>
        <v/>
      </c>
      <c r="L24" s="578"/>
    </row>
    <row r="25" ht="15" customHeight="1" spans="1:12">
      <c r="A25" s="561"/>
      <c r="B25" s="562"/>
      <c r="C25" s="563"/>
      <c r="D25" s="564"/>
      <c r="E25" s="565"/>
      <c r="F25" s="561"/>
      <c r="G25" s="566"/>
      <c r="H25" s="567"/>
      <c r="I25" s="576"/>
      <c r="J25" s="576"/>
      <c r="K25" s="577" t="str">
        <f t="shared" si="0"/>
        <v/>
      </c>
      <c r="L25" s="578"/>
    </row>
    <row r="26" ht="15" customHeight="1" spans="1:12">
      <c r="A26" s="561"/>
      <c r="B26" s="562"/>
      <c r="C26" s="563"/>
      <c r="D26" s="564"/>
      <c r="E26" s="565"/>
      <c r="F26" s="561"/>
      <c r="G26" s="566"/>
      <c r="H26" s="567"/>
      <c r="I26" s="576"/>
      <c r="J26" s="576"/>
      <c r="K26" s="577" t="str">
        <f t="shared" si="0"/>
        <v/>
      </c>
      <c r="L26" s="578"/>
    </row>
    <row r="27" ht="15" customHeight="1" spans="1:12">
      <c r="A27" s="561"/>
      <c r="B27" s="562"/>
      <c r="C27" s="563"/>
      <c r="D27" s="564"/>
      <c r="E27" s="565"/>
      <c r="F27" s="561"/>
      <c r="G27" s="566"/>
      <c r="H27" s="567"/>
      <c r="I27" s="576"/>
      <c r="J27" s="576"/>
      <c r="K27" s="577" t="str">
        <f t="shared" si="0"/>
        <v/>
      </c>
      <c r="L27" s="578"/>
    </row>
    <row r="28" ht="15" customHeight="1" spans="1:12">
      <c r="A28" s="561"/>
      <c r="B28" s="562"/>
      <c r="C28" s="563"/>
      <c r="D28" s="564"/>
      <c r="E28" s="565"/>
      <c r="F28" s="561"/>
      <c r="G28" s="566"/>
      <c r="H28" s="567"/>
      <c r="I28" s="576"/>
      <c r="J28" s="576"/>
      <c r="K28" s="577" t="str">
        <f t="shared" si="0"/>
        <v/>
      </c>
      <c r="L28" s="578"/>
    </row>
    <row r="29" ht="15" customHeight="1" spans="1:12">
      <c r="A29" s="561"/>
      <c r="B29" s="562"/>
      <c r="C29" s="563"/>
      <c r="D29" s="564"/>
      <c r="E29" s="565"/>
      <c r="F29" s="561"/>
      <c r="G29" s="566"/>
      <c r="H29" s="567"/>
      <c r="I29" s="576"/>
      <c r="J29" s="576"/>
      <c r="K29" s="577" t="str">
        <f t="shared" si="0"/>
        <v/>
      </c>
      <c r="L29" s="578"/>
    </row>
    <row r="30" ht="15" customHeight="1" spans="1:12">
      <c r="A30" s="568" t="s">
        <v>195</v>
      </c>
      <c r="B30" s="569"/>
      <c r="C30" s="567"/>
      <c r="D30" s="567"/>
      <c r="E30" s="565"/>
      <c r="F30" s="567"/>
      <c r="G30" s="566">
        <f>SUM(G6:G29)</f>
        <v>0</v>
      </c>
      <c r="H30" s="567"/>
      <c r="I30" s="566">
        <f>SUM(I6:I29)</f>
        <v>0</v>
      </c>
      <c r="J30" s="566">
        <f>SUM(J6:J29)</f>
        <v>0</v>
      </c>
      <c r="K30" s="577" t="str">
        <f t="shared" si="0"/>
        <v/>
      </c>
      <c r="L30" s="578"/>
    </row>
    <row r="31" customHeight="1" spans="1:12">
      <c r="A31" s="570"/>
      <c r="B31" s="570"/>
      <c r="C31" s="570"/>
      <c r="E31" s="570"/>
      <c r="H31" s="571"/>
      <c r="I31" s="571"/>
      <c r="J31" s="571"/>
      <c r="K31" s="571"/>
      <c r="L31" s="571"/>
    </row>
    <row r="32" customHeight="1" spans="1:1">
      <c r="A32" s="572"/>
    </row>
  </sheetData>
  <mergeCells count="2">
    <mergeCell ref="K4:L4"/>
    <mergeCell ref="A30:B30"/>
  </mergeCells>
  <hyperlinks>
    <hyperlink ref="B2" location="索引!E8" display="返回索引页"/>
    <hyperlink ref="A2" location="'表3-2交易性汇总'!B8" display="返回" tooltip="单击一次可用于跟踪;单击并按住可用于选定单元格"/>
  </hyperlinks>
  <printOptions horizontalCentered="1"/>
  <pageMargins left="0.354330708661417" right="0.354330708661417" top="0.590551181102362" bottom="0.78740157480315" header="0.511811023622047" footer="0.590551181102362"/>
  <pageSetup paperSize="9" fitToHeight="0" orientation="landscape"/>
  <headerFooter alignWithMargins="0">
    <oddFooter>&amp;L&amp;9被评估单位(或者产权持有单位)填表人：
填表日期：年月日&amp;C&amp;9共&amp;N页第&amp;P页
&amp;R&amp;9评估人员：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J31"/>
  <sheetViews>
    <sheetView zoomScaleSheetLayoutView="85" topLeftCell="A7" workbookViewId="0">
      <selection activeCell="F11" sqref="F11"/>
    </sheetView>
  </sheetViews>
  <sheetFormatPr defaultColWidth="9" defaultRowHeight="15.75"/>
  <cols>
    <col min="1" max="1" width="5.6" style="33" customWidth="1"/>
    <col min="2" max="2" width="24.4" style="33" customWidth="1"/>
    <col min="3" max="4" width="9.6" style="33" customWidth="1"/>
    <col min="5" max="5" width="8.6" style="33" customWidth="1"/>
    <col min="6" max="6" width="14.6" style="33" customWidth="1"/>
    <col min="7" max="8" width="14.6" style="33" customWidth="1" outlineLevel="1"/>
    <col min="9" max="9" width="6.7" style="33" customWidth="1" outlineLevel="1"/>
    <col min="10" max="10" width="12.6" style="33" customWidth="1" outlineLevel="1"/>
    <col min="11" max="16384" width="9" style="33"/>
  </cols>
  <sheetData>
    <row r="1" ht="24.9" customHeight="1" spans="1:10">
      <c r="A1" s="42" t="s">
        <v>207</v>
      </c>
      <c r="B1" s="43"/>
      <c r="C1" s="43"/>
      <c r="D1" s="43"/>
      <c r="E1" s="43"/>
      <c r="F1" s="44"/>
      <c r="G1" s="44"/>
      <c r="H1" s="44"/>
      <c r="I1" s="44"/>
      <c r="J1" s="44"/>
    </row>
    <row r="2" s="421" customFormat="1" ht="14.1" customHeight="1" spans="1:10">
      <c r="A2" s="4" t="s">
        <v>131</v>
      </c>
      <c r="B2" s="4" t="s">
        <v>0</v>
      </c>
      <c r="C2" s="5"/>
      <c r="D2" s="5"/>
      <c r="E2" s="5"/>
      <c r="F2" s="5"/>
      <c r="G2" s="5"/>
      <c r="H2" s="5"/>
      <c r="I2" s="5"/>
      <c r="J2" s="32" t="s">
        <v>208</v>
      </c>
    </row>
    <row r="3" s="421" customFormat="1" ht="14.1" customHeight="1" spans="1:10">
      <c r="A3" s="45" t="e">
        <f>#REF!</f>
        <v>#REF!</v>
      </c>
      <c r="B3" s="45"/>
      <c r="C3" s="45"/>
      <c r="D3" s="45"/>
      <c r="E3" s="45"/>
      <c r="F3" s="45"/>
      <c r="G3" s="45"/>
      <c r="H3" s="45"/>
      <c r="I3" s="45"/>
      <c r="J3" s="45"/>
    </row>
    <row r="4" s="421" customFormat="1" ht="14.1" customHeight="1" spans="1:10">
      <c r="A4" s="5" t="str">
        <f>封面!D7&amp;封面!F7</f>
        <v>被评估方：</v>
      </c>
      <c r="B4" s="5"/>
      <c r="C4" s="5"/>
      <c r="D4" s="5"/>
      <c r="E4" s="5"/>
      <c r="F4" s="5"/>
      <c r="G4" s="5"/>
      <c r="H4" s="5"/>
      <c r="I4" s="5"/>
      <c r="J4" s="32" t="s">
        <v>133</v>
      </c>
    </row>
    <row r="5" ht="15" customHeight="1" spans="1:10">
      <c r="A5" s="46" t="s">
        <v>134</v>
      </c>
      <c r="B5" s="46" t="s">
        <v>209</v>
      </c>
      <c r="C5" s="46" t="s">
        <v>210</v>
      </c>
      <c r="D5" s="46" t="s">
        <v>211</v>
      </c>
      <c r="E5" s="46" t="s">
        <v>200</v>
      </c>
      <c r="F5" s="46" t="s">
        <v>139</v>
      </c>
      <c r="G5" s="46" t="s">
        <v>140</v>
      </c>
      <c r="H5" s="538" t="s">
        <v>141</v>
      </c>
      <c r="I5" s="46" t="s">
        <v>142</v>
      </c>
      <c r="J5" s="22" t="s">
        <v>143</v>
      </c>
    </row>
    <row r="6" ht="15" customHeight="1" spans="1:10">
      <c r="A6" s="21"/>
      <c r="B6" s="26"/>
      <c r="C6" s="552"/>
      <c r="D6" s="552"/>
      <c r="E6" s="28"/>
      <c r="F6" s="29"/>
      <c r="G6" s="29"/>
      <c r="H6" s="29">
        <f>G6-F6</f>
        <v>0</v>
      </c>
      <c r="I6" s="28" t="str">
        <f t="shared" ref="I6:I31" si="0">IF(OR(F6&lt;=0,F6=""),"",(G6-F6)/F6*100)</f>
        <v/>
      </c>
      <c r="J6" s="26"/>
    </row>
    <row r="7" ht="15" customHeight="1" spans="1:10">
      <c r="A7" s="21"/>
      <c r="B7" s="26"/>
      <c r="C7" s="552"/>
      <c r="D7" s="552"/>
      <c r="E7" s="28"/>
      <c r="F7" s="29"/>
      <c r="G7" s="29"/>
      <c r="H7" s="29">
        <f t="shared" ref="H7:H30" si="1">G7-F7</f>
        <v>0</v>
      </c>
      <c r="I7" s="28" t="str">
        <f t="shared" si="0"/>
        <v/>
      </c>
      <c r="J7" s="26"/>
    </row>
    <row r="8" ht="15" customHeight="1" spans="1:10">
      <c r="A8" s="21"/>
      <c r="B8" s="26"/>
      <c r="C8" s="552"/>
      <c r="D8" s="552"/>
      <c r="E8" s="28"/>
      <c r="F8" s="29"/>
      <c r="G8" s="29"/>
      <c r="H8" s="29">
        <f t="shared" si="1"/>
        <v>0</v>
      </c>
      <c r="I8" s="28" t="str">
        <f t="shared" si="0"/>
        <v/>
      </c>
      <c r="J8" s="26"/>
    </row>
    <row r="9" ht="15" customHeight="1" spans="1:10">
      <c r="A9" s="21"/>
      <c r="B9" s="26"/>
      <c r="C9" s="552"/>
      <c r="D9" s="552"/>
      <c r="E9" s="28"/>
      <c r="F9" s="29"/>
      <c r="G9" s="29"/>
      <c r="H9" s="29">
        <f t="shared" si="1"/>
        <v>0</v>
      </c>
      <c r="I9" s="28" t="str">
        <f t="shared" si="0"/>
        <v/>
      </c>
      <c r="J9" s="26"/>
    </row>
    <row r="10" ht="15" customHeight="1" spans="1:10">
      <c r="A10" s="21"/>
      <c r="B10" s="26"/>
      <c r="C10" s="552"/>
      <c r="D10" s="552"/>
      <c r="E10" s="28"/>
      <c r="F10" s="29"/>
      <c r="G10" s="29"/>
      <c r="H10" s="29">
        <f t="shared" si="1"/>
        <v>0</v>
      </c>
      <c r="I10" s="28" t="str">
        <f t="shared" si="0"/>
        <v/>
      </c>
      <c r="J10" s="26"/>
    </row>
    <row r="11" ht="15" customHeight="1" spans="1:10">
      <c r="A11" s="21"/>
      <c r="B11" s="26"/>
      <c r="C11" s="552"/>
      <c r="D11" s="552"/>
      <c r="E11" s="28"/>
      <c r="F11" s="29"/>
      <c r="G11" s="29"/>
      <c r="H11" s="29">
        <f t="shared" si="1"/>
        <v>0</v>
      </c>
      <c r="I11" s="28" t="str">
        <f t="shared" si="0"/>
        <v/>
      </c>
      <c r="J11" s="26"/>
    </row>
    <row r="12" ht="15" customHeight="1" spans="1:10">
      <c r="A12" s="21"/>
      <c r="B12" s="26"/>
      <c r="C12" s="552"/>
      <c r="D12" s="552"/>
      <c r="E12" s="28"/>
      <c r="F12" s="29"/>
      <c r="G12" s="29"/>
      <c r="H12" s="29">
        <f t="shared" si="1"/>
        <v>0</v>
      </c>
      <c r="I12" s="28" t="str">
        <f t="shared" si="0"/>
        <v/>
      </c>
      <c r="J12" s="26"/>
    </row>
    <row r="13" ht="15" customHeight="1" spans="1:10">
      <c r="A13" s="21"/>
      <c r="B13" s="26"/>
      <c r="C13" s="552"/>
      <c r="D13" s="552"/>
      <c r="E13" s="28"/>
      <c r="F13" s="29"/>
      <c r="G13" s="29"/>
      <c r="H13" s="29">
        <f t="shared" si="1"/>
        <v>0</v>
      </c>
      <c r="I13" s="28" t="str">
        <f t="shared" si="0"/>
        <v/>
      </c>
      <c r="J13" s="26"/>
    </row>
    <row r="14" ht="15" customHeight="1" spans="1:10">
      <c r="A14" s="21"/>
      <c r="B14" s="26"/>
      <c r="C14" s="552"/>
      <c r="D14" s="552"/>
      <c r="E14" s="28"/>
      <c r="F14" s="29"/>
      <c r="G14" s="29"/>
      <c r="H14" s="29">
        <f t="shared" si="1"/>
        <v>0</v>
      </c>
      <c r="I14" s="28" t="str">
        <f t="shared" si="0"/>
        <v/>
      </c>
      <c r="J14" s="26"/>
    </row>
    <row r="15" ht="15" customHeight="1" spans="1:10">
      <c r="A15" s="21"/>
      <c r="B15" s="26"/>
      <c r="C15" s="552"/>
      <c r="D15" s="552"/>
      <c r="E15" s="28"/>
      <c r="F15" s="29"/>
      <c r="G15" s="29"/>
      <c r="H15" s="29">
        <f t="shared" si="1"/>
        <v>0</v>
      </c>
      <c r="I15" s="28" t="str">
        <f t="shared" si="0"/>
        <v/>
      </c>
      <c r="J15" s="26"/>
    </row>
    <row r="16" ht="15" customHeight="1" spans="1:10">
      <c r="A16" s="21"/>
      <c r="B16" s="26"/>
      <c r="C16" s="552"/>
      <c r="D16" s="552"/>
      <c r="E16" s="28"/>
      <c r="F16" s="29"/>
      <c r="G16" s="29"/>
      <c r="H16" s="29">
        <f t="shared" si="1"/>
        <v>0</v>
      </c>
      <c r="I16" s="28" t="str">
        <f t="shared" si="0"/>
        <v/>
      </c>
      <c r="J16" s="26"/>
    </row>
    <row r="17" ht="15" customHeight="1" spans="1:10">
      <c r="A17" s="21"/>
      <c r="B17" s="26"/>
      <c r="C17" s="552"/>
      <c r="D17" s="552"/>
      <c r="E17" s="28"/>
      <c r="F17" s="29"/>
      <c r="G17" s="29"/>
      <c r="H17" s="29">
        <f t="shared" si="1"/>
        <v>0</v>
      </c>
      <c r="I17" s="28" t="str">
        <f t="shared" si="0"/>
        <v/>
      </c>
      <c r="J17" s="26"/>
    </row>
    <row r="18" ht="15" customHeight="1" spans="1:10">
      <c r="A18" s="21"/>
      <c r="B18" s="26"/>
      <c r="C18" s="552"/>
      <c r="D18" s="552"/>
      <c r="E18" s="28"/>
      <c r="F18" s="29"/>
      <c r="G18" s="29"/>
      <c r="H18" s="29">
        <f t="shared" si="1"/>
        <v>0</v>
      </c>
      <c r="I18" s="28" t="str">
        <f t="shared" si="0"/>
        <v/>
      </c>
      <c r="J18" s="26"/>
    </row>
    <row r="19" ht="15" customHeight="1" spans="1:10">
      <c r="A19" s="21"/>
      <c r="B19" s="26"/>
      <c r="C19" s="552"/>
      <c r="D19" s="552"/>
      <c r="E19" s="28"/>
      <c r="F19" s="29"/>
      <c r="G19" s="29"/>
      <c r="H19" s="29">
        <f t="shared" si="1"/>
        <v>0</v>
      </c>
      <c r="I19" s="28" t="str">
        <f t="shared" si="0"/>
        <v/>
      </c>
      <c r="J19" s="26"/>
    </row>
    <row r="20" ht="15" customHeight="1" spans="1:10">
      <c r="A20" s="21"/>
      <c r="B20" s="26"/>
      <c r="C20" s="552"/>
      <c r="D20" s="552"/>
      <c r="E20" s="28"/>
      <c r="F20" s="29"/>
      <c r="G20" s="29"/>
      <c r="H20" s="29">
        <f t="shared" si="1"/>
        <v>0</v>
      </c>
      <c r="I20" s="28" t="str">
        <f t="shared" si="0"/>
        <v/>
      </c>
      <c r="J20" s="26"/>
    </row>
    <row r="21" ht="15" customHeight="1" spans="1:10">
      <c r="A21" s="21"/>
      <c r="B21" s="26"/>
      <c r="C21" s="552"/>
      <c r="D21" s="552"/>
      <c r="E21" s="28"/>
      <c r="F21" s="29"/>
      <c r="G21" s="29"/>
      <c r="H21" s="29">
        <f t="shared" si="1"/>
        <v>0</v>
      </c>
      <c r="I21" s="28" t="str">
        <f t="shared" si="0"/>
        <v/>
      </c>
      <c r="J21" s="26"/>
    </row>
    <row r="22" ht="15" customHeight="1" spans="1:10">
      <c r="A22" s="21"/>
      <c r="B22" s="26"/>
      <c r="C22" s="552"/>
      <c r="D22" s="552"/>
      <c r="E22" s="28"/>
      <c r="F22" s="29"/>
      <c r="G22" s="29"/>
      <c r="H22" s="29">
        <f t="shared" si="1"/>
        <v>0</v>
      </c>
      <c r="I22" s="28" t="str">
        <f t="shared" si="0"/>
        <v/>
      </c>
      <c r="J22" s="26"/>
    </row>
    <row r="23" ht="15" customHeight="1" spans="1:10">
      <c r="A23" s="21"/>
      <c r="B23" s="26"/>
      <c r="C23" s="552"/>
      <c r="D23" s="552"/>
      <c r="E23" s="28"/>
      <c r="F23" s="29"/>
      <c r="G23" s="29"/>
      <c r="H23" s="29">
        <f t="shared" si="1"/>
        <v>0</v>
      </c>
      <c r="I23" s="28" t="str">
        <f t="shared" si="0"/>
        <v/>
      </c>
      <c r="J23" s="26"/>
    </row>
    <row r="24" ht="15" customHeight="1" spans="1:10">
      <c r="A24" s="21"/>
      <c r="B24" s="26"/>
      <c r="C24" s="552"/>
      <c r="D24" s="552"/>
      <c r="E24" s="28"/>
      <c r="F24" s="29"/>
      <c r="G24" s="29"/>
      <c r="H24" s="29">
        <f t="shared" si="1"/>
        <v>0</v>
      </c>
      <c r="I24" s="28" t="str">
        <f t="shared" si="0"/>
        <v/>
      </c>
      <c r="J24" s="26"/>
    </row>
    <row r="25" ht="15" customHeight="1" spans="1:10">
      <c r="A25" s="21"/>
      <c r="B25" s="26"/>
      <c r="C25" s="552"/>
      <c r="D25" s="552"/>
      <c r="E25" s="28"/>
      <c r="F25" s="29"/>
      <c r="G25" s="29"/>
      <c r="H25" s="29">
        <f t="shared" si="1"/>
        <v>0</v>
      </c>
      <c r="I25" s="28" t="str">
        <f t="shared" si="0"/>
        <v/>
      </c>
      <c r="J25" s="26"/>
    </row>
    <row r="26" ht="15" customHeight="1" spans="1:10">
      <c r="A26" s="21"/>
      <c r="B26" s="26"/>
      <c r="C26" s="552"/>
      <c r="D26" s="552"/>
      <c r="E26" s="28"/>
      <c r="F26" s="29"/>
      <c r="G26" s="29"/>
      <c r="H26" s="29">
        <f t="shared" si="1"/>
        <v>0</v>
      </c>
      <c r="I26" s="28" t="str">
        <f t="shared" si="0"/>
        <v/>
      </c>
      <c r="J26" s="26"/>
    </row>
    <row r="27" ht="15" customHeight="1" spans="1:10">
      <c r="A27" s="21"/>
      <c r="B27" s="26"/>
      <c r="C27" s="552"/>
      <c r="D27" s="552"/>
      <c r="E27" s="28"/>
      <c r="F27" s="29"/>
      <c r="G27" s="29"/>
      <c r="H27" s="29">
        <f t="shared" si="1"/>
        <v>0</v>
      </c>
      <c r="I27" s="28" t="str">
        <f t="shared" si="0"/>
        <v/>
      </c>
      <c r="J27" s="26"/>
    </row>
    <row r="28" ht="15" customHeight="1" spans="1:10">
      <c r="A28" s="21"/>
      <c r="B28" s="26"/>
      <c r="C28" s="552"/>
      <c r="D28" s="552"/>
      <c r="E28" s="28"/>
      <c r="F28" s="29"/>
      <c r="G28" s="29"/>
      <c r="H28" s="29">
        <f t="shared" si="1"/>
        <v>0</v>
      </c>
      <c r="I28" s="28" t="str">
        <f t="shared" si="0"/>
        <v/>
      </c>
      <c r="J28" s="26"/>
    </row>
    <row r="29" ht="15" customHeight="1" spans="1:10">
      <c r="A29" s="21"/>
      <c r="B29" s="26"/>
      <c r="C29" s="552"/>
      <c r="D29" s="552"/>
      <c r="E29" s="28"/>
      <c r="F29" s="29"/>
      <c r="G29" s="29"/>
      <c r="H29" s="29">
        <f t="shared" si="1"/>
        <v>0</v>
      </c>
      <c r="I29" s="28" t="str">
        <f t="shared" si="0"/>
        <v/>
      </c>
      <c r="J29" s="26"/>
    </row>
    <row r="30" ht="15" customHeight="1" spans="1:10">
      <c r="A30" s="21"/>
      <c r="B30" s="26"/>
      <c r="C30" s="552"/>
      <c r="D30" s="552"/>
      <c r="E30" s="28"/>
      <c r="F30" s="29"/>
      <c r="G30" s="29"/>
      <c r="H30" s="29">
        <f t="shared" si="1"/>
        <v>0</v>
      </c>
      <c r="I30" s="28" t="str">
        <f t="shared" si="0"/>
        <v/>
      </c>
      <c r="J30" s="26"/>
    </row>
    <row r="31" ht="15" customHeight="1" spans="1:10">
      <c r="A31" s="30" t="s">
        <v>146</v>
      </c>
      <c r="B31" s="31"/>
      <c r="C31" s="552"/>
      <c r="D31" s="552"/>
      <c r="E31" s="28"/>
      <c r="F31" s="29">
        <f>SUM(F6:F30)</f>
        <v>0</v>
      </c>
      <c r="G31" s="29">
        <f>SUM(G6:G30)</f>
        <v>0</v>
      </c>
      <c r="H31" s="29">
        <f>SUM(H6:H30)</f>
        <v>0</v>
      </c>
      <c r="I31" s="28" t="str">
        <f t="shared" si="0"/>
        <v/>
      </c>
      <c r="J31" s="26"/>
    </row>
  </sheetData>
  <mergeCells count="1">
    <mergeCell ref="A31:B31"/>
  </mergeCells>
  <hyperlinks>
    <hyperlink ref="A2" location="表3流资汇总!B8" display="返回"/>
    <hyperlink ref="B2" location="索引!D7"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35"/>
  <sheetViews>
    <sheetView zoomScaleSheetLayoutView="85" workbookViewId="0">
      <selection activeCell="F11" sqref="F11"/>
    </sheetView>
  </sheetViews>
  <sheetFormatPr defaultColWidth="9" defaultRowHeight="15.75"/>
  <cols>
    <col min="1" max="1" width="4.6" style="33" customWidth="1"/>
    <col min="2" max="2" width="21.6" style="33" customWidth="1"/>
    <col min="3" max="3" width="11.9" style="33" customWidth="1"/>
    <col min="4" max="4" width="8.6" style="33" customWidth="1"/>
    <col min="5" max="5" width="7.5" style="33" customWidth="1"/>
    <col min="6" max="6" width="15.6" style="58" customWidth="1"/>
    <col min="7" max="8" width="15.6" style="33" customWidth="1" outlineLevel="1"/>
    <col min="9" max="9" width="6.7" style="33" customWidth="1" outlineLevel="1"/>
    <col min="10" max="10" width="12.6" style="33" customWidth="1" outlineLevel="1"/>
    <col min="11" max="16384" width="9" style="33"/>
  </cols>
  <sheetData>
    <row r="1" ht="24.9" customHeight="1" spans="1:10">
      <c r="A1" s="43" t="s">
        <v>212</v>
      </c>
      <c r="B1" s="43"/>
      <c r="C1" s="43"/>
      <c r="D1" s="43"/>
      <c r="E1" s="43"/>
      <c r="F1" s="84"/>
      <c r="G1" s="44"/>
      <c r="H1" s="44"/>
      <c r="I1" s="44"/>
      <c r="J1" s="44"/>
    </row>
    <row r="2" s="421" customFormat="1" ht="14.1" customHeight="1" spans="1:10">
      <c r="A2" s="85" t="s">
        <v>213</v>
      </c>
      <c r="B2" s="85" t="s">
        <v>214</v>
      </c>
      <c r="C2" s="5"/>
      <c r="D2" s="5"/>
      <c r="E2" s="5"/>
      <c r="F2" s="86"/>
      <c r="G2" s="5"/>
      <c r="H2" s="5"/>
      <c r="I2" s="5"/>
      <c r="J2" s="87" t="s">
        <v>215</v>
      </c>
    </row>
    <row r="3" s="421" customFormat="1" ht="14.1" customHeight="1" spans="1:10">
      <c r="A3" s="45" t="e">
        <f>#REF!</f>
        <v>#REF!</v>
      </c>
      <c r="B3" s="45"/>
      <c r="C3" s="45"/>
      <c r="D3" s="45"/>
      <c r="E3" s="45"/>
      <c r="F3" s="88"/>
      <c r="G3" s="45"/>
      <c r="H3" s="45"/>
      <c r="I3" s="45"/>
      <c r="J3" s="45"/>
    </row>
    <row r="4" s="421" customFormat="1" ht="14.1" customHeight="1" spans="1:10">
      <c r="A4" s="5" t="str">
        <f>封面!D7&amp;封面!F7</f>
        <v>被评估方：</v>
      </c>
      <c r="B4" s="5"/>
      <c r="C4" s="5"/>
      <c r="D4" s="5"/>
      <c r="E4" s="5"/>
      <c r="F4" s="86"/>
      <c r="G4" s="5"/>
      <c r="H4" s="5"/>
      <c r="I4" s="5"/>
      <c r="J4" s="87" t="s">
        <v>216</v>
      </c>
    </row>
    <row r="5" ht="15" customHeight="1" spans="1:11">
      <c r="A5" s="90" t="s">
        <v>217</v>
      </c>
      <c r="B5" s="63" t="s">
        <v>218</v>
      </c>
      <c r="C5" s="63" t="s">
        <v>219</v>
      </c>
      <c r="D5" s="63" t="s">
        <v>220</v>
      </c>
      <c r="E5" s="63" t="s">
        <v>221</v>
      </c>
      <c r="F5" s="64" t="s">
        <v>222</v>
      </c>
      <c r="G5" s="63" t="s">
        <v>223</v>
      </c>
      <c r="H5" s="547" t="s">
        <v>224</v>
      </c>
      <c r="I5" s="63" t="s">
        <v>225</v>
      </c>
      <c r="J5" s="65" t="s">
        <v>226</v>
      </c>
      <c r="K5" s="63" t="s">
        <v>226</v>
      </c>
    </row>
    <row r="6" ht="15" customHeight="1" spans="1:11">
      <c r="A6" s="21">
        <v>1</v>
      </c>
      <c r="B6" s="506"/>
      <c r="C6" s="507"/>
      <c r="D6" s="508"/>
      <c r="E6" s="509"/>
      <c r="F6" s="510"/>
      <c r="G6" s="511"/>
      <c r="H6" s="548">
        <f>G6-F6</f>
        <v>0</v>
      </c>
      <c r="I6" s="28" t="str">
        <f t="shared" ref="I6:I26" si="0">IF(OR(F6&lt;=0,F6=""),"",(G6-F6)/F6*100)</f>
        <v/>
      </c>
      <c r="J6" s="23"/>
      <c r="K6" s="551"/>
    </row>
    <row r="7" ht="15" customHeight="1" spans="1:11">
      <c r="A7" s="21">
        <v>2</v>
      </c>
      <c r="B7" s="506"/>
      <c r="C7" s="507"/>
      <c r="D7" s="508"/>
      <c r="E7" s="509"/>
      <c r="F7" s="510"/>
      <c r="G7" s="511"/>
      <c r="H7" s="548">
        <f t="shared" ref="H7:H26" si="1">G7-F7</f>
        <v>0</v>
      </c>
      <c r="I7" s="28" t="str">
        <f t="shared" si="0"/>
        <v/>
      </c>
      <c r="J7" s="23"/>
      <c r="K7" s="551"/>
    </row>
    <row r="8" ht="15" customHeight="1" spans="1:11">
      <c r="A8" s="21">
        <v>3</v>
      </c>
      <c r="B8" s="506"/>
      <c r="C8" s="507"/>
      <c r="D8" s="508"/>
      <c r="E8" s="509"/>
      <c r="F8" s="510"/>
      <c r="G8" s="511"/>
      <c r="H8" s="548">
        <f t="shared" si="1"/>
        <v>0</v>
      </c>
      <c r="I8" s="28" t="str">
        <f t="shared" si="0"/>
        <v/>
      </c>
      <c r="J8" s="23"/>
      <c r="K8" s="551"/>
    </row>
    <row r="9" ht="15" customHeight="1" spans="1:11">
      <c r="A9" s="21">
        <v>4</v>
      </c>
      <c r="B9" s="506"/>
      <c r="C9" s="507"/>
      <c r="D9" s="508"/>
      <c r="E9" s="509"/>
      <c r="F9" s="510"/>
      <c r="G9" s="511"/>
      <c r="H9" s="548">
        <f t="shared" si="1"/>
        <v>0</v>
      </c>
      <c r="I9" s="28" t="str">
        <f t="shared" si="0"/>
        <v/>
      </c>
      <c r="J9" s="23"/>
      <c r="K9" s="551"/>
    </row>
    <row r="10" ht="15" customHeight="1" spans="1:11">
      <c r="A10" s="21">
        <v>5</v>
      </c>
      <c r="B10" s="506"/>
      <c r="C10" s="507"/>
      <c r="D10" s="508"/>
      <c r="E10" s="509"/>
      <c r="F10" s="510"/>
      <c r="G10" s="511"/>
      <c r="H10" s="548">
        <f t="shared" si="1"/>
        <v>0</v>
      </c>
      <c r="I10" s="28" t="str">
        <f t="shared" si="0"/>
        <v/>
      </c>
      <c r="J10" s="23"/>
      <c r="K10" s="551"/>
    </row>
    <row r="11" ht="15" customHeight="1" spans="1:11">
      <c r="A11" s="21">
        <v>6</v>
      </c>
      <c r="B11" s="506"/>
      <c r="C11" s="507"/>
      <c r="D11" s="508"/>
      <c r="E11" s="509"/>
      <c r="F11" s="510"/>
      <c r="G11" s="511"/>
      <c r="H11" s="548">
        <f t="shared" si="1"/>
        <v>0</v>
      </c>
      <c r="I11" s="28" t="str">
        <f t="shared" si="0"/>
        <v/>
      </c>
      <c r="J11" s="23"/>
      <c r="K11" s="551"/>
    </row>
    <row r="12" ht="15" customHeight="1" spans="1:11">
      <c r="A12" s="21">
        <v>7</v>
      </c>
      <c r="B12" s="506"/>
      <c r="C12" s="507"/>
      <c r="D12" s="508"/>
      <c r="E12" s="509"/>
      <c r="F12" s="510"/>
      <c r="G12" s="511"/>
      <c r="H12" s="548">
        <f t="shared" si="1"/>
        <v>0</v>
      </c>
      <c r="I12" s="28" t="str">
        <f t="shared" si="0"/>
        <v/>
      </c>
      <c r="J12" s="23"/>
      <c r="K12" s="551"/>
    </row>
    <row r="13" ht="15" customHeight="1" spans="1:11">
      <c r="A13" s="21">
        <v>8</v>
      </c>
      <c r="B13" s="506"/>
      <c r="C13" s="507"/>
      <c r="D13" s="508"/>
      <c r="E13" s="509"/>
      <c r="F13" s="510"/>
      <c r="G13" s="511"/>
      <c r="H13" s="548">
        <f t="shared" si="1"/>
        <v>0</v>
      </c>
      <c r="I13" s="28" t="str">
        <f t="shared" si="0"/>
        <v/>
      </c>
      <c r="J13" s="23"/>
      <c r="K13" s="551"/>
    </row>
    <row r="14" ht="15" customHeight="1" spans="1:11">
      <c r="A14" s="21">
        <v>9</v>
      </c>
      <c r="B14" s="513"/>
      <c r="C14" s="514"/>
      <c r="D14" s="508"/>
      <c r="E14" s="509"/>
      <c r="F14" s="515"/>
      <c r="G14" s="511"/>
      <c r="H14" s="548">
        <f t="shared" si="1"/>
        <v>0</v>
      </c>
      <c r="I14" s="28" t="str">
        <f t="shared" si="0"/>
        <v/>
      </c>
      <c r="J14" s="23"/>
      <c r="K14" s="551"/>
    </row>
    <row r="15" ht="15" customHeight="1" spans="1:11">
      <c r="A15" s="21">
        <v>10</v>
      </c>
      <c r="B15" s="513"/>
      <c r="C15" s="514"/>
      <c r="D15" s="508"/>
      <c r="E15" s="509"/>
      <c r="F15" s="515"/>
      <c r="G15" s="511"/>
      <c r="H15" s="548">
        <f t="shared" si="1"/>
        <v>0</v>
      </c>
      <c r="I15" s="28" t="str">
        <f t="shared" si="0"/>
        <v/>
      </c>
      <c r="J15" s="23"/>
      <c r="K15" s="551"/>
    </row>
    <row r="16" ht="15" customHeight="1" spans="1:11">
      <c r="A16" s="21">
        <v>11</v>
      </c>
      <c r="B16" s="513"/>
      <c r="C16" s="514"/>
      <c r="D16" s="508"/>
      <c r="E16" s="509"/>
      <c r="F16" s="515"/>
      <c r="G16" s="511"/>
      <c r="H16" s="548">
        <f t="shared" si="1"/>
        <v>0</v>
      </c>
      <c r="I16" s="28" t="str">
        <f t="shared" si="0"/>
        <v/>
      </c>
      <c r="J16" s="23"/>
      <c r="K16" s="551"/>
    </row>
    <row r="17" ht="15" customHeight="1" spans="1:11">
      <c r="A17" s="21">
        <v>12</v>
      </c>
      <c r="B17" s="513"/>
      <c r="C17" s="514"/>
      <c r="D17" s="508"/>
      <c r="E17" s="509"/>
      <c r="F17" s="515"/>
      <c r="G17" s="511"/>
      <c r="H17" s="548">
        <f t="shared" si="1"/>
        <v>0</v>
      </c>
      <c r="I17" s="28" t="str">
        <f t="shared" si="0"/>
        <v/>
      </c>
      <c r="J17" s="23"/>
      <c r="K17" s="551"/>
    </row>
    <row r="18" ht="15" customHeight="1" spans="1:11">
      <c r="A18" s="21">
        <v>13</v>
      </c>
      <c r="B18" s="513"/>
      <c r="C18" s="514"/>
      <c r="D18" s="508"/>
      <c r="E18" s="509"/>
      <c r="F18" s="515"/>
      <c r="G18" s="511"/>
      <c r="H18" s="548">
        <f t="shared" si="1"/>
        <v>0</v>
      </c>
      <c r="I18" s="28" t="str">
        <f t="shared" si="0"/>
        <v/>
      </c>
      <c r="J18" s="23"/>
      <c r="K18" s="551"/>
    </row>
    <row r="19" ht="15" customHeight="1" spans="1:11">
      <c r="A19" s="21">
        <v>14</v>
      </c>
      <c r="B19" s="513"/>
      <c r="C19" s="514"/>
      <c r="D19" s="508"/>
      <c r="E19" s="509"/>
      <c r="F19" s="515"/>
      <c r="G19" s="511"/>
      <c r="H19" s="548">
        <f t="shared" si="1"/>
        <v>0</v>
      </c>
      <c r="I19" s="28" t="str">
        <f t="shared" si="0"/>
        <v/>
      </c>
      <c r="J19" s="23"/>
      <c r="K19" s="551"/>
    </row>
    <row r="20" ht="15" customHeight="1" spans="1:11">
      <c r="A20" s="21">
        <v>15</v>
      </c>
      <c r="B20" s="513"/>
      <c r="C20" s="514"/>
      <c r="D20" s="508"/>
      <c r="E20" s="509"/>
      <c r="F20" s="515"/>
      <c r="G20" s="511"/>
      <c r="H20" s="548">
        <f t="shared" si="1"/>
        <v>0</v>
      </c>
      <c r="I20" s="28" t="str">
        <f t="shared" si="0"/>
        <v/>
      </c>
      <c r="J20" s="23"/>
      <c r="K20" s="551"/>
    </row>
    <row r="21" ht="15" customHeight="1" spans="1:11">
      <c r="A21" s="21">
        <v>16</v>
      </c>
      <c r="B21" s="513"/>
      <c r="C21" s="514"/>
      <c r="D21" s="508"/>
      <c r="E21" s="509"/>
      <c r="F21" s="515"/>
      <c r="G21" s="511"/>
      <c r="H21" s="548">
        <f t="shared" si="1"/>
        <v>0</v>
      </c>
      <c r="I21" s="28" t="str">
        <f t="shared" si="0"/>
        <v/>
      </c>
      <c r="J21" s="23"/>
      <c r="K21" s="551"/>
    </row>
    <row r="22" ht="15" customHeight="1" spans="1:11">
      <c r="A22" s="21">
        <v>17</v>
      </c>
      <c r="B22" s="513"/>
      <c r="C22" s="514"/>
      <c r="D22" s="508"/>
      <c r="E22" s="509"/>
      <c r="F22" s="515"/>
      <c r="G22" s="511"/>
      <c r="H22" s="548">
        <f t="shared" si="1"/>
        <v>0</v>
      </c>
      <c r="I22" s="28" t="str">
        <f t="shared" si="0"/>
        <v/>
      </c>
      <c r="J22" s="23"/>
      <c r="K22" s="551"/>
    </row>
    <row r="23" ht="15" customHeight="1" spans="1:11">
      <c r="A23" s="21">
        <v>18</v>
      </c>
      <c r="B23" s="513"/>
      <c r="C23" s="514"/>
      <c r="D23" s="508"/>
      <c r="E23" s="509"/>
      <c r="F23" s="515"/>
      <c r="G23" s="511"/>
      <c r="H23" s="548">
        <f t="shared" si="1"/>
        <v>0</v>
      </c>
      <c r="I23" s="28" t="str">
        <f t="shared" si="0"/>
        <v/>
      </c>
      <c r="J23" s="23"/>
      <c r="K23" s="551"/>
    </row>
    <row r="24" ht="15" customHeight="1" spans="1:11">
      <c r="A24" s="21">
        <v>19</v>
      </c>
      <c r="B24" s="513"/>
      <c r="C24" s="514"/>
      <c r="D24" s="508"/>
      <c r="E24" s="509"/>
      <c r="F24" s="515"/>
      <c r="G24" s="511"/>
      <c r="H24" s="548">
        <f t="shared" si="1"/>
        <v>0</v>
      </c>
      <c r="I24" s="28" t="str">
        <f t="shared" si="0"/>
        <v/>
      </c>
      <c r="J24" s="23"/>
      <c r="K24" s="551"/>
    </row>
    <row r="25" ht="15" customHeight="1" spans="1:11">
      <c r="A25" s="21">
        <v>20</v>
      </c>
      <c r="B25" s="513"/>
      <c r="C25" s="514"/>
      <c r="D25" s="508"/>
      <c r="E25" s="509"/>
      <c r="F25" s="515"/>
      <c r="G25" s="511"/>
      <c r="H25" s="548">
        <f t="shared" si="1"/>
        <v>0</v>
      </c>
      <c r="I25" s="28" t="str">
        <f t="shared" si="0"/>
        <v/>
      </c>
      <c r="J25" s="23"/>
      <c r="K25" s="551"/>
    </row>
    <row r="26" ht="15" customHeight="1" spans="1:11">
      <c r="A26" s="21">
        <v>21</v>
      </c>
      <c r="B26" s="513"/>
      <c r="C26" s="514"/>
      <c r="D26" s="508"/>
      <c r="E26" s="509"/>
      <c r="F26" s="515"/>
      <c r="G26" s="511"/>
      <c r="H26" s="548">
        <f t="shared" si="1"/>
        <v>0</v>
      </c>
      <c r="I26" s="28" t="str">
        <f t="shared" si="0"/>
        <v/>
      </c>
      <c r="J26" s="26"/>
      <c r="K26" s="63"/>
    </row>
    <row r="27" ht="15" customHeight="1" spans="1:11">
      <c r="A27" s="21">
        <v>22</v>
      </c>
      <c r="B27" s="516"/>
      <c r="C27" s="517"/>
      <c r="D27" s="508"/>
      <c r="E27" s="509"/>
      <c r="F27" s="518"/>
      <c r="G27" s="511"/>
      <c r="H27" s="548">
        <f t="shared" ref="H27:H32" si="2">G27-F27</f>
        <v>0</v>
      </c>
      <c r="I27" s="28" t="str">
        <f t="shared" ref="I27:I35" si="3">IF(OR(F27&lt;=0,F27=""),"",(G27-F27)/F27*100)</f>
        <v/>
      </c>
      <c r="J27" s="26"/>
      <c r="K27" s="63"/>
    </row>
    <row r="28" ht="15" customHeight="1" spans="1:11">
      <c r="A28" s="21">
        <v>23</v>
      </c>
      <c r="B28" s="517"/>
      <c r="C28" s="517"/>
      <c r="D28" s="508"/>
      <c r="E28" s="509"/>
      <c r="F28" s="518"/>
      <c r="G28" s="511"/>
      <c r="H28" s="548">
        <f t="shared" si="2"/>
        <v>0</v>
      </c>
      <c r="I28" s="28" t="str">
        <f t="shared" si="3"/>
        <v/>
      </c>
      <c r="J28" s="26"/>
      <c r="K28" s="63"/>
    </row>
    <row r="29" ht="15" customHeight="1" spans="1:11">
      <c r="A29" s="21">
        <v>24</v>
      </c>
      <c r="B29" s="517"/>
      <c r="C29" s="517"/>
      <c r="D29" s="508"/>
      <c r="E29" s="509"/>
      <c r="F29" s="518"/>
      <c r="G29" s="511"/>
      <c r="H29" s="548">
        <f t="shared" si="2"/>
        <v>0</v>
      </c>
      <c r="I29" s="28" t="str">
        <f t="shared" si="3"/>
        <v/>
      </c>
      <c r="J29" s="26"/>
      <c r="K29" s="63"/>
    </row>
    <row r="30" ht="15" customHeight="1" spans="1:11">
      <c r="A30" s="21">
        <v>25</v>
      </c>
      <c r="B30" s="517"/>
      <c r="C30" s="517"/>
      <c r="D30" s="508"/>
      <c r="E30" s="509"/>
      <c r="F30" s="518"/>
      <c r="G30" s="511"/>
      <c r="H30" s="548">
        <f t="shared" si="2"/>
        <v>0</v>
      </c>
      <c r="I30" s="28" t="str">
        <f t="shared" si="3"/>
        <v/>
      </c>
      <c r="J30" s="26"/>
      <c r="K30" s="63"/>
    </row>
    <row r="31" ht="15" customHeight="1" spans="1:11">
      <c r="A31" s="21">
        <v>26</v>
      </c>
      <c r="B31" s="517"/>
      <c r="C31" s="517"/>
      <c r="D31" s="508"/>
      <c r="E31" s="509"/>
      <c r="F31" s="518"/>
      <c r="G31" s="511"/>
      <c r="H31" s="548">
        <f t="shared" si="2"/>
        <v>0</v>
      </c>
      <c r="I31" s="28" t="str">
        <f t="shared" si="3"/>
        <v/>
      </c>
      <c r="J31" s="26"/>
      <c r="K31" s="63"/>
    </row>
    <row r="32" ht="15" customHeight="1" spans="1:11">
      <c r="A32" s="21">
        <v>27</v>
      </c>
      <c r="B32" s="517"/>
      <c r="C32" s="517"/>
      <c r="D32" s="508"/>
      <c r="E32" s="509"/>
      <c r="F32" s="518"/>
      <c r="G32" s="511"/>
      <c r="H32" s="548">
        <f t="shared" si="2"/>
        <v>0</v>
      </c>
      <c r="I32" s="28" t="str">
        <f t="shared" si="3"/>
        <v/>
      </c>
      <c r="J32" s="26"/>
      <c r="K32" s="63"/>
    </row>
    <row r="33" ht="15" customHeight="1" spans="1:11">
      <c r="A33" s="549" t="s">
        <v>146</v>
      </c>
      <c r="B33" s="31"/>
      <c r="C33" s="23"/>
      <c r="D33" s="47"/>
      <c r="E33" s="546"/>
      <c r="F33" s="95">
        <f>SUM(F6:F32)</f>
        <v>0</v>
      </c>
      <c r="G33" s="95">
        <f>SUM(G6:G26)</f>
        <v>0</v>
      </c>
      <c r="H33" s="550">
        <f>SUM(H26:H26)</f>
        <v>0</v>
      </c>
      <c r="I33" s="28" t="str">
        <f t="shared" si="3"/>
        <v/>
      </c>
      <c r="J33" s="26"/>
      <c r="K33" s="41"/>
    </row>
    <row r="34" ht="15" customHeight="1" spans="1:11">
      <c r="A34" s="549" t="s">
        <v>227</v>
      </c>
      <c r="B34" s="31"/>
      <c r="C34" s="23"/>
      <c r="D34" s="47"/>
      <c r="E34" s="546"/>
      <c r="F34" s="95"/>
      <c r="G34" s="550"/>
      <c r="H34" s="550">
        <f>G34-F34</f>
        <v>0</v>
      </c>
      <c r="I34" s="28" t="str">
        <f t="shared" si="3"/>
        <v/>
      </c>
      <c r="J34" s="26"/>
      <c r="K34" s="41"/>
    </row>
    <row r="35" ht="15" customHeight="1" spans="1:11">
      <c r="A35" s="549" t="s">
        <v>228</v>
      </c>
      <c r="B35" s="31"/>
      <c r="C35" s="23"/>
      <c r="D35" s="47"/>
      <c r="E35" s="546"/>
      <c r="F35" s="95">
        <f>F33-F34</f>
        <v>0</v>
      </c>
      <c r="G35" s="95">
        <f>G33-G34</f>
        <v>0</v>
      </c>
      <c r="H35" s="550">
        <f>H33-H34</f>
        <v>0</v>
      </c>
      <c r="I35" s="28" t="str">
        <f t="shared" si="3"/>
        <v/>
      </c>
      <c r="J35" s="26"/>
      <c r="K35" s="41"/>
    </row>
  </sheetData>
  <mergeCells count="3">
    <mergeCell ref="A33:B33"/>
    <mergeCell ref="A34:B34"/>
    <mergeCell ref="A35:B35"/>
  </mergeCells>
  <hyperlinks>
    <hyperlink ref="A2" location="表3流资汇总!B9" display="返回"/>
    <hyperlink ref="B2" location="索引!D8"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J31"/>
  <sheetViews>
    <sheetView zoomScaleSheetLayoutView="85" topLeftCell="A19" workbookViewId="0">
      <selection activeCell="F11" sqref="F11"/>
    </sheetView>
  </sheetViews>
  <sheetFormatPr defaultColWidth="9" defaultRowHeight="15.75"/>
  <cols>
    <col min="1" max="1" width="4.6" style="33" customWidth="1"/>
    <col min="2" max="2" width="25" style="33" customWidth="1"/>
    <col min="3" max="3" width="12.6" style="33" customWidth="1"/>
    <col min="4" max="4" width="7.6" style="33" customWidth="1"/>
    <col min="5" max="5" width="7.4" style="33" customWidth="1"/>
    <col min="6" max="6" width="15.6" style="33" customWidth="1"/>
    <col min="7" max="8" width="15.6" style="33" customWidth="1" outlineLevel="1"/>
    <col min="9" max="9" width="6.7" style="33" customWidth="1" outlineLevel="1"/>
    <col min="10" max="10" width="12.6" style="33" customWidth="1" outlineLevel="1"/>
    <col min="11" max="16384" width="9" style="33"/>
  </cols>
  <sheetData>
    <row r="1" ht="24.9" customHeight="1" spans="1:10">
      <c r="A1" s="42" t="s">
        <v>229</v>
      </c>
      <c r="B1" s="43"/>
      <c r="C1" s="43"/>
      <c r="D1" s="43"/>
      <c r="E1" s="43"/>
      <c r="F1" s="44"/>
      <c r="G1" s="44"/>
      <c r="H1" s="44"/>
      <c r="I1" s="44"/>
      <c r="J1" s="44"/>
    </row>
    <row r="2" ht="14.1" customHeight="1" spans="1:10">
      <c r="A2" s="4" t="s">
        <v>131</v>
      </c>
      <c r="B2" s="4" t="s">
        <v>0</v>
      </c>
      <c r="C2" s="5"/>
      <c r="D2" s="5"/>
      <c r="E2" s="5"/>
      <c r="F2" s="5"/>
      <c r="G2" s="5"/>
      <c r="H2" s="5"/>
      <c r="I2" s="5"/>
      <c r="J2" s="32" t="s">
        <v>230</v>
      </c>
    </row>
    <row r="3" ht="14.1" customHeight="1" spans="1:10">
      <c r="A3" s="45" t="e">
        <f>#REF!</f>
        <v>#REF!</v>
      </c>
      <c r="B3" s="45"/>
      <c r="C3" s="45"/>
      <c r="D3" s="45"/>
      <c r="E3" s="45"/>
      <c r="F3" s="45"/>
      <c r="G3" s="45"/>
      <c r="H3" s="45"/>
      <c r="I3" s="45"/>
      <c r="J3" s="45"/>
    </row>
    <row r="4" ht="14.1" customHeight="1" spans="1:10">
      <c r="A4" s="5" t="str">
        <f>封面!D7&amp;封面!F7</f>
        <v>被评估方：</v>
      </c>
      <c r="B4" s="5"/>
      <c r="C4" s="5"/>
      <c r="D4" s="5"/>
      <c r="E4" s="5"/>
      <c r="F4" s="5"/>
      <c r="G4" s="5"/>
      <c r="H4" s="5"/>
      <c r="I4" s="5"/>
      <c r="J4" s="32" t="s">
        <v>133</v>
      </c>
    </row>
    <row r="5" ht="15" customHeight="1" spans="1:10">
      <c r="A5" s="108" t="s">
        <v>134</v>
      </c>
      <c r="B5" s="108" t="s">
        <v>231</v>
      </c>
      <c r="C5" s="108" t="s">
        <v>232</v>
      </c>
      <c r="D5" s="46" t="s">
        <v>233</v>
      </c>
      <c r="E5" s="46" t="s">
        <v>234</v>
      </c>
      <c r="F5" s="46" t="s">
        <v>139</v>
      </c>
      <c r="G5" s="46" t="s">
        <v>140</v>
      </c>
      <c r="H5" s="538" t="s">
        <v>141</v>
      </c>
      <c r="I5" s="46" t="s">
        <v>142</v>
      </c>
      <c r="J5" s="22" t="s">
        <v>143</v>
      </c>
    </row>
    <row r="6" ht="15" customHeight="1" spans="1:10">
      <c r="A6" s="63"/>
      <c r="B6" s="539" t="s">
        <v>235</v>
      </c>
      <c r="C6" s="540"/>
      <c r="D6" s="67"/>
      <c r="E6" s="63" t="s">
        <v>236</v>
      </c>
      <c r="F6" s="541">
        <v>35000</v>
      </c>
      <c r="G6" s="29">
        <v>35000</v>
      </c>
      <c r="H6" s="29">
        <f>G6-F6</f>
        <v>0</v>
      </c>
      <c r="I6" s="28">
        <f t="shared" ref="I6:I24" si="0">IF(OR(F6&lt;=0,F6=""),"",(G6-F6)/F6*100)</f>
        <v>0</v>
      </c>
      <c r="J6" s="26"/>
    </row>
    <row r="7" ht="15" customHeight="1" spans="1:10">
      <c r="A7" s="63"/>
      <c r="B7" s="542" t="s">
        <v>237</v>
      </c>
      <c r="C7" s="540"/>
      <c r="D7" s="67"/>
      <c r="E7" s="63" t="s">
        <v>236</v>
      </c>
      <c r="F7" s="541">
        <v>200000</v>
      </c>
      <c r="G7" s="29">
        <v>200000</v>
      </c>
      <c r="H7" s="29">
        <f t="shared" ref="H7:H25" si="1">G7-F7</f>
        <v>0</v>
      </c>
      <c r="I7" s="28">
        <f t="shared" si="0"/>
        <v>0</v>
      </c>
      <c r="J7" s="26"/>
    </row>
    <row r="8" ht="15" customHeight="1" spans="1:10">
      <c r="A8" s="63"/>
      <c r="B8" s="542" t="s">
        <v>238</v>
      </c>
      <c r="C8" s="540"/>
      <c r="D8" s="67"/>
      <c r="E8" s="63" t="s">
        <v>239</v>
      </c>
      <c r="F8" s="541">
        <v>56000</v>
      </c>
      <c r="G8" s="29">
        <v>56000</v>
      </c>
      <c r="H8" s="29">
        <f t="shared" si="1"/>
        <v>0</v>
      </c>
      <c r="I8" s="28">
        <f t="shared" si="0"/>
        <v>0</v>
      </c>
      <c r="J8" s="26"/>
    </row>
    <row r="9" ht="15" customHeight="1" spans="1:10">
      <c r="A9" s="63"/>
      <c r="B9" s="542" t="s">
        <v>240</v>
      </c>
      <c r="C9" s="540"/>
      <c r="D9" s="67"/>
      <c r="E9" s="63" t="s">
        <v>239</v>
      </c>
      <c r="F9" s="541">
        <v>229729.99</v>
      </c>
      <c r="G9" s="29">
        <v>229729.99</v>
      </c>
      <c r="H9" s="29">
        <f t="shared" si="1"/>
        <v>0</v>
      </c>
      <c r="I9" s="28">
        <f t="shared" si="0"/>
        <v>0</v>
      </c>
      <c r="J9" s="26"/>
    </row>
    <row r="10" ht="15" customHeight="1" spans="1:10">
      <c r="A10" s="63"/>
      <c r="B10" s="543" t="s">
        <v>241</v>
      </c>
      <c r="C10" s="540"/>
      <c r="D10" s="67"/>
      <c r="E10" s="63" t="s">
        <v>239</v>
      </c>
      <c r="F10" s="541">
        <v>1245200</v>
      </c>
      <c r="G10" s="29">
        <v>1245200</v>
      </c>
      <c r="H10" s="29">
        <f t="shared" si="1"/>
        <v>0</v>
      </c>
      <c r="I10" s="28">
        <f t="shared" si="0"/>
        <v>0</v>
      </c>
      <c r="J10" s="26"/>
    </row>
    <row r="11" ht="15" customHeight="1" spans="1:10">
      <c r="A11" s="63"/>
      <c r="B11" s="542" t="s">
        <v>242</v>
      </c>
      <c r="C11" s="540"/>
      <c r="D11" s="67"/>
      <c r="E11" s="63" t="s">
        <v>239</v>
      </c>
      <c r="F11" s="541">
        <v>800000</v>
      </c>
      <c r="G11" s="29">
        <v>800000</v>
      </c>
      <c r="H11" s="29">
        <f t="shared" si="1"/>
        <v>0</v>
      </c>
      <c r="I11" s="28">
        <f t="shared" si="0"/>
        <v>0</v>
      </c>
      <c r="J11" s="26"/>
    </row>
    <row r="12" ht="15" customHeight="1" spans="1:10">
      <c r="A12" s="63"/>
      <c r="B12" s="542" t="s">
        <v>243</v>
      </c>
      <c r="C12" s="540"/>
      <c r="D12" s="67"/>
      <c r="E12" s="63" t="s">
        <v>236</v>
      </c>
      <c r="F12" s="541">
        <v>80000</v>
      </c>
      <c r="G12" s="29">
        <v>80000</v>
      </c>
      <c r="H12" s="29">
        <f t="shared" si="1"/>
        <v>0</v>
      </c>
      <c r="I12" s="28">
        <f t="shared" si="0"/>
        <v>0</v>
      </c>
      <c r="J12" s="26"/>
    </row>
    <row r="13" ht="15" customHeight="1" spans="1:10">
      <c r="A13" s="63"/>
      <c r="B13" s="543" t="s">
        <v>244</v>
      </c>
      <c r="C13" s="540"/>
      <c r="D13" s="67"/>
      <c r="E13" s="63" t="s">
        <v>239</v>
      </c>
      <c r="F13" s="541">
        <v>100000</v>
      </c>
      <c r="G13" s="29">
        <v>100000</v>
      </c>
      <c r="H13" s="29">
        <f t="shared" si="1"/>
        <v>0</v>
      </c>
      <c r="I13" s="28">
        <f t="shared" si="0"/>
        <v>0</v>
      </c>
      <c r="J13" s="26"/>
    </row>
    <row r="14" ht="15" customHeight="1" spans="1:10">
      <c r="A14" s="63"/>
      <c r="B14" s="543" t="s">
        <v>245</v>
      </c>
      <c r="C14" s="540"/>
      <c r="D14" s="67"/>
      <c r="E14" s="63" t="s">
        <v>246</v>
      </c>
      <c r="F14" s="92">
        <v>100000</v>
      </c>
      <c r="G14" s="29">
        <v>100000</v>
      </c>
      <c r="H14" s="29">
        <f t="shared" si="1"/>
        <v>0</v>
      </c>
      <c r="I14" s="28">
        <f t="shared" si="0"/>
        <v>0</v>
      </c>
      <c r="J14" s="26"/>
    </row>
    <row r="15" ht="15" customHeight="1" spans="1:10">
      <c r="A15" s="63"/>
      <c r="B15" s="543" t="s">
        <v>247</v>
      </c>
      <c r="C15" s="540"/>
      <c r="D15" s="67"/>
      <c r="E15" s="63" t="s">
        <v>246</v>
      </c>
      <c r="F15" s="92">
        <v>3000000</v>
      </c>
      <c r="G15" s="29">
        <v>3000000</v>
      </c>
      <c r="H15" s="29">
        <f t="shared" si="1"/>
        <v>0</v>
      </c>
      <c r="I15" s="28">
        <f t="shared" si="0"/>
        <v>0</v>
      </c>
      <c r="J15" s="26"/>
    </row>
    <row r="16" ht="15" customHeight="1" spans="1:10">
      <c r="A16" s="63"/>
      <c r="B16" s="543" t="s">
        <v>248</v>
      </c>
      <c r="C16" s="540"/>
      <c r="D16" s="67"/>
      <c r="E16" s="63" t="s">
        <v>236</v>
      </c>
      <c r="F16" s="92">
        <v>315500</v>
      </c>
      <c r="G16" s="29">
        <v>315500</v>
      </c>
      <c r="H16" s="29">
        <f t="shared" si="1"/>
        <v>0</v>
      </c>
      <c r="I16" s="28">
        <f t="shared" si="0"/>
        <v>0</v>
      </c>
      <c r="J16" s="26"/>
    </row>
    <row r="17" ht="15" customHeight="1" spans="1:10">
      <c r="A17" s="63"/>
      <c r="B17" s="543" t="s">
        <v>249</v>
      </c>
      <c r="C17" s="540"/>
      <c r="D17" s="67"/>
      <c r="E17" s="63" t="s">
        <v>246</v>
      </c>
      <c r="F17" s="92">
        <v>776130.45</v>
      </c>
      <c r="G17" s="29">
        <v>776130.45</v>
      </c>
      <c r="H17" s="29">
        <f t="shared" si="1"/>
        <v>0</v>
      </c>
      <c r="I17" s="28">
        <f t="shared" si="0"/>
        <v>0</v>
      </c>
      <c r="J17" s="26"/>
    </row>
    <row r="18" ht="15" customHeight="1" spans="1:10">
      <c r="A18" s="21"/>
      <c r="B18" s="544" t="s">
        <v>250</v>
      </c>
      <c r="C18" s="23"/>
      <c r="D18" s="545"/>
      <c r="E18" s="546" t="s">
        <v>239</v>
      </c>
      <c r="F18" s="92">
        <v>6580000</v>
      </c>
      <c r="G18" s="29">
        <v>6580000</v>
      </c>
      <c r="H18" s="29">
        <f t="shared" si="1"/>
        <v>0</v>
      </c>
      <c r="I18" s="28">
        <f t="shared" si="0"/>
        <v>0</v>
      </c>
      <c r="J18" s="26"/>
    </row>
    <row r="19" ht="15" customHeight="1" spans="1:10">
      <c r="A19" s="21"/>
      <c r="B19" s="544" t="s">
        <v>251</v>
      </c>
      <c r="C19" s="23"/>
      <c r="D19" s="545"/>
      <c r="E19" s="546"/>
      <c r="F19" s="92">
        <v>26600</v>
      </c>
      <c r="G19" s="29">
        <v>26600</v>
      </c>
      <c r="H19" s="29">
        <f t="shared" si="1"/>
        <v>0</v>
      </c>
      <c r="I19" s="28">
        <f t="shared" si="0"/>
        <v>0</v>
      </c>
      <c r="J19" s="26"/>
    </row>
    <row r="20" ht="15" customHeight="1" spans="1:10">
      <c r="A20" s="21"/>
      <c r="B20" s="544" t="s">
        <v>252</v>
      </c>
      <c r="C20" s="23"/>
      <c r="D20" s="545"/>
      <c r="E20" s="546" t="s">
        <v>239</v>
      </c>
      <c r="F20" s="92">
        <v>610000</v>
      </c>
      <c r="G20" s="29">
        <v>610000</v>
      </c>
      <c r="H20" s="29">
        <f t="shared" si="1"/>
        <v>0</v>
      </c>
      <c r="I20" s="28">
        <f t="shared" si="0"/>
        <v>0</v>
      </c>
      <c r="J20" s="26"/>
    </row>
    <row r="21" ht="15" customHeight="1" spans="1:10">
      <c r="A21" s="21"/>
      <c r="B21" s="544" t="s">
        <v>253</v>
      </c>
      <c r="C21" s="23"/>
      <c r="D21" s="545"/>
      <c r="E21" s="546" t="s">
        <v>254</v>
      </c>
      <c r="F21" s="92">
        <v>1000000</v>
      </c>
      <c r="G21" s="29">
        <v>1000000</v>
      </c>
      <c r="H21" s="29">
        <f t="shared" si="1"/>
        <v>0</v>
      </c>
      <c r="I21" s="28">
        <f t="shared" si="0"/>
        <v>0</v>
      </c>
      <c r="J21" s="26"/>
    </row>
    <row r="22" ht="15" customHeight="1" spans="1:10">
      <c r="A22" s="21"/>
      <c r="B22" s="544" t="s">
        <v>255</v>
      </c>
      <c r="C22" s="23"/>
      <c r="D22" s="545"/>
      <c r="E22" s="546" t="s">
        <v>254</v>
      </c>
      <c r="F22" s="92">
        <v>120000</v>
      </c>
      <c r="G22" s="29">
        <v>120000</v>
      </c>
      <c r="H22" s="29">
        <f t="shared" si="1"/>
        <v>0</v>
      </c>
      <c r="I22" s="28">
        <f t="shared" si="0"/>
        <v>0</v>
      </c>
      <c r="J22" s="26"/>
    </row>
    <row r="23" ht="15" customHeight="1" spans="1:10">
      <c r="A23" s="21"/>
      <c r="B23" s="544" t="s">
        <v>256</v>
      </c>
      <c r="C23" s="23"/>
      <c r="D23" s="545"/>
      <c r="E23" s="546" t="s">
        <v>239</v>
      </c>
      <c r="F23" s="92">
        <v>300000</v>
      </c>
      <c r="G23" s="29">
        <v>300000</v>
      </c>
      <c r="H23" s="29">
        <f t="shared" si="1"/>
        <v>0</v>
      </c>
      <c r="I23" s="28">
        <f t="shared" si="0"/>
        <v>0</v>
      </c>
      <c r="J23" s="26"/>
    </row>
    <row r="24" ht="15" customHeight="1" spans="1:10">
      <c r="A24" s="21"/>
      <c r="B24" s="544" t="s">
        <v>257</v>
      </c>
      <c r="C24" s="23"/>
      <c r="D24" s="545"/>
      <c r="E24" s="546" t="s">
        <v>239</v>
      </c>
      <c r="F24" s="92">
        <v>164019.4</v>
      </c>
      <c r="G24" s="29">
        <v>164019.4</v>
      </c>
      <c r="H24" s="29">
        <f t="shared" si="1"/>
        <v>0</v>
      </c>
      <c r="I24" s="28">
        <f t="shared" si="0"/>
        <v>0</v>
      </c>
      <c r="J24" s="26"/>
    </row>
    <row r="25" ht="15" customHeight="1" spans="1:10">
      <c r="A25" s="21"/>
      <c r="B25" s="544" t="s">
        <v>258</v>
      </c>
      <c r="C25" s="23"/>
      <c r="D25" s="545"/>
      <c r="E25" s="546" t="s">
        <v>239</v>
      </c>
      <c r="F25" s="92">
        <v>100000</v>
      </c>
      <c r="G25" s="29">
        <v>100000</v>
      </c>
      <c r="H25" s="29">
        <f t="shared" si="1"/>
        <v>0</v>
      </c>
      <c r="I25" s="28">
        <f t="shared" ref="I25:I31" si="2">IF(OR(F25&lt;=0,F25=""),"",(G25-F25)/F25*100)</f>
        <v>0</v>
      </c>
      <c r="J25" s="26"/>
    </row>
    <row r="26" ht="15" customHeight="1" spans="1:10">
      <c r="A26" s="21"/>
      <c r="B26" s="26"/>
      <c r="C26" s="23"/>
      <c r="D26" s="545"/>
      <c r="E26" s="546" t="str">
        <f>IF(OR(D26="",封面!$A$3=""),"",(YEAR(封面!$A$3)-YEAR(D26))*12+(MONTH(封面!$A$3)-MONTH(D26)))</f>
        <v/>
      </c>
      <c r="F26" s="92"/>
      <c r="G26" s="29"/>
      <c r="H26" s="29"/>
      <c r="I26" s="28" t="str">
        <f t="shared" si="2"/>
        <v/>
      </c>
      <c r="J26" s="26"/>
    </row>
    <row r="27" ht="15" customHeight="1" spans="1:10">
      <c r="A27" s="21"/>
      <c r="B27" s="26"/>
      <c r="C27" s="23"/>
      <c r="D27" s="545"/>
      <c r="E27" s="546" t="str">
        <f>IF(OR(D27="",封面!$A$3=""),"",(YEAR(封面!$A$3)-YEAR(D27))*12+(MONTH(封面!$A$3)-MONTH(D27)))</f>
        <v/>
      </c>
      <c r="F27" s="92"/>
      <c r="G27" s="29"/>
      <c r="H27" s="29"/>
      <c r="I27" s="28" t="str">
        <f t="shared" si="2"/>
        <v/>
      </c>
      <c r="J27" s="26"/>
    </row>
    <row r="28" ht="15" customHeight="1" spans="1:10">
      <c r="A28" s="21"/>
      <c r="B28" s="26"/>
      <c r="C28" s="23"/>
      <c r="D28" s="545"/>
      <c r="E28" s="546" t="str">
        <f>IF(OR(D28="",封面!$A$3=""),"",(YEAR(封面!$A$3)-YEAR(D28))*12+(MONTH(封面!$A$3)-MONTH(D28)))</f>
        <v/>
      </c>
      <c r="F28" s="92"/>
      <c r="G28" s="29"/>
      <c r="H28" s="29"/>
      <c r="I28" s="28" t="str">
        <f t="shared" si="2"/>
        <v/>
      </c>
      <c r="J28" s="26"/>
    </row>
    <row r="29" ht="15" customHeight="1" spans="1:10">
      <c r="A29" s="30" t="s">
        <v>146</v>
      </c>
      <c r="B29" s="31"/>
      <c r="C29" s="23"/>
      <c r="D29" s="545"/>
      <c r="E29" s="546" t="str">
        <f>IF(OR(D29="",封面!$A$3=""),"",(YEAR(封面!$A$3)-YEAR(D29))*12+(MONTH(封面!$A$3)-MONTH(D29)))</f>
        <v/>
      </c>
      <c r="F29" s="92">
        <f>SUM(F6:F28)</f>
        <v>15838179.84</v>
      </c>
      <c r="G29" s="29">
        <f>SUM(G6:G28)</f>
        <v>15838179.84</v>
      </c>
      <c r="H29" s="29">
        <f>SUM(H6:H28)</f>
        <v>0</v>
      </c>
      <c r="I29" s="28">
        <f t="shared" si="2"/>
        <v>0</v>
      </c>
      <c r="J29" s="26"/>
    </row>
    <row r="30" ht="15" customHeight="1" spans="1:10">
      <c r="A30" s="30" t="s">
        <v>259</v>
      </c>
      <c r="B30" s="31"/>
      <c r="C30" s="23"/>
      <c r="D30" s="545"/>
      <c r="E30" s="546" t="str">
        <f>IF(OR(D30="",封面!$A$3=""),"",(YEAR(封面!$A$3)-YEAR(D30))*12+(MONTH(封面!$A$3)-MONTH(D30)))</f>
        <v/>
      </c>
      <c r="F30" s="92"/>
      <c r="G30" s="29"/>
      <c r="H30" s="29">
        <f>G30-F30</f>
        <v>0</v>
      </c>
      <c r="I30" s="28" t="str">
        <f t="shared" si="2"/>
        <v/>
      </c>
      <c r="J30" s="26"/>
    </row>
    <row r="31" ht="15" customHeight="1" spans="1:10">
      <c r="A31" s="30" t="s">
        <v>260</v>
      </c>
      <c r="B31" s="31"/>
      <c r="C31" s="23"/>
      <c r="D31" s="545"/>
      <c r="E31" s="546"/>
      <c r="F31" s="92">
        <f>F29-F30</f>
        <v>15838179.84</v>
      </c>
      <c r="G31" s="29">
        <f>G29-G30</f>
        <v>15838179.84</v>
      </c>
      <c r="H31" s="29">
        <f>H29-H30</f>
        <v>0</v>
      </c>
      <c r="I31" s="28">
        <f t="shared" si="2"/>
        <v>0</v>
      </c>
      <c r="J31" s="26"/>
    </row>
  </sheetData>
  <mergeCells count="3">
    <mergeCell ref="A29:B29"/>
    <mergeCell ref="A30:B30"/>
    <mergeCell ref="A31:B31"/>
  </mergeCells>
  <hyperlinks>
    <hyperlink ref="A2" location="表3流资汇总!B12" display="返回"/>
    <hyperlink ref="B2" location="索引!D9"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K31"/>
  <sheetViews>
    <sheetView zoomScaleSheetLayoutView="85" workbookViewId="0">
      <selection activeCell="G11" sqref="G11"/>
    </sheetView>
  </sheetViews>
  <sheetFormatPr defaultColWidth="9" defaultRowHeight="15.75"/>
  <cols>
    <col min="1" max="1" width="3.9" style="33" customWidth="1"/>
    <col min="2" max="2" width="20.6" style="33" customWidth="1"/>
    <col min="3" max="3" width="7.5" style="33" customWidth="1"/>
    <col min="4" max="4" width="14.6" style="33" customWidth="1"/>
    <col min="5" max="5" width="10.5" style="33" customWidth="1"/>
    <col min="6" max="6" width="6.7" style="33" customWidth="1"/>
    <col min="7" max="7" width="14.6" style="33" customWidth="1"/>
    <col min="8" max="9" width="14.6" style="33" customWidth="1" outlineLevel="1"/>
    <col min="10" max="10" width="6.7" style="33" customWidth="1" outlineLevel="1"/>
    <col min="11" max="11" width="6.6" style="33" customWidth="1" outlineLevel="1"/>
    <col min="12" max="16384" width="9" style="33"/>
  </cols>
  <sheetData>
    <row r="1" ht="24.9" customHeight="1" spans="1:11">
      <c r="A1" s="42" t="s">
        <v>261</v>
      </c>
      <c r="B1" s="43"/>
      <c r="C1" s="43"/>
      <c r="D1" s="43"/>
      <c r="E1" s="43"/>
      <c r="F1" s="43"/>
      <c r="G1" s="44"/>
      <c r="H1" s="44"/>
      <c r="I1" s="44"/>
      <c r="J1" s="44"/>
      <c r="K1" s="44"/>
    </row>
    <row r="2" s="421" customFormat="1" ht="14.1" customHeight="1" spans="1:11">
      <c r="A2" s="4" t="s">
        <v>131</v>
      </c>
      <c r="B2" s="4" t="s">
        <v>0</v>
      </c>
      <c r="C2" s="5"/>
      <c r="D2" s="5"/>
      <c r="E2" s="5"/>
      <c r="F2" s="5"/>
      <c r="G2" s="5"/>
      <c r="H2" s="5"/>
      <c r="I2" s="5"/>
      <c r="J2" s="5"/>
      <c r="K2" s="32" t="s">
        <v>262</v>
      </c>
    </row>
    <row r="3" s="421" customFormat="1" ht="14.1" customHeight="1" spans="1:11">
      <c r="A3" s="45" t="e">
        <f>#REF!</f>
        <v>#REF!</v>
      </c>
      <c r="B3" s="45"/>
      <c r="C3" s="45"/>
      <c r="D3" s="45"/>
      <c r="E3" s="45"/>
      <c r="F3" s="45"/>
      <c r="G3" s="45"/>
      <c r="H3" s="45"/>
      <c r="I3" s="45"/>
      <c r="J3" s="45"/>
      <c r="K3" s="45"/>
    </row>
    <row r="4" s="421" customFormat="1" ht="14.1" customHeight="1" spans="1:11">
      <c r="A4" s="5" t="str">
        <f>封面!D7&amp;封面!F7</f>
        <v>被评估方：</v>
      </c>
      <c r="B4" s="5"/>
      <c r="C4" s="5"/>
      <c r="D4" s="5"/>
      <c r="E4" s="5"/>
      <c r="F4" s="5"/>
      <c r="G4" s="5"/>
      <c r="H4" s="5"/>
      <c r="I4" s="5"/>
      <c r="J4" s="5"/>
      <c r="K4" s="32" t="s">
        <v>133</v>
      </c>
    </row>
    <row r="5" ht="15" customHeight="1" spans="1:11">
      <c r="A5" s="46" t="s">
        <v>134</v>
      </c>
      <c r="B5" s="46" t="s">
        <v>263</v>
      </c>
      <c r="C5" s="46" t="s">
        <v>233</v>
      </c>
      <c r="D5" s="46" t="s">
        <v>264</v>
      </c>
      <c r="E5" s="46" t="s">
        <v>265</v>
      </c>
      <c r="F5" s="46" t="s">
        <v>266</v>
      </c>
      <c r="G5" s="46" t="s">
        <v>139</v>
      </c>
      <c r="H5" s="46" t="s">
        <v>140</v>
      </c>
      <c r="I5" s="538" t="s">
        <v>141</v>
      </c>
      <c r="J5" s="46" t="s">
        <v>142</v>
      </c>
      <c r="K5" s="22" t="s">
        <v>143</v>
      </c>
    </row>
    <row r="6" ht="15" customHeight="1" spans="1:11">
      <c r="A6" s="21"/>
      <c r="B6" s="26"/>
      <c r="C6" s="47"/>
      <c r="D6" s="29"/>
      <c r="E6" s="23"/>
      <c r="F6" s="536"/>
      <c r="G6" s="29"/>
      <c r="H6" s="29"/>
      <c r="I6" s="29">
        <f>H6-G6</f>
        <v>0</v>
      </c>
      <c r="J6" s="28" t="str">
        <f t="shared" ref="J6:J31" si="0">IF(OR(G6&lt;=0,G6=""),"",(H6-G6)/G6*100)</f>
        <v/>
      </c>
      <c r="K6" s="26"/>
    </row>
    <row r="7" ht="15" customHeight="1" spans="1:11">
      <c r="A7" s="21"/>
      <c r="B7" s="26"/>
      <c r="C7" s="47"/>
      <c r="D7" s="29"/>
      <c r="E7" s="23"/>
      <c r="F7" s="536"/>
      <c r="G7" s="29"/>
      <c r="H7" s="29"/>
      <c r="I7" s="29">
        <f t="shared" ref="I7:I30" si="1">H7-G7</f>
        <v>0</v>
      </c>
      <c r="J7" s="28" t="str">
        <f t="shared" si="0"/>
        <v/>
      </c>
      <c r="K7" s="26"/>
    </row>
    <row r="8" ht="15" customHeight="1" spans="1:11">
      <c r="A8" s="21"/>
      <c r="B8" s="26"/>
      <c r="C8" s="47"/>
      <c r="D8" s="29"/>
      <c r="E8" s="23"/>
      <c r="F8" s="536"/>
      <c r="G8" s="29"/>
      <c r="H8" s="29"/>
      <c r="I8" s="29">
        <f t="shared" si="1"/>
        <v>0</v>
      </c>
      <c r="J8" s="28" t="str">
        <f t="shared" si="0"/>
        <v/>
      </c>
      <c r="K8" s="26"/>
    </row>
    <row r="9" ht="15" customHeight="1" spans="1:11">
      <c r="A9" s="21"/>
      <c r="B9" s="26"/>
      <c r="C9" s="47"/>
      <c r="D9" s="29"/>
      <c r="E9" s="23"/>
      <c r="F9" s="536"/>
      <c r="G9" s="29"/>
      <c r="H9" s="29"/>
      <c r="I9" s="29">
        <f t="shared" si="1"/>
        <v>0</v>
      </c>
      <c r="J9" s="28" t="str">
        <f t="shared" si="0"/>
        <v/>
      </c>
      <c r="K9" s="26"/>
    </row>
    <row r="10" ht="15" customHeight="1" spans="1:11">
      <c r="A10" s="21"/>
      <c r="B10" s="26"/>
      <c r="C10" s="47"/>
      <c r="D10" s="29"/>
      <c r="E10" s="23"/>
      <c r="F10" s="536"/>
      <c r="G10" s="29"/>
      <c r="H10" s="29"/>
      <c r="I10" s="29">
        <f t="shared" si="1"/>
        <v>0</v>
      </c>
      <c r="J10" s="28" t="str">
        <f t="shared" si="0"/>
        <v/>
      </c>
      <c r="K10" s="26"/>
    </row>
    <row r="11" ht="15" customHeight="1" spans="1:11">
      <c r="A11" s="21"/>
      <c r="B11" s="26"/>
      <c r="C11" s="47"/>
      <c r="D11" s="29"/>
      <c r="E11" s="23"/>
      <c r="F11" s="536"/>
      <c r="G11" s="29"/>
      <c r="H11" s="29"/>
      <c r="I11" s="29">
        <f t="shared" si="1"/>
        <v>0</v>
      </c>
      <c r="J11" s="28" t="str">
        <f t="shared" si="0"/>
        <v/>
      </c>
      <c r="K11" s="26"/>
    </row>
    <row r="12" ht="15" customHeight="1" spans="1:11">
      <c r="A12" s="21"/>
      <c r="B12" s="26"/>
      <c r="C12" s="47"/>
      <c r="D12" s="29"/>
      <c r="E12" s="23"/>
      <c r="F12" s="536"/>
      <c r="G12" s="29"/>
      <c r="H12" s="29"/>
      <c r="I12" s="29">
        <f t="shared" si="1"/>
        <v>0</v>
      </c>
      <c r="J12" s="28" t="str">
        <f t="shared" si="0"/>
        <v/>
      </c>
      <c r="K12" s="26"/>
    </row>
    <row r="13" ht="15" customHeight="1" spans="1:11">
      <c r="A13" s="21"/>
      <c r="B13" s="26"/>
      <c r="C13" s="47"/>
      <c r="D13" s="29"/>
      <c r="E13" s="23"/>
      <c r="F13" s="536"/>
      <c r="G13" s="29"/>
      <c r="H13" s="29"/>
      <c r="I13" s="29">
        <f t="shared" si="1"/>
        <v>0</v>
      </c>
      <c r="J13" s="28" t="str">
        <f t="shared" si="0"/>
        <v/>
      </c>
      <c r="K13" s="26"/>
    </row>
    <row r="14" ht="15" customHeight="1" spans="1:11">
      <c r="A14" s="21"/>
      <c r="B14" s="26"/>
      <c r="C14" s="47"/>
      <c r="D14" s="29"/>
      <c r="E14" s="23"/>
      <c r="F14" s="536"/>
      <c r="G14" s="29"/>
      <c r="H14" s="29"/>
      <c r="I14" s="29">
        <f t="shared" si="1"/>
        <v>0</v>
      </c>
      <c r="J14" s="28" t="str">
        <f t="shared" si="0"/>
        <v/>
      </c>
      <c r="K14" s="26"/>
    </row>
    <row r="15" ht="15" customHeight="1" spans="1:11">
      <c r="A15" s="21"/>
      <c r="B15" s="26"/>
      <c r="C15" s="47"/>
      <c r="D15" s="29"/>
      <c r="E15" s="23"/>
      <c r="F15" s="536"/>
      <c r="G15" s="29"/>
      <c r="H15" s="29"/>
      <c r="I15" s="29">
        <f t="shared" si="1"/>
        <v>0</v>
      </c>
      <c r="J15" s="28" t="str">
        <f t="shared" si="0"/>
        <v/>
      </c>
      <c r="K15" s="26"/>
    </row>
    <row r="16" ht="15" customHeight="1" spans="1:11">
      <c r="A16" s="21"/>
      <c r="B16" s="26"/>
      <c r="C16" s="47"/>
      <c r="D16" s="29"/>
      <c r="E16" s="23"/>
      <c r="F16" s="536"/>
      <c r="G16" s="29"/>
      <c r="H16" s="29"/>
      <c r="I16" s="29">
        <f t="shared" si="1"/>
        <v>0</v>
      </c>
      <c r="J16" s="28" t="str">
        <f t="shared" si="0"/>
        <v/>
      </c>
      <c r="K16" s="26"/>
    </row>
    <row r="17" ht="15" customHeight="1" spans="1:11">
      <c r="A17" s="21"/>
      <c r="B17" s="26"/>
      <c r="C17" s="47"/>
      <c r="D17" s="29"/>
      <c r="E17" s="23"/>
      <c r="F17" s="536"/>
      <c r="G17" s="29"/>
      <c r="H17" s="29"/>
      <c r="I17" s="29">
        <f t="shared" si="1"/>
        <v>0</v>
      </c>
      <c r="J17" s="28" t="str">
        <f t="shared" si="0"/>
        <v/>
      </c>
      <c r="K17" s="26"/>
    </row>
    <row r="18" ht="15" customHeight="1" spans="1:11">
      <c r="A18" s="21"/>
      <c r="B18" s="26"/>
      <c r="C18" s="47"/>
      <c r="D18" s="29"/>
      <c r="E18" s="23"/>
      <c r="F18" s="536"/>
      <c r="G18" s="29"/>
      <c r="H18" s="29"/>
      <c r="I18" s="29">
        <f t="shared" si="1"/>
        <v>0</v>
      </c>
      <c r="J18" s="28" t="str">
        <f t="shared" si="0"/>
        <v/>
      </c>
      <c r="K18" s="26"/>
    </row>
    <row r="19" ht="15" customHeight="1" spans="1:11">
      <c r="A19" s="21"/>
      <c r="B19" s="26"/>
      <c r="C19" s="47"/>
      <c r="D19" s="29"/>
      <c r="E19" s="23"/>
      <c r="F19" s="536"/>
      <c r="G19" s="29"/>
      <c r="H19" s="29"/>
      <c r="I19" s="29">
        <f t="shared" si="1"/>
        <v>0</v>
      </c>
      <c r="J19" s="28" t="str">
        <f t="shared" si="0"/>
        <v/>
      </c>
      <c r="K19" s="26"/>
    </row>
    <row r="20" ht="15" customHeight="1" spans="1:11">
      <c r="A20" s="21"/>
      <c r="B20" s="26"/>
      <c r="C20" s="47"/>
      <c r="D20" s="29"/>
      <c r="E20" s="23"/>
      <c r="F20" s="536"/>
      <c r="G20" s="29"/>
      <c r="H20" s="29"/>
      <c r="I20" s="29">
        <f t="shared" si="1"/>
        <v>0</v>
      </c>
      <c r="J20" s="28" t="str">
        <f t="shared" si="0"/>
        <v/>
      </c>
      <c r="K20" s="26"/>
    </row>
    <row r="21" ht="15" customHeight="1" spans="1:11">
      <c r="A21" s="21"/>
      <c r="B21" s="26"/>
      <c r="C21" s="47"/>
      <c r="D21" s="29"/>
      <c r="E21" s="23"/>
      <c r="F21" s="536"/>
      <c r="G21" s="29"/>
      <c r="H21" s="29"/>
      <c r="I21" s="29">
        <f t="shared" si="1"/>
        <v>0</v>
      </c>
      <c r="J21" s="28" t="str">
        <f t="shared" si="0"/>
        <v/>
      </c>
      <c r="K21" s="26"/>
    </row>
    <row r="22" ht="15" customHeight="1" spans="1:11">
      <c r="A22" s="21"/>
      <c r="B22" s="26"/>
      <c r="C22" s="47"/>
      <c r="D22" s="29"/>
      <c r="E22" s="23"/>
      <c r="F22" s="536"/>
      <c r="G22" s="29"/>
      <c r="H22" s="29"/>
      <c r="I22" s="29">
        <f t="shared" si="1"/>
        <v>0</v>
      </c>
      <c r="J22" s="28" t="str">
        <f t="shared" si="0"/>
        <v/>
      </c>
      <c r="K22" s="26"/>
    </row>
    <row r="23" ht="15" customHeight="1" spans="1:11">
      <c r="A23" s="21"/>
      <c r="B23" s="26"/>
      <c r="C23" s="47"/>
      <c r="D23" s="29"/>
      <c r="E23" s="23"/>
      <c r="F23" s="536"/>
      <c r="G23" s="29"/>
      <c r="H23" s="29"/>
      <c r="I23" s="29">
        <f t="shared" si="1"/>
        <v>0</v>
      </c>
      <c r="J23" s="28" t="str">
        <f t="shared" si="0"/>
        <v/>
      </c>
      <c r="K23" s="26"/>
    </row>
    <row r="24" ht="15" customHeight="1" spans="1:11">
      <c r="A24" s="21"/>
      <c r="B24" s="26"/>
      <c r="C24" s="47"/>
      <c r="D24" s="29"/>
      <c r="E24" s="23"/>
      <c r="F24" s="536"/>
      <c r="G24" s="29"/>
      <c r="H24" s="29"/>
      <c r="I24" s="29">
        <f t="shared" si="1"/>
        <v>0</v>
      </c>
      <c r="J24" s="28" t="str">
        <f t="shared" si="0"/>
        <v/>
      </c>
      <c r="K24" s="26"/>
    </row>
    <row r="25" ht="15" customHeight="1" spans="1:11">
      <c r="A25" s="21"/>
      <c r="B25" s="26"/>
      <c r="C25" s="47"/>
      <c r="D25" s="29"/>
      <c r="E25" s="23"/>
      <c r="F25" s="536"/>
      <c r="G25" s="29"/>
      <c r="H25" s="29"/>
      <c r="I25" s="29">
        <f t="shared" si="1"/>
        <v>0</v>
      </c>
      <c r="J25" s="28" t="str">
        <f t="shared" si="0"/>
        <v/>
      </c>
      <c r="K25" s="26"/>
    </row>
    <row r="26" ht="15" customHeight="1" spans="1:11">
      <c r="A26" s="21"/>
      <c r="B26" s="26"/>
      <c r="C26" s="47"/>
      <c r="D26" s="29"/>
      <c r="E26" s="23"/>
      <c r="F26" s="536"/>
      <c r="G26" s="29"/>
      <c r="H26" s="29"/>
      <c r="I26" s="29">
        <f t="shared" si="1"/>
        <v>0</v>
      </c>
      <c r="J26" s="28" t="str">
        <f t="shared" si="0"/>
        <v/>
      </c>
      <c r="K26" s="26"/>
    </row>
    <row r="27" ht="15" customHeight="1" spans="1:11">
      <c r="A27" s="21"/>
      <c r="B27" s="26"/>
      <c r="C27" s="47"/>
      <c r="D27" s="29"/>
      <c r="E27" s="23"/>
      <c r="F27" s="536"/>
      <c r="G27" s="29"/>
      <c r="H27" s="29"/>
      <c r="I27" s="29">
        <f t="shared" si="1"/>
        <v>0</v>
      </c>
      <c r="J27" s="28" t="str">
        <f t="shared" si="0"/>
        <v/>
      </c>
      <c r="K27" s="26"/>
    </row>
    <row r="28" ht="15" customHeight="1" spans="1:11">
      <c r="A28" s="21"/>
      <c r="B28" s="26"/>
      <c r="C28" s="47"/>
      <c r="D28" s="29"/>
      <c r="E28" s="23"/>
      <c r="F28" s="536"/>
      <c r="G28" s="29"/>
      <c r="H28" s="29"/>
      <c r="I28" s="29">
        <f t="shared" si="1"/>
        <v>0</v>
      </c>
      <c r="J28" s="28" t="str">
        <f t="shared" si="0"/>
        <v/>
      </c>
      <c r="K28" s="26"/>
    </row>
    <row r="29" ht="15" customHeight="1" spans="1:11">
      <c r="A29" s="21"/>
      <c r="B29" s="26"/>
      <c r="C29" s="47"/>
      <c r="D29" s="29"/>
      <c r="E29" s="23"/>
      <c r="F29" s="536"/>
      <c r="G29" s="29"/>
      <c r="H29" s="29"/>
      <c r="I29" s="29">
        <f t="shared" si="1"/>
        <v>0</v>
      </c>
      <c r="J29" s="28" t="str">
        <f t="shared" si="0"/>
        <v/>
      </c>
      <c r="K29" s="26"/>
    </row>
    <row r="30" ht="15" customHeight="1" spans="1:11">
      <c r="A30" s="21"/>
      <c r="B30" s="26"/>
      <c r="C30" s="47"/>
      <c r="D30" s="29"/>
      <c r="E30" s="23"/>
      <c r="F30" s="536"/>
      <c r="G30" s="29"/>
      <c r="H30" s="29"/>
      <c r="I30" s="29">
        <f t="shared" si="1"/>
        <v>0</v>
      </c>
      <c r="J30" s="28" t="str">
        <f t="shared" si="0"/>
        <v/>
      </c>
      <c r="K30" s="26"/>
    </row>
    <row r="31" ht="15" customHeight="1" spans="1:11">
      <c r="A31" s="48" t="s">
        <v>146</v>
      </c>
      <c r="B31" s="537"/>
      <c r="C31" s="47"/>
      <c r="D31" s="29"/>
      <c r="E31" s="23"/>
      <c r="F31" s="536"/>
      <c r="G31" s="29">
        <f>SUM(G6:G30)</f>
        <v>0</v>
      </c>
      <c r="H31" s="29">
        <f>SUM(H6:H30)</f>
        <v>0</v>
      </c>
      <c r="I31" s="29">
        <f>SUM(I6:I30)</f>
        <v>0</v>
      </c>
      <c r="J31" s="28" t="str">
        <f t="shared" si="0"/>
        <v/>
      </c>
      <c r="K31" s="26"/>
    </row>
  </sheetData>
  <hyperlinks>
    <hyperlink ref="A2" location="表3流资汇总!B13" display="返回"/>
    <hyperlink ref="B2" location="索引!D1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I31"/>
  <sheetViews>
    <sheetView zoomScaleSheetLayoutView="85" workbookViewId="0">
      <selection activeCell="G11" sqref="G11"/>
    </sheetView>
  </sheetViews>
  <sheetFormatPr defaultColWidth="9" defaultRowHeight="15.75"/>
  <cols>
    <col min="1" max="1" width="5.6" style="33" customWidth="1"/>
    <col min="2" max="2" width="25.6" style="33" customWidth="1"/>
    <col min="3" max="3" width="9.6" style="33" customWidth="1"/>
    <col min="4" max="4" width="15.2" style="33" customWidth="1"/>
    <col min="5" max="5" width="15.6" style="33" customWidth="1"/>
    <col min="6" max="7" width="15.6" style="33" customWidth="1" outlineLevel="1"/>
    <col min="8" max="8" width="7.6" style="33" customWidth="1" outlineLevel="1"/>
    <col min="9" max="9" width="11.9" style="33" customWidth="1" outlineLevel="1"/>
    <col min="10" max="16384" width="9" style="33"/>
  </cols>
  <sheetData>
    <row r="1" ht="24.9" customHeight="1" spans="1:9">
      <c r="A1" s="42" t="s">
        <v>267</v>
      </c>
      <c r="B1" s="43"/>
      <c r="C1" s="43"/>
      <c r="D1" s="43"/>
      <c r="E1" s="44"/>
      <c r="F1" s="44"/>
      <c r="G1" s="44"/>
      <c r="H1" s="44"/>
      <c r="I1" s="44"/>
    </row>
    <row r="2" s="421" customFormat="1" ht="14.1" customHeight="1" spans="1:9">
      <c r="A2" s="4" t="s">
        <v>131</v>
      </c>
      <c r="B2" s="4" t="s">
        <v>0</v>
      </c>
      <c r="C2" s="5"/>
      <c r="D2" s="5"/>
      <c r="E2" s="5"/>
      <c r="F2" s="5"/>
      <c r="G2" s="5"/>
      <c r="H2" s="5"/>
      <c r="I2" s="32" t="s">
        <v>268</v>
      </c>
    </row>
    <row r="3" s="421" customFormat="1" ht="14.1" customHeight="1" spans="1:9">
      <c r="A3" s="45" t="e">
        <f>#REF!</f>
        <v>#REF!</v>
      </c>
      <c r="B3" s="45"/>
      <c r="C3" s="45"/>
      <c r="D3" s="45"/>
      <c r="E3" s="45"/>
      <c r="F3" s="45"/>
      <c r="G3" s="45"/>
      <c r="H3" s="45"/>
      <c r="I3" s="45"/>
    </row>
    <row r="4" s="421" customFormat="1" ht="14.1" customHeight="1" spans="1:9">
      <c r="A4" s="5" t="str">
        <f>封面!D7&amp;封面!F7</f>
        <v>被评估方：</v>
      </c>
      <c r="B4" s="5"/>
      <c r="C4" s="5"/>
      <c r="D4" s="5"/>
      <c r="E4" s="5"/>
      <c r="F4" s="5"/>
      <c r="G4" s="5"/>
      <c r="H4" s="5"/>
      <c r="I4" s="32" t="s">
        <v>133</v>
      </c>
    </row>
    <row r="5" ht="15" customHeight="1" spans="1:9">
      <c r="A5" s="46" t="s">
        <v>134</v>
      </c>
      <c r="B5" s="46" t="s">
        <v>209</v>
      </c>
      <c r="C5" s="46" t="s">
        <v>233</v>
      </c>
      <c r="D5" s="46" t="s">
        <v>269</v>
      </c>
      <c r="E5" s="46" t="s">
        <v>139</v>
      </c>
      <c r="F5" s="46" t="s">
        <v>140</v>
      </c>
      <c r="G5" s="46" t="s">
        <v>141</v>
      </c>
      <c r="H5" s="46" t="s">
        <v>142</v>
      </c>
      <c r="I5" s="22" t="s">
        <v>143</v>
      </c>
    </row>
    <row r="6" ht="15" customHeight="1" spans="1:9">
      <c r="A6" s="21"/>
      <c r="B6" s="26"/>
      <c r="C6" s="47"/>
      <c r="D6" s="21"/>
      <c r="E6" s="29"/>
      <c r="F6" s="29"/>
      <c r="G6" s="29">
        <f>F6-E6</f>
        <v>0</v>
      </c>
      <c r="H6" s="28" t="str">
        <f t="shared" ref="H6:H31" si="0">IF(OR(E6&lt;=0,E6=""),"",(F6-E6)/E6*100)</f>
        <v/>
      </c>
      <c r="I6" s="26"/>
    </row>
    <row r="7" ht="15" customHeight="1" spans="1:9">
      <c r="A7" s="21"/>
      <c r="B7" s="26"/>
      <c r="C7" s="47"/>
      <c r="D7" s="21"/>
      <c r="E7" s="29"/>
      <c r="F7" s="29"/>
      <c r="G7" s="29">
        <f t="shared" ref="G7:G30" si="1">F7-E7</f>
        <v>0</v>
      </c>
      <c r="H7" s="28" t="str">
        <f t="shared" si="0"/>
        <v/>
      </c>
      <c r="I7" s="26"/>
    </row>
    <row r="8" ht="15" customHeight="1" spans="1:9">
      <c r="A8" s="21"/>
      <c r="B8" s="26"/>
      <c r="C8" s="47"/>
      <c r="D8" s="21"/>
      <c r="E8" s="29"/>
      <c r="F8" s="29"/>
      <c r="G8" s="29">
        <f t="shared" si="1"/>
        <v>0</v>
      </c>
      <c r="H8" s="28" t="str">
        <f t="shared" si="0"/>
        <v/>
      </c>
      <c r="I8" s="26"/>
    </row>
    <row r="9" ht="15" customHeight="1" spans="1:9">
      <c r="A9" s="21"/>
      <c r="B9" s="26"/>
      <c r="C9" s="47"/>
      <c r="D9" s="21"/>
      <c r="E9" s="29"/>
      <c r="F9" s="29"/>
      <c r="G9" s="29">
        <f t="shared" si="1"/>
        <v>0</v>
      </c>
      <c r="H9" s="28" t="str">
        <f t="shared" si="0"/>
        <v/>
      </c>
      <c r="I9" s="26"/>
    </row>
    <row r="10" ht="15" customHeight="1" spans="1:9">
      <c r="A10" s="21"/>
      <c r="B10" s="26"/>
      <c r="C10" s="47"/>
      <c r="D10" s="21"/>
      <c r="E10" s="29"/>
      <c r="F10" s="29"/>
      <c r="G10" s="29">
        <f t="shared" si="1"/>
        <v>0</v>
      </c>
      <c r="H10" s="28" t="str">
        <f t="shared" si="0"/>
        <v/>
      </c>
      <c r="I10" s="26"/>
    </row>
    <row r="11" ht="15" customHeight="1" spans="1:9">
      <c r="A11" s="21"/>
      <c r="B11" s="26"/>
      <c r="C11" s="47"/>
      <c r="D11" s="21"/>
      <c r="E11" s="29"/>
      <c r="F11" s="29"/>
      <c r="G11" s="29">
        <f t="shared" si="1"/>
        <v>0</v>
      </c>
      <c r="H11" s="28" t="str">
        <f t="shared" si="0"/>
        <v/>
      </c>
      <c r="I11" s="26"/>
    </row>
    <row r="12" ht="15" customHeight="1" spans="1:9">
      <c r="A12" s="21"/>
      <c r="B12" s="26"/>
      <c r="C12" s="47"/>
      <c r="D12" s="21"/>
      <c r="E12" s="29"/>
      <c r="F12" s="29"/>
      <c r="G12" s="29">
        <f t="shared" si="1"/>
        <v>0</v>
      </c>
      <c r="H12" s="28" t="str">
        <f t="shared" si="0"/>
        <v/>
      </c>
      <c r="I12" s="26"/>
    </row>
    <row r="13" ht="15" customHeight="1" spans="1:9">
      <c r="A13" s="21"/>
      <c r="B13" s="26"/>
      <c r="C13" s="47"/>
      <c r="D13" s="21"/>
      <c r="E13" s="29"/>
      <c r="F13" s="29"/>
      <c r="G13" s="29">
        <f t="shared" si="1"/>
        <v>0</v>
      </c>
      <c r="H13" s="28" t="str">
        <f t="shared" si="0"/>
        <v/>
      </c>
      <c r="I13" s="26"/>
    </row>
    <row r="14" ht="15" customHeight="1" spans="1:9">
      <c r="A14" s="21"/>
      <c r="B14" s="26"/>
      <c r="C14" s="47"/>
      <c r="D14" s="21"/>
      <c r="E14" s="29"/>
      <c r="F14" s="29"/>
      <c r="G14" s="29">
        <f t="shared" si="1"/>
        <v>0</v>
      </c>
      <c r="H14" s="28" t="str">
        <f t="shared" si="0"/>
        <v/>
      </c>
      <c r="I14" s="26"/>
    </row>
    <row r="15" ht="15" customHeight="1" spans="1:9">
      <c r="A15" s="21"/>
      <c r="B15" s="26"/>
      <c r="C15" s="47"/>
      <c r="D15" s="21"/>
      <c r="E15" s="29"/>
      <c r="F15" s="29"/>
      <c r="G15" s="29">
        <f t="shared" si="1"/>
        <v>0</v>
      </c>
      <c r="H15" s="28" t="str">
        <f t="shared" si="0"/>
        <v/>
      </c>
      <c r="I15" s="26"/>
    </row>
    <row r="16" ht="15" customHeight="1" spans="1:9">
      <c r="A16" s="21"/>
      <c r="B16" s="26"/>
      <c r="C16" s="47"/>
      <c r="D16" s="21"/>
      <c r="E16" s="29"/>
      <c r="F16" s="29"/>
      <c r="G16" s="29">
        <f t="shared" si="1"/>
        <v>0</v>
      </c>
      <c r="H16" s="28" t="str">
        <f t="shared" si="0"/>
        <v/>
      </c>
      <c r="I16" s="26"/>
    </row>
    <row r="17" ht="15" customHeight="1" spans="1:9">
      <c r="A17" s="21"/>
      <c r="B17" s="26"/>
      <c r="C17" s="47"/>
      <c r="D17" s="21"/>
      <c r="E17" s="29"/>
      <c r="F17" s="29"/>
      <c r="G17" s="29">
        <f t="shared" si="1"/>
        <v>0</v>
      </c>
      <c r="H17" s="28" t="str">
        <f t="shared" si="0"/>
        <v/>
      </c>
      <c r="I17" s="26"/>
    </row>
    <row r="18" ht="15" customHeight="1" spans="1:9">
      <c r="A18" s="21"/>
      <c r="B18" s="26"/>
      <c r="C18" s="47"/>
      <c r="D18" s="21"/>
      <c r="E18" s="29"/>
      <c r="F18" s="29"/>
      <c r="G18" s="29">
        <f t="shared" si="1"/>
        <v>0</v>
      </c>
      <c r="H18" s="28" t="str">
        <f t="shared" si="0"/>
        <v/>
      </c>
      <c r="I18" s="26"/>
    </row>
    <row r="19" ht="15" customHeight="1" spans="1:9">
      <c r="A19" s="21"/>
      <c r="B19" s="26"/>
      <c r="C19" s="47"/>
      <c r="D19" s="21"/>
      <c r="E19" s="29"/>
      <c r="F19" s="29"/>
      <c r="G19" s="29">
        <f t="shared" si="1"/>
        <v>0</v>
      </c>
      <c r="H19" s="28" t="str">
        <f t="shared" si="0"/>
        <v/>
      </c>
      <c r="I19" s="26"/>
    </row>
    <row r="20" ht="15" customHeight="1" spans="1:9">
      <c r="A20" s="21"/>
      <c r="B20" s="26"/>
      <c r="C20" s="47"/>
      <c r="D20" s="21"/>
      <c r="E20" s="29"/>
      <c r="F20" s="29"/>
      <c r="G20" s="29">
        <f t="shared" si="1"/>
        <v>0</v>
      </c>
      <c r="H20" s="28" t="str">
        <f t="shared" si="0"/>
        <v/>
      </c>
      <c r="I20" s="26"/>
    </row>
    <row r="21" ht="15" customHeight="1" spans="1:9">
      <c r="A21" s="21"/>
      <c r="B21" s="26"/>
      <c r="C21" s="47"/>
      <c r="D21" s="21"/>
      <c r="E21" s="29"/>
      <c r="F21" s="29"/>
      <c r="G21" s="29">
        <f t="shared" si="1"/>
        <v>0</v>
      </c>
      <c r="H21" s="28" t="str">
        <f t="shared" si="0"/>
        <v/>
      </c>
      <c r="I21" s="26"/>
    </row>
    <row r="22" ht="15" customHeight="1" spans="1:9">
      <c r="A22" s="21"/>
      <c r="B22" s="26"/>
      <c r="C22" s="47"/>
      <c r="D22" s="21"/>
      <c r="E22" s="29"/>
      <c r="F22" s="29"/>
      <c r="G22" s="29">
        <f t="shared" si="1"/>
        <v>0</v>
      </c>
      <c r="H22" s="28" t="str">
        <f t="shared" si="0"/>
        <v/>
      </c>
      <c r="I22" s="26"/>
    </row>
    <row r="23" ht="15" customHeight="1" spans="1:9">
      <c r="A23" s="21"/>
      <c r="B23" s="26"/>
      <c r="C23" s="47"/>
      <c r="D23" s="21"/>
      <c r="E23" s="29"/>
      <c r="F23" s="29"/>
      <c r="G23" s="29">
        <f t="shared" si="1"/>
        <v>0</v>
      </c>
      <c r="H23" s="28" t="str">
        <f t="shared" si="0"/>
        <v/>
      </c>
      <c r="I23" s="26"/>
    </row>
    <row r="24" ht="15" customHeight="1" spans="1:9">
      <c r="A24" s="21"/>
      <c r="B24" s="26"/>
      <c r="C24" s="47"/>
      <c r="D24" s="21"/>
      <c r="E24" s="29"/>
      <c r="F24" s="29"/>
      <c r="G24" s="29">
        <f t="shared" si="1"/>
        <v>0</v>
      </c>
      <c r="H24" s="28" t="str">
        <f t="shared" si="0"/>
        <v/>
      </c>
      <c r="I24" s="26"/>
    </row>
    <row r="25" ht="15" customHeight="1" spans="1:9">
      <c r="A25" s="21"/>
      <c r="B25" s="26"/>
      <c r="C25" s="47"/>
      <c r="D25" s="21"/>
      <c r="E25" s="29"/>
      <c r="F25" s="29"/>
      <c r="G25" s="29">
        <f t="shared" si="1"/>
        <v>0</v>
      </c>
      <c r="H25" s="28" t="str">
        <f t="shared" si="0"/>
        <v/>
      </c>
      <c r="I25" s="26"/>
    </row>
    <row r="26" ht="15" customHeight="1" spans="1:9">
      <c r="A26" s="21"/>
      <c r="B26" s="26"/>
      <c r="C26" s="47"/>
      <c r="D26" s="21"/>
      <c r="E26" s="29"/>
      <c r="F26" s="29"/>
      <c r="G26" s="29">
        <f t="shared" si="1"/>
        <v>0</v>
      </c>
      <c r="H26" s="28" t="str">
        <f t="shared" si="0"/>
        <v/>
      </c>
      <c r="I26" s="26"/>
    </row>
    <row r="27" ht="15" customHeight="1" spans="1:9">
      <c r="A27" s="21"/>
      <c r="B27" s="26"/>
      <c r="C27" s="47"/>
      <c r="D27" s="21"/>
      <c r="E27" s="29"/>
      <c r="F27" s="29"/>
      <c r="G27" s="29">
        <f t="shared" si="1"/>
        <v>0</v>
      </c>
      <c r="H27" s="28" t="str">
        <f t="shared" si="0"/>
        <v/>
      </c>
      <c r="I27" s="26"/>
    </row>
    <row r="28" ht="15" customHeight="1" spans="1:9">
      <c r="A28" s="21"/>
      <c r="B28" s="26"/>
      <c r="C28" s="47"/>
      <c r="D28" s="21"/>
      <c r="E28" s="29"/>
      <c r="F28" s="29"/>
      <c r="G28" s="29">
        <f t="shared" si="1"/>
        <v>0</v>
      </c>
      <c r="H28" s="28" t="str">
        <f t="shared" si="0"/>
        <v/>
      </c>
      <c r="I28" s="26"/>
    </row>
    <row r="29" ht="15" customHeight="1" spans="1:9">
      <c r="A29" s="21"/>
      <c r="B29" s="26"/>
      <c r="C29" s="47"/>
      <c r="D29" s="21"/>
      <c r="E29" s="29"/>
      <c r="F29" s="29"/>
      <c r="G29" s="29">
        <f t="shared" si="1"/>
        <v>0</v>
      </c>
      <c r="H29" s="28" t="str">
        <f t="shared" si="0"/>
        <v/>
      </c>
      <c r="I29" s="26"/>
    </row>
    <row r="30" ht="15" customHeight="1" spans="1:9">
      <c r="A30" s="21"/>
      <c r="B30" s="26"/>
      <c r="C30" s="47"/>
      <c r="D30" s="21"/>
      <c r="E30" s="29"/>
      <c r="F30" s="29"/>
      <c r="G30" s="29">
        <f t="shared" si="1"/>
        <v>0</v>
      </c>
      <c r="H30" s="28" t="str">
        <f t="shared" si="0"/>
        <v/>
      </c>
      <c r="I30" s="26"/>
    </row>
    <row r="31" ht="15" customHeight="1" spans="1:9">
      <c r="A31" s="30" t="s">
        <v>146</v>
      </c>
      <c r="B31" s="31"/>
      <c r="C31" s="47"/>
      <c r="D31" s="21"/>
      <c r="E31" s="29">
        <f>SUM(E6:E30)</f>
        <v>0</v>
      </c>
      <c r="F31" s="29">
        <f>SUM(F6:F30)</f>
        <v>0</v>
      </c>
      <c r="G31" s="29">
        <f>SUM(G6:G30)</f>
        <v>0</v>
      </c>
      <c r="H31" s="28" t="str">
        <f t="shared" si="0"/>
        <v/>
      </c>
      <c r="I31" s="26"/>
    </row>
  </sheetData>
  <mergeCells count="1">
    <mergeCell ref="A31:B31"/>
  </mergeCells>
  <hyperlinks>
    <hyperlink ref="A2" location="表3流资汇总!B14" display="返回"/>
    <hyperlink ref="B2" location="索引!D1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J48"/>
  <sheetViews>
    <sheetView zoomScaleSheetLayoutView="85" workbookViewId="0">
      <selection activeCell="F11" sqref="F11"/>
    </sheetView>
  </sheetViews>
  <sheetFormatPr defaultColWidth="9" defaultRowHeight="15.75"/>
  <cols>
    <col min="1" max="1" width="4.6" style="494" customWidth="1"/>
    <col min="2" max="2" width="21.6" style="495" customWidth="1"/>
    <col min="3" max="3" width="13.6" style="496" customWidth="1"/>
    <col min="4" max="4" width="7.6" style="494" customWidth="1"/>
    <col min="5" max="5" width="7.5" style="494" customWidth="1"/>
    <col min="6" max="6" width="15.6" style="497" customWidth="1"/>
    <col min="7" max="8" width="15.6" style="494" customWidth="1" outlineLevel="1"/>
    <col min="9" max="9" width="6.7" style="494" customWidth="1" outlineLevel="1"/>
    <col min="10" max="10" width="12.6" style="494" customWidth="1" outlineLevel="1"/>
    <col min="11" max="16384" width="9" style="494"/>
  </cols>
  <sheetData>
    <row r="1" ht="24.9" customHeight="1" spans="1:10">
      <c r="A1" s="407" t="s">
        <v>270</v>
      </c>
      <c r="B1" s="407"/>
      <c r="C1" s="407"/>
      <c r="D1" s="407"/>
      <c r="E1" s="407"/>
      <c r="F1" s="407"/>
      <c r="G1" s="407"/>
      <c r="H1" s="407"/>
      <c r="I1" s="407"/>
      <c r="J1" s="407"/>
    </row>
    <row r="2" s="493" customFormat="1" ht="14.1" customHeight="1" spans="1:10">
      <c r="A2" s="498" t="s">
        <v>131</v>
      </c>
      <c r="B2" s="499" t="s">
        <v>0</v>
      </c>
      <c r="C2" s="500"/>
      <c r="D2" s="501"/>
      <c r="E2" s="501"/>
      <c r="F2" s="502"/>
      <c r="G2" s="501"/>
      <c r="H2" s="501"/>
      <c r="I2" s="501"/>
      <c r="J2" s="532" t="s">
        <v>271</v>
      </c>
    </row>
    <row r="3" s="493" customFormat="1" ht="14.1" customHeight="1" spans="1:10">
      <c r="A3" s="500" t="e">
        <f>#REF!</f>
        <v>#REF!</v>
      </c>
      <c r="B3" s="500"/>
      <c r="C3" s="500"/>
      <c r="D3" s="500"/>
      <c r="E3" s="500"/>
      <c r="F3" s="500"/>
      <c r="G3" s="500"/>
      <c r="H3" s="500"/>
      <c r="I3" s="500"/>
      <c r="J3" s="500"/>
    </row>
    <row r="4" s="493" customFormat="1" ht="14.1" customHeight="1" spans="1:10">
      <c r="A4" s="501" t="str">
        <f>封面!D7&amp;封面!F7</f>
        <v>被评估方：</v>
      </c>
      <c r="B4" s="503"/>
      <c r="C4" s="500"/>
      <c r="D4" s="501"/>
      <c r="E4" s="501"/>
      <c r="F4" s="502"/>
      <c r="G4" s="501"/>
      <c r="H4" s="501"/>
      <c r="I4" s="501"/>
      <c r="J4" s="532" t="s">
        <v>133</v>
      </c>
    </row>
    <row r="5" ht="15" customHeight="1" spans="1:10">
      <c r="A5" s="504" t="s">
        <v>134</v>
      </c>
      <c r="B5" s="504" t="s">
        <v>272</v>
      </c>
      <c r="C5" s="504" t="s">
        <v>232</v>
      </c>
      <c r="D5" s="504" t="s">
        <v>233</v>
      </c>
      <c r="E5" s="504" t="s">
        <v>273</v>
      </c>
      <c r="F5" s="505" t="s">
        <v>139</v>
      </c>
      <c r="G5" s="504" t="s">
        <v>140</v>
      </c>
      <c r="H5" s="504" t="s">
        <v>141</v>
      </c>
      <c r="I5" s="504" t="s">
        <v>176</v>
      </c>
      <c r="J5" s="533" t="s">
        <v>143</v>
      </c>
    </row>
    <row r="6" ht="15" customHeight="1" spans="1:10">
      <c r="A6" s="504">
        <v>2</v>
      </c>
      <c r="B6" s="506" t="s">
        <v>274</v>
      </c>
      <c r="C6" s="507" t="s">
        <v>275</v>
      </c>
      <c r="D6" s="508"/>
      <c r="E6" s="509" t="s">
        <v>236</v>
      </c>
      <c r="F6" s="510">
        <v>192615.53</v>
      </c>
      <c r="G6" s="511">
        <f>F6</f>
        <v>192615.53</v>
      </c>
      <c r="H6" s="512">
        <f t="shared" ref="H6:H32" si="0">G6-F6</f>
        <v>0</v>
      </c>
      <c r="I6" s="534">
        <f t="shared" ref="I6:I23" si="1">IF(OR(F6&lt;=0,F6=""),"",(G6-F6)/F6*100)</f>
        <v>0</v>
      </c>
      <c r="J6" s="504"/>
    </row>
    <row r="7" ht="15" customHeight="1" spans="1:10">
      <c r="A7" s="504">
        <v>3</v>
      </c>
      <c r="B7" s="506" t="s">
        <v>276</v>
      </c>
      <c r="C7" s="507" t="s">
        <v>277</v>
      </c>
      <c r="D7" s="508"/>
      <c r="E7" s="509" t="s">
        <v>236</v>
      </c>
      <c r="F7" s="510">
        <v>797400</v>
      </c>
      <c r="G7" s="511">
        <f t="shared" ref="G7:G32" si="2">F7</f>
        <v>797400</v>
      </c>
      <c r="H7" s="512">
        <f t="shared" si="0"/>
        <v>0</v>
      </c>
      <c r="I7" s="534">
        <f t="shared" si="1"/>
        <v>0</v>
      </c>
      <c r="J7" s="504"/>
    </row>
    <row r="8" ht="15" customHeight="1" spans="1:10">
      <c r="A8" s="504">
        <v>4</v>
      </c>
      <c r="B8" s="506" t="s">
        <v>278</v>
      </c>
      <c r="C8" s="507" t="s">
        <v>279</v>
      </c>
      <c r="D8" s="508"/>
      <c r="E8" s="509" t="s">
        <v>236</v>
      </c>
      <c r="F8" s="510">
        <v>100000</v>
      </c>
      <c r="G8" s="511">
        <f t="shared" si="2"/>
        <v>100000</v>
      </c>
      <c r="H8" s="512">
        <f t="shared" si="0"/>
        <v>0</v>
      </c>
      <c r="I8" s="534">
        <f t="shared" si="1"/>
        <v>0</v>
      </c>
      <c r="J8" s="504"/>
    </row>
    <row r="9" ht="15" customHeight="1" spans="1:10">
      <c r="A9" s="504">
        <v>5</v>
      </c>
      <c r="B9" s="506" t="s">
        <v>280</v>
      </c>
      <c r="C9" s="507" t="s">
        <v>281</v>
      </c>
      <c r="D9" s="508"/>
      <c r="E9" s="509" t="s">
        <v>282</v>
      </c>
      <c r="F9" s="510">
        <v>130000</v>
      </c>
      <c r="G9" s="511">
        <f t="shared" si="2"/>
        <v>130000</v>
      </c>
      <c r="H9" s="512">
        <f t="shared" si="0"/>
        <v>0</v>
      </c>
      <c r="I9" s="534">
        <f t="shared" si="1"/>
        <v>0</v>
      </c>
      <c r="J9" s="504"/>
    </row>
    <row r="10" ht="15" customHeight="1" spans="1:10">
      <c r="A10" s="504">
        <v>6</v>
      </c>
      <c r="B10" s="506" t="s">
        <v>283</v>
      </c>
      <c r="C10" s="507" t="s">
        <v>281</v>
      </c>
      <c r="D10" s="508"/>
      <c r="E10" s="509" t="s">
        <v>282</v>
      </c>
      <c r="F10" s="510">
        <v>30000</v>
      </c>
      <c r="G10" s="511">
        <f t="shared" si="2"/>
        <v>30000</v>
      </c>
      <c r="H10" s="512">
        <f t="shared" si="0"/>
        <v>0</v>
      </c>
      <c r="I10" s="534">
        <f t="shared" si="1"/>
        <v>0</v>
      </c>
      <c r="J10" s="504"/>
    </row>
    <row r="11" ht="15" customHeight="1" spans="1:10">
      <c r="A11" s="504">
        <v>7</v>
      </c>
      <c r="B11" s="506" t="s">
        <v>284</v>
      </c>
      <c r="C11" s="507" t="s">
        <v>281</v>
      </c>
      <c r="D11" s="508"/>
      <c r="E11" s="509" t="s">
        <v>282</v>
      </c>
      <c r="F11" s="510">
        <v>1800000</v>
      </c>
      <c r="G11" s="511">
        <f t="shared" si="2"/>
        <v>1800000</v>
      </c>
      <c r="H11" s="512">
        <f t="shared" si="0"/>
        <v>0</v>
      </c>
      <c r="I11" s="534">
        <f t="shared" si="1"/>
        <v>0</v>
      </c>
      <c r="J11" s="504"/>
    </row>
    <row r="12" ht="15" customHeight="1" spans="1:10">
      <c r="A12" s="504">
        <v>8</v>
      </c>
      <c r="B12" s="506" t="s">
        <v>285</v>
      </c>
      <c r="C12" s="507" t="s">
        <v>281</v>
      </c>
      <c r="D12" s="508"/>
      <c r="E12" s="509" t="s">
        <v>282</v>
      </c>
      <c r="F12" s="510">
        <v>200000</v>
      </c>
      <c r="G12" s="511">
        <f t="shared" si="2"/>
        <v>200000</v>
      </c>
      <c r="H12" s="512">
        <f t="shared" si="0"/>
        <v>0</v>
      </c>
      <c r="I12" s="534">
        <f t="shared" si="1"/>
        <v>0</v>
      </c>
      <c r="J12" s="504"/>
    </row>
    <row r="13" ht="15" customHeight="1" spans="1:10">
      <c r="A13" s="504">
        <v>9</v>
      </c>
      <c r="B13" s="506" t="s">
        <v>286</v>
      </c>
      <c r="C13" s="507" t="s">
        <v>281</v>
      </c>
      <c r="D13" s="508"/>
      <c r="E13" s="509" t="s">
        <v>282</v>
      </c>
      <c r="F13" s="510">
        <v>50000</v>
      </c>
      <c r="G13" s="511">
        <f t="shared" si="2"/>
        <v>50000</v>
      </c>
      <c r="H13" s="512">
        <f t="shared" si="0"/>
        <v>0</v>
      </c>
      <c r="I13" s="534">
        <f t="shared" si="1"/>
        <v>0</v>
      </c>
      <c r="J13" s="504"/>
    </row>
    <row r="14" ht="15" customHeight="1" spans="1:10">
      <c r="A14" s="504">
        <v>11</v>
      </c>
      <c r="B14" s="513" t="s">
        <v>287</v>
      </c>
      <c r="C14" s="514" t="s">
        <v>288</v>
      </c>
      <c r="D14" s="508"/>
      <c r="E14" s="509" t="s">
        <v>236</v>
      </c>
      <c r="F14" s="515">
        <v>600000</v>
      </c>
      <c r="G14" s="511">
        <f t="shared" si="2"/>
        <v>600000</v>
      </c>
      <c r="H14" s="512">
        <f t="shared" si="0"/>
        <v>0</v>
      </c>
      <c r="I14" s="534">
        <f t="shared" si="1"/>
        <v>0</v>
      </c>
      <c r="J14" s="504"/>
    </row>
    <row r="15" ht="15" customHeight="1" spans="1:10">
      <c r="A15" s="504">
        <v>12</v>
      </c>
      <c r="B15" s="513" t="s">
        <v>289</v>
      </c>
      <c r="C15" s="514" t="s">
        <v>281</v>
      </c>
      <c r="D15" s="508"/>
      <c r="E15" s="509" t="s">
        <v>282</v>
      </c>
      <c r="F15" s="515">
        <v>10000</v>
      </c>
      <c r="G15" s="511">
        <f t="shared" si="2"/>
        <v>10000</v>
      </c>
      <c r="H15" s="512">
        <f t="shared" si="0"/>
        <v>0</v>
      </c>
      <c r="I15" s="534">
        <f t="shared" si="1"/>
        <v>0</v>
      </c>
      <c r="J15" s="504"/>
    </row>
    <row r="16" ht="15" customHeight="1" spans="1:10">
      <c r="A16" s="504">
        <v>13</v>
      </c>
      <c r="B16" s="513" t="s">
        <v>290</v>
      </c>
      <c r="C16" s="514" t="s">
        <v>281</v>
      </c>
      <c r="D16" s="508"/>
      <c r="E16" s="509" t="s">
        <v>282</v>
      </c>
      <c r="F16" s="515">
        <v>2592</v>
      </c>
      <c r="G16" s="511">
        <f t="shared" si="2"/>
        <v>2592</v>
      </c>
      <c r="H16" s="512">
        <f t="shared" si="0"/>
        <v>0</v>
      </c>
      <c r="I16" s="534">
        <f t="shared" si="1"/>
        <v>0</v>
      </c>
      <c r="J16" s="504"/>
    </row>
    <row r="17" ht="15" customHeight="1" spans="1:10">
      <c r="A17" s="504">
        <v>14</v>
      </c>
      <c r="B17" s="513" t="s">
        <v>291</v>
      </c>
      <c r="C17" s="514" t="s">
        <v>281</v>
      </c>
      <c r="D17" s="508"/>
      <c r="E17" s="509" t="s">
        <v>282</v>
      </c>
      <c r="F17" s="515">
        <v>112513.44</v>
      </c>
      <c r="G17" s="511">
        <f t="shared" si="2"/>
        <v>112513.44</v>
      </c>
      <c r="H17" s="512">
        <f t="shared" si="0"/>
        <v>0</v>
      </c>
      <c r="I17" s="534">
        <f t="shared" si="1"/>
        <v>0</v>
      </c>
      <c r="J17" s="504"/>
    </row>
    <row r="18" ht="15" customHeight="1" spans="1:10">
      <c r="A18" s="504">
        <v>15</v>
      </c>
      <c r="B18" s="513" t="s">
        <v>292</v>
      </c>
      <c r="C18" s="514" t="s">
        <v>281</v>
      </c>
      <c r="D18" s="508"/>
      <c r="E18" s="509" t="s">
        <v>282</v>
      </c>
      <c r="F18" s="515">
        <v>61000</v>
      </c>
      <c r="G18" s="511">
        <f t="shared" si="2"/>
        <v>61000</v>
      </c>
      <c r="H18" s="512">
        <f t="shared" si="0"/>
        <v>0</v>
      </c>
      <c r="I18" s="534">
        <f t="shared" si="1"/>
        <v>0</v>
      </c>
      <c r="J18" s="504"/>
    </row>
    <row r="19" ht="15" customHeight="1" spans="1:10">
      <c r="A19" s="504">
        <v>16</v>
      </c>
      <c r="B19" s="513" t="s">
        <v>293</v>
      </c>
      <c r="C19" s="514" t="s">
        <v>281</v>
      </c>
      <c r="D19" s="508"/>
      <c r="E19" s="509" t="s">
        <v>282</v>
      </c>
      <c r="F19" s="515">
        <v>3615</v>
      </c>
      <c r="G19" s="511">
        <f t="shared" si="2"/>
        <v>3615</v>
      </c>
      <c r="H19" s="512">
        <f t="shared" si="0"/>
        <v>0</v>
      </c>
      <c r="I19" s="534">
        <f t="shared" si="1"/>
        <v>0</v>
      </c>
      <c r="J19" s="504"/>
    </row>
    <row r="20" ht="15" customHeight="1" spans="1:10">
      <c r="A20" s="504">
        <v>17</v>
      </c>
      <c r="B20" s="513" t="s">
        <v>294</v>
      </c>
      <c r="C20" s="514" t="s">
        <v>281</v>
      </c>
      <c r="D20" s="508"/>
      <c r="E20" s="509" t="s">
        <v>282</v>
      </c>
      <c r="F20" s="515">
        <v>795.5</v>
      </c>
      <c r="G20" s="511">
        <f t="shared" si="2"/>
        <v>795.5</v>
      </c>
      <c r="H20" s="512">
        <f t="shared" si="0"/>
        <v>0</v>
      </c>
      <c r="I20" s="534">
        <f t="shared" si="1"/>
        <v>0</v>
      </c>
      <c r="J20" s="504"/>
    </row>
    <row r="21" ht="15" customHeight="1" spans="1:10">
      <c r="A21" s="504">
        <v>18</v>
      </c>
      <c r="B21" s="513" t="s">
        <v>295</v>
      </c>
      <c r="C21" s="514" t="s">
        <v>281</v>
      </c>
      <c r="D21" s="508"/>
      <c r="E21" s="509" t="s">
        <v>282</v>
      </c>
      <c r="F21" s="515">
        <v>93600</v>
      </c>
      <c r="G21" s="511">
        <f t="shared" si="2"/>
        <v>93600</v>
      </c>
      <c r="H21" s="512">
        <f t="shared" si="0"/>
        <v>0</v>
      </c>
      <c r="I21" s="534">
        <f t="shared" si="1"/>
        <v>0</v>
      </c>
      <c r="J21" s="504"/>
    </row>
    <row r="22" ht="15" customHeight="1" spans="1:10">
      <c r="A22" s="504">
        <v>19</v>
      </c>
      <c r="B22" s="513" t="s">
        <v>296</v>
      </c>
      <c r="C22" s="514" t="s">
        <v>281</v>
      </c>
      <c r="D22" s="508"/>
      <c r="E22" s="509" t="s">
        <v>282</v>
      </c>
      <c r="F22" s="515">
        <v>30000</v>
      </c>
      <c r="G22" s="511">
        <f t="shared" si="2"/>
        <v>30000</v>
      </c>
      <c r="H22" s="512">
        <f t="shared" si="0"/>
        <v>0</v>
      </c>
      <c r="I22" s="534">
        <f t="shared" si="1"/>
        <v>0</v>
      </c>
      <c r="J22" s="504"/>
    </row>
    <row r="23" ht="15" customHeight="1" spans="1:10">
      <c r="A23" s="504">
        <v>20</v>
      </c>
      <c r="B23" s="513" t="s">
        <v>297</v>
      </c>
      <c r="C23" s="514" t="s">
        <v>281</v>
      </c>
      <c r="D23" s="508"/>
      <c r="E23" s="509" t="s">
        <v>282</v>
      </c>
      <c r="F23" s="515">
        <v>1640</v>
      </c>
      <c r="G23" s="511">
        <f t="shared" si="2"/>
        <v>1640</v>
      </c>
      <c r="H23" s="512">
        <f t="shared" si="0"/>
        <v>0</v>
      </c>
      <c r="I23" s="534">
        <f t="shared" si="1"/>
        <v>0</v>
      </c>
      <c r="J23" s="504"/>
    </row>
    <row r="24" ht="15" customHeight="1" spans="1:10">
      <c r="A24" s="504">
        <v>21</v>
      </c>
      <c r="B24" s="513" t="s">
        <v>298</v>
      </c>
      <c r="C24" s="514" t="s">
        <v>281</v>
      </c>
      <c r="D24" s="508"/>
      <c r="E24" s="509" t="s">
        <v>282</v>
      </c>
      <c r="F24" s="515">
        <v>50000</v>
      </c>
      <c r="G24" s="511">
        <f t="shared" si="2"/>
        <v>50000</v>
      </c>
      <c r="H24" s="512">
        <f t="shared" si="0"/>
        <v>0</v>
      </c>
      <c r="I24" s="534"/>
      <c r="J24" s="504"/>
    </row>
    <row r="25" ht="15" customHeight="1" spans="1:10">
      <c r="A25" s="504">
        <v>22</v>
      </c>
      <c r="B25" s="513" t="s">
        <v>299</v>
      </c>
      <c r="C25" s="514" t="s">
        <v>281</v>
      </c>
      <c r="D25" s="508"/>
      <c r="E25" s="509" t="s">
        <v>282</v>
      </c>
      <c r="F25" s="515">
        <v>5000</v>
      </c>
      <c r="G25" s="511">
        <f t="shared" si="2"/>
        <v>5000</v>
      </c>
      <c r="H25" s="512">
        <f t="shared" si="0"/>
        <v>0</v>
      </c>
      <c r="I25" s="534"/>
      <c r="J25" s="504"/>
    </row>
    <row r="26" ht="15" customHeight="1" spans="1:10">
      <c r="A26" s="504">
        <v>23</v>
      </c>
      <c r="B26" s="513" t="s">
        <v>300</v>
      </c>
      <c r="C26" s="514" t="s">
        <v>281</v>
      </c>
      <c r="D26" s="508"/>
      <c r="E26" s="509" t="s">
        <v>282</v>
      </c>
      <c r="F26" s="515">
        <v>28292</v>
      </c>
      <c r="G26" s="511">
        <f t="shared" si="2"/>
        <v>28292</v>
      </c>
      <c r="H26" s="512">
        <f t="shared" si="0"/>
        <v>0</v>
      </c>
      <c r="I26" s="534"/>
      <c r="J26" s="504"/>
    </row>
    <row r="27" ht="15" customHeight="1" spans="1:10">
      <c r="A27" s="504">
        <v>35</v>
      </c>
      <c r="B27" s="516" t="s">
        <v>301</v>
      </c>
      <c r="C27" s="517" t="s">
        <v>302</v>
      </c>
      <c r="D27" s="508"/>
      <c r="E27" s="509" t="s">
        <v>236</v>
      </c>
      <c r="F27" s="518">
        <v>50000</v>
      </c>
      <c r="G27" s="511">
        <f t="shared" si="2"/>
        <v>50000</v>
      </c>
      <c r="H27" s="512">
        <f t="shared" si="0"/>
        <v>0</v>
      </c>
      <c r="I27" s="534"/>
      <c r="J27" s="504"/>
    </row>
    <row r="28" ht="15" customHeight="1" spans="1:10">
      <c r="A28" s="504">
        <v>36</v>
      </c>
      <c r="B28" s="517" t="s">
        <v>303</v>
      </c>
      <c r="C28" s="517" t="s">
        <v>302</v>
      </c>
      <c r="D28" s="508"/>
      <c r="E28" s="509" t="s">
        <v>236</v>
      </c>
      <c r="F28" s="518">
        <v>5185</v>
      </c>
      <c r="G28" s="511">
        <f t="shared" si="2"/>
        <v>5185</v>
      </c>
      <c r="H28" s="512">
        <f t="shared" si="0"/>
        <v>0</v>
      </c>
      <c r="I28" s="534"/>
      <c r="J28" s="504"/>
    </row>
    <row r="29" ht="15" customHeight="1" spans="1:10">
      <c r="A29" s="504">
        <v>37</v>
      </c>
      <c r="B29" s="517" t="s">
        <v>304</v>
      </c>
      <c r="C29" s="517" t="s">
        <v>302</v>
      </c>
      <c r="D29" s="508"/>
      <c r="E29" s="509" t="s">
        <v>282</v>
      </c>
      <c r="F29" s="518">
        <v>50000</v>
      </c>
      <c r="G29" s="511">
        <f t="shared" si="2"/>
        <v>50000</v>
      </c>
      <c r="H29" s="512">
        <f t="shared" si="0"/>
        <v>0</v>
      </c>
      <c r="I29" s="534"/>
      <c r="J29" s="504"/>
    </row>
    <row r="30" ht="15" customHeight="1" spans="1:10">
      <c r="A30" s="504">
        <v>38</v>
      </c>
      <c r="B30" s="517" t="s">
        <v>305</v>
      </c>
      <c r="C30" s="517" t="s">
        <v>306</v>
      </c>
      <c r="D30" s="508"/>
      <c r="E30" s="509" t="s">
        <v>282</v>
      </c>
      <c r="F30" s="518">
        <v>724.33</v>
      </c>
      <c r="G30" s="511">
        <f t="shared" si="2"/>
        <v>724.33</v>
      </c>
      <c r="H30" s="512">
        <f t="shared" si="0"/>
        <v>0</v>
      </c>
      <c r="I30" s="534"/>
      <c r="J30" s="504"/>
    </row>
    <row r="31" ht="15" customHeight="1" spans="1:10">
      <c r="A31" s="504">
        <v>39</v>
      </c>
      <c r="B31" s="517" t="s">
        <v>307</v>
      </c>
      <c r="C31" s="517" t="s">
        <v>308</v>
      </c>
      <c r="D31" s="508"/>
      <c r="E31" s="509" t="s">
        <v>246</v>
      </c>
      <c r="F31" s="518">
        <v>200000</v>
      </c>
      <c r="G31" s="511">
        <f t="shared" si="2"/>
        <v>200000</v>
      </c>
      <c r="H31" s="512">
        <f t="shared" si="0"/>
        <v>0</v>
      </c>
      <c r="I31" s="534"/>
      <c r="J31" s="504"/>
    </row>
    <row r="32" ht="15" customHeight="1" spans="1:10">
      <c r="A32" s="504">
        <v>40</v>
      </c>
      <c r="B32" s="517" t="s">
        <v>309</v>
      </c>
      <c r="C32" s="517" t="s">
        <v>310</v>
      </c>
      <c r="D32" s="508"/>
      <c r="E32" s="509" t="s">
        <v>282</v>
      </c>
      <c r="F32" s="518">
        <v>270000</v>
      </c>
      <c r="G32" s="511">
        <f t="shared" si="2"/>
        <v>270000</v>
      </c>
      <c r="H32" s="512">
        <f t="shared" si="0"/>
        <v>0</v>
      </c>
      <c r="I32" s="534"/>
      <c r="J32" s="504"/>
    </row>
    <row r="33" ht="15" customHeight="1" spans="1:10">
      <c r="A33" s="504">
        <v>41</v>
      </c>
      <c r="B33" s="519"/>
      <c r="C33" s="520"/>
      <c r="D33" s="521"/>
      <c r="E33" s="509"/>
      <c r="F33" s="512"/>
      <c r="G33" s="512"/>
      <c r="H33" s="512">
        <f t="shared" ref="H33:H44" si="3">G33-F33</f>
        <v>0</v>
      </c>
      <c r="I33" s="534"/>
      <c r="J33" s="504"/>
    </row>
    <row r="34" ht="15" customHeight="1" spans="1:10">
      <c r="A34" s="504">
        <v>42</v>
      </c>
      <c r="B34" s="519"/>
      <c r="C34" s="520"/>
      <c r="D34" s="521"/>
      <c r="E34" s="509"/>
      <c r="F34" s="512"/>
      <c r="G34" s="512"/>
      <c r="H34" s="512">
        <f t="shared" si="3"/>
        <v>0</v>
      </c>
      <c r="I34" s="534"/>
      <c r="J34" s="504"/>
    </row>
    <row r="35" ht="15" customHeight="1" spans="1:10">
      <c r="A35" s="504">
        <v>43</v>
      </c>
      <c r="B35" s="519"/>
      <c r="C35" s="520"/>
      <c r="D35" s="521"/>
      <c r="E35" s="509"/>
      <c r="F35" s="512"/>
      <c r="G35" s="512"/>
      <c r="H35" s="512">
        <f t="shared" si="3"/>
        <v>0</v>
      </c>
      <c r="I35" s="534"/>
      <c r="J35" s="504"/>
    </row>
    <row r="36" ht="15" customHeight="1" spans="1:10">
      <c r="A36" s="504">
        <v>44</v>
      </c>
      <c r="B36" s="519"/>
      <c r="C36" s="520"/>
      <c r="D36" s="521"/>
      <c r="E36" s="509"/>
      <c r="F36" s="512"/>
      <c r="G36" s="512"/>
      <c r="H36" s="512">
        <f t="shared" si="3"/>
        <v>0</v>
      </c>
      <c r="I36" s="534"/>
      <c r="J36" s="504"/>
    </row>
    <row r="37" ht="15" customHeight="1" spans="1:10">
      <c r="A37" s="504">
        <v>45</v>
      </c>
      <c r="B37" s="519"/>
      <c r="C37" s="520"/>
      <c r="D37" s="521"/>
      <c r="E37" s="509"/>
      <c r="F37" s="512"/>
      <c r="G37" s="512"/>
      <c r="H37" s="512">
        <f t="shared" si="3"/>
        <v>0</v>
      </c>
      <c r="I37" s="534"/>
      <c r="J37" s="504"/>
    </row>
    <row r="38" ht="15" customHeight="1" spans="1:10">
      <c r="A38" s="504">
        <v>46</v>
      </c>
      <c r="B38" s="519"/>
      <c r="C38" s="520"/>
      <c r="D38" s="521"/>
      <c r="E38" s="509"/>
      <c r="F38" s="512"/>
      <c r="G38" s="512"/>
      <c r="H38" s="512">
        <f t="shared" si="3"/>
        <v>0</v>
      </c>
      <c r="I38" s="534"/>
      <c r="J38" s="504"/>
    </row>
    <row r="39" ht="15" customHeight="1" spans="1:10">
      <c r="A39" s="504">
        <v>47</v>
      </c>
      <c r="B39" s="519"/>
      <c r="C39" s="520"/>
      <c r="D39" s="521"/>
      <c r="E39" s="509"/>
      <c r="F39" s="512"/>
      <c r="G39" s="512"/>
      <c r="H39" s="512">
        <f t="shared" si="3"/>
        <v>0</v>
      </c>
      <c r="I39" s="534"/>
      <c r="J39" s="504"/>
    </row>
    <row r="40" ht="15" customHeight="1" spans="1:10">
      <c r="A40" s="504">
        <v>48</v>
      </c>
      <c r="B40" s="519"/>
      <c r="C40" s="520"/>
      <c r="D40" s="521"/>
      <c r="E40" s="509"/>
      <c r="F40" s="512"/>
      <c r="G40" s="512"/>
      <c r="H40" s="512">
        <f t="shared" si="3"/>
        <v>0</v>
      </c>
      <c r="I40" s="534"/>
      <c r="J40" s="504"/>
    </row>
    <row r="41" ht="15" customHeight="1" spans="1:10">
      <c r="A41" s="504">
        <v>49</v>
      </c>
      <c r="B41" s="519"/>
      <c r="C41" s="520"/>
      <c r="D41" s="521"/>
      <c r="E41" s="509"/>
      <c r="F41" s="512"/>
      <c r="G41" s="512"/>
      <c r="H41" s="512">
        <f t="shared" si="3"/>
        <v>0</v>
      </c>
      <c r="I41" s="534"/>
      <c r="J41" s="504"/>
    </row>
    <row r="42" ht="15" customHeight="1" spans="1:10">
      <c r="A42" s="504">
        <v>50</v>
      </c>
      <c r="B42" s="519"/>
      <c r="C42" s="520"/>
      <c r="D42" s="521"/>
      <c r="E42" s="509"/>
      <c r="F42" s="512"/>
      <c r="G42" s="512"/>
      <c r="H42" s="512">
        <f t="shared" si="3"/>
        <v>0</v>
      </c>
      <c r="I42" s="534"/>
      <c r="J42" s="504"/>
    </row>
    <row r="43" ht="15" customHeight="1" spans="1:10">
      <c r="A43" s="504">
        <v>51</v>
      </c>
      <c r="B43" s="519"/>
      <c r="C43" s="520"/>
      <c r="D43" s="521"/>
      <c r="E43" s="509"/>
      <c r="F43" s="512"/>
      <c r="G43" s="512"/>
      <c r="H43" s="512">
        <f t="shared" si="3"/>
        <v>0</v>
      </c>
      <c r="I43" s="534"/>
      <c r="J43" s="504"/>
    </row>
    <row r="44" ht="15" customHeight="1" spans="1:10">
      <c r="A44" s="504">
        <v>52</v>
      </c>
      <c r="B44" s="522"/>
      <c r="C44" s="520"/>
      <c r="D44" s="521"/>
      <c r="E44" s="509"/>
      <c r="F44" s="523"/>
      <c r="G44" s="512"/>
      <c r="H44" s="512">
        <f t="shared" si="3"/>
        <v>0</v>
      </c>
      <c r="I44" s="534" t="str">
        <f>IF(OR(F44&lt;=0,F44=""),"",(G44-F44)/F44*100)</f>
        <v/>
      </c>
      <c r="J44" s="504"/>
    </row>
    <row r="45" ht="15" customHeight="1" spans="1:10">
      <c r="A45" s="524"/>
      <c r="B45" s="525" t="s">
        <v>311</v>
      </c>
      <c r="C45" s="520"/>
      <c r="D45" s="521"/>
      <c r="E45" s="509"/>
      <c r="F45" s="523"/>
      <c r="G45" s="512"/>
      <c r="H45" s="512"/>
      <c r="I45" s="534"/>
      <c r="J45" s="504"/>
    </row>
    <row r="46" ht="15" customHeight="1" spans="1:10">
      <c r="A46" s="526" t="s">
        <v>146</v>
      </c>
      <c r="B46" s="527"/>
      <c r="C46" s="528"/>
      <c r="D46" s="529"/>
      <c r="E46" s="530"/>
      <c r="F46" s="511">
        <f>SUM(F6:F45)</f>
        <v>4874972.8</v>
      </c>
      <c r="G46" s="511">
        <f>SUM(G6:G45)</f>
        <v>4874972.8</v>
      </c>
      <c r="H46" s="512">
        <f>G46-F46</f>
        <v>0</v>
      </c>
      <c r="I46" s="534"/>
      <c r="J46" s="535"/>
    </row>
    <row r="47" ht="15" customHeight="1" spans="1:10">
      <c r="A47" s="526" t="s">
        <v>312</v>
      </c>
      <c r="B47" s="527"/>
      <c r="C47" s="528"/>
      <c r="D47" s="531"/>
      <c r="E47" s="530"/>
      <c r="F47" s="523"/>
      <c r="G47" s="512"/>
      <c r="H47" s="512">
        <f>G47-F47</f>
        <v>0</v>
      </c>
      <c r="I47" s="534"/>
      <c r="J47" s="535"/>
    </row>
    <row r="48" ht="15" customHeight="1" spans="1:10">
      <c r="A48" s="526" t="s">
        <v>313</v>
      </c>
      <c r="B48" s="527"/>
      <c r="C48" s="528"/>
      <c r="D48" s="529"/>
      <c r="E48" s="530"/>
      <c r="F48" s="511">
        <f>F46-F47</f>
        <v>4874972.8</v>
      </c>
      <c r="G48" s="512">
        <f>F48</f>
        <v>4874972.8</v>
      </c>
      <c r="H48" s="512">
        <f>G48-F48</f>
        <v>0</v>
      </c>
      <c r="I48" s="534"/>
      <c r="J48" s="535"/>
    </row>
  </sheetData>
  <sortState ref="A6:J32">
    <sortCondition ref="A6"/>
  </sortState>
  <mergeCells count="5">
    <mergeCell ref="A1:J1"/>
    <mergeCell ref="A3:J3"/>
    <mergeCell ref="A46:B46"/>
    <mergeCell ref="A47:B47"/>
    <mergeCell ref="A48:B48"/>
  </mergeCells>
  <dataValidations count="1">
    <dataValidation type="list" allowBlank="1" showInputMessage="1" showErrorMessage="1" sqref="C11:C45">
      <formula1>OR</formula1>
    </dataValidation>
  </dataValidations>
  <hyperlinks>
    <hyperlink ref="A2" location="表3流资汇总!B15" display="返回"/>
    <hyperlink ref="B2" location="索引!D12"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indexed="55"/>
  </sheetPr>
  <dimension ref="A1:G27"/>
  <sheetViews>
    <sheetView zoomScale="75" zoomScaleNormal="75" zoomScaleSheetLayoutView="85" workbookViewId="0">
      <selection activeCell="D10" sqref="D10"/>
    </sheetView>
  </sheetViews>
  <sheetFormatPr defaultColWidth="9" defaultRowHeight="14.25" outlineLevelCol="6"/>
  <cols>
    <col min="1" max="1" width="12.7" customWidth="1"/>
    <col min="2" max="2" width="37.6" customWidth="1"/>
    <col min="3" max="4" width="27.7" customWidth="1"/>
    <col min="5" max="5" width="25.6" customWidth="1"/>
    <col min="6" max="6" width="17.6" customWidth="1"/>
    <col min="7" max="7" width="9" style="490" hidden="1" customWidth="1"/>
  </cols>
  <sheetData>
    <row r="1" ht="42" customHeight="1" spans="1:6">
      <c r="A1" s="422" t="s">
        <v>314</v>
      </c>
      <c r="B1" s="423"/>
      <c r="C1" s="423"/>
      <c r="D1" s="423"/>
      <c r="E1" s="423"/>
      <c r="F1" s="423"/>
    </row>
    <row r="2" ht="20.1" customHeight="1" spans="1:6">
      <c r="A2" s="424" t="s">
        <v>131</v>
      </c>
      <c r="B2" s="424" t="s">
        <v>0</v>
      </c>
      <c r="C2" s="273"/>
      <c r="D2" s="273"/>
      <c r="E2" s="273"/>
      <c r="F2" s="425" t="s">
        <v>315</v>
      </c>
    </row>
    <row r="3" ht="20.1" customHeight="1" spans="1:6">
      <c r="A3" s="426" t="e">
        <f>#REF!</f>
        <v>#REF!</v>
      </c>
      <c r="B3" s="426"/>
      <c r="C3" s="426"/>
      <c r="D3" s="426"/>
      <c r="E3" s="426"/>
      <c r="F3" s="426"/>
    </row>
    <row r="4" ht="20.1" customHeight="1" spans="1:6">
      <c r="A4" s="427" t="str">
        <f>封面!D7&amp;封面!F7</f>
        <v>被评估方：</v>
      </c>
      <c r="B4" s="427"/>
      <c r="C4" s="427"/>
      <c r="D4" s="427"/>
      <c r="E4" s="427"/>
      <c r="F4" s="425" t="s">
        <v>133</v>
      </c>
    </row>
    <row r="5" ht="21.9" customHeight="1" spans="1:6">
      <c r="A5" s="428" t="s">
        <v>172</v>
      </c>
      <c r="B5" s="428" t="s">
        <v>173</v>
      </c>
      <c r="C5" s="428" t="s">
        <v>139</v>
      </c>
      <c r="D5" s="428" t="s">
        <v>140</v>
      </c>
      <c r="E5" s="428" t="s">
        <v>175</v>
      </c>
      <c r="F5" s="428" t="s">
        <v>176</v>
      </c>
    </row>
    <row r="6" ht="21.9" customHeight="1" spans="1:7">
      <c r="A6" s="429" t="s">
        <v>316</v>
      </c>
      <c r="B6" s="430" t="s">
        <v>43</v>
      </c>
      <c r="C6" s="431">
        <f>'3-9-1原材料'!G3336</f>
        <v>0</v>
      </c>
      <c r="D6" s="431">
        <f>'3-9-1原材料'!J3336</f>
        <v>0</v>
      </c>
      <c r="E6" s="431">
        <f>D6-C6</f>
        <v>0</v>
      </c>
      <c r="F6" s="432" t="str">
        <f>IF(OR(C6&lt;=0,C6=""),"",E6/C6*100)</f>
        <v/>
      </c>
      <c r="G6" s="490">
        <f>C6/$C$23</f>
        <v>0</v>
      </c>
    </row>
    <row r="7" ht="21.9" customHeight="1" spans="1:7">
      <c r="A7" s="429" t="s">
        <v>317</v>
      </c>
      <c r="B7" s="430" t="s">
        <v>46</v>
      </c>
      <c r="C7" s="431">
        <f>'3-9-2材料采购'!F31</f>
        <v>0</v>
      </c>
      <c r="D7" s="431">
        <f>'3-9-2材料采购'!I31</f>
        <v>0</v>
      </c>
      <c r="E7" s="431">
        <f t="shared" ref="E7:E13" si="0">D7-C7</f>
        <v>0</v>
      </c>
      <c r="F7" s="432" t="str">
        <f t="shared" ref="F7:F13" si="1">IF(OR(C7&lt;=0,C7=""),"",E7/C7*100)</f>
        <v/>
      </c>
      <c r="G7" s="490">
        <f t="shared" ref="G7:G13" si="2">C7/$C$23</f>
        <v>0</v>
      </c>
    </row>
    <row r="8" ht="21.9" customHeight="1" spans="1:7">
      <c r="A8" s="429" t="s">
        <v>318</v>
      </c>
      <c r="B8" s="430" t="s">
        <v>49</v>
      </c>
      <c r="C8" s="431">
        <f>'3-9-3在库周转'!G31</f>
        <v>0</v>
      </c>
      <c r="D8" s="431">
        <f>'3-9-3在库周转'!K31</f>
        <v>0</v>
      </c>
      <c r="E8" s="431">
        <f t="shared" si="0"/>
        <v>0</v>
      </c>
      <c r="F8" s="432" t="str">
        <f t="shared" si="1"/>
        <v/>
      </c>
      <c r="G8" s="490">
        <f t="shared" si="2"/>
        <v>0</v>
      </c>
    </row>
    <row r="9" ht="21.9" customHeight="1" spans="1:7">
      <c r="A9" s="429" t="s">
        <v>319</v>
      </c>
      <c r="B9" s="430" t="s">
        <v>52</v>
      </c>
      <c r="C9" s="431">
        <f>'3-9-4委托加工'!G31</f>
        <v>0</v>
      </c>
      <c r="D9" s="431">
        <f>'3-9-4委托加工'!J31</f>
        <v>0</v>
      </c>
      <c r="E9" s="431">
        <f t="shared" si="0"/>
        <v>0</v>
      </c>
      <c r="F9" s="432" t="str">
        <f t="shared" si="1"/>
        <v/>
      </c>
      <c r="G9" s="490">
        <f t="shared" si="2"/>
        <v>0</v>
      </c>
    </row>
    <row r="10" ht="21.9" customHeight="1" spans="1:7">
      <c r="A10" s="429" t="s">
        <v>320</v>
      </c>
      <c r="B10" s="430" t="s">
        <v>55</v>
      </c>
      <c r="C10" s="431">
        <f>'3-9-5产成品'!H31</f>
        <v>21032458.224</v>
      </c>
      <c r="D10" s="431">
        <f>'3-9-5产成品'!M31</f>
        <v>0</v>
      </c>
      <c r="E10" s="431">
        <f t="shared" si="0"/>
        <v>-21032458.224</v>
      </c>
      <c r="F10" s="432">
        <f t="shared" si="1"/>
        <v>-100</v>
      </c>
      <c r="G10" s="490">
        <f t="shared" si="2"/>
        <v>1</v>
      </c>
    </row>
    <row r="11" ht="21.9" customHeight="1" spans="1:7">
      <c r="A11" s="429" t="s">
        <v>321</v>
      </c>
      <c r="B11" s="430" t="s">
        <v>58</v>
      </c>
      <c r="C11" s="431">
        <f>'3-9-6在产品'!F31</f>
        <v>0</v>
      </c>
      <c r="D11" s="431">
        <f>'3-9-6在产品'!I31</f>
        <v>0</v>
      </c>
      <c r="E11" s="431">
        <f t="shared" si="0"/>
        <v>0</v>
      </c>
      <c r="F11" s="432" t="str">
        <f t="shared" si="1"/>
        <v/>
      </c>
      <c r="G11" s="490">
        <f t="shared" si="2"/>
        <v>0</v>
      </c>
    </row>
    <row r="12" ht="21.9" customHeight="1" spans="1:7">
      <c r="A12" s="429" t="s">
        <v>322</v>
      </c>
      <c r="B12" s="430" t="s">
        <v>61</v>
      </c>
      <c r="C12" s="431">
        <f>'3-9-7发出商品'!G31</f>
        <v>0</v>
      </c>
      <c r="D12" s="431">
        <f>'3-9-7发出商品'!J31</f>
        <v>0</v>
      </c>
      <c r="E12" s="431">
        <f t="shared" si="0"/>
        <v>0</v>
      </c>
      <c r="F12" s="432" t="str">
        <f t="shared" si="1"/>
        <v/>
      </c>
      <c r="G12" s="490">
        <f t="shared" si="2"/>
        <v>0</v>
      </c>
    </row>
    <row r="13" ht="21.9" customHeight="1" spans="1:7">
      <c r="A13" s="429" t="s">
        <v>323</v>
      </c>
      <c r="B13" s="430" t="s">
        <v>63</v>
      </c>
      <c r="C13" s="431">
        <f>'3-9-8在用周转'!G31</f>
        <v>0</v>
      </c>
      <c r="D13" s="431">
        <f>'3-9-8在用周转'!K31</f>
        <v>0</v>
      </c>
      <c r="E13" s="431">
        <f t="shared" si="0"/>
        <v>0</v>
      </c>
      <c r="F13" s="432" t="str">
        <f t="shared" si="1"/>
        <v/>
      </c>
      <c r="G13" s="490">
        <f t="shared" si="2"/>
        <v>0</v>
      </c>
    </row>
    <row r="14" ht="21.9" customHeight="1" spans="1:6">
      <c r="A14" s="429"/>
      <c r="B14" s="430"/>
      <c r="C14" s="431"/>
      <c r="D14" s="431"/>
      <c r="E14" s="431"/>
      <c r="F14" s="432"/>
    </row>
    <row r="15" ht="21.9" customHeight="1" spans="1:6">
      <c r="A15" s="429"/>
      <c r="B15" s="430"/>
      <c r="C15" s="431"/>
      <c r="D15" s="431"/>
      <c r="E15" s="431"/>
      <c r="F15" s="432"/>
    </row>
    <row r="16" ht="21.9" customHeight="1" spans="1:6">
      <c r="A16" s="428"/>
      <c r="B16" s="431"/>
      <c r="C16" s="431"/>
      <c r="D16" s="431"/>
      <c r="E16" s="431"/>
      <c r="F16" s="432"/>
    </row>
    <row r="17" ht="21.9" customHeight="1" spans="1:6">
      <c r="A17" s="428"/>
      <c r="B17" s="433"/>
      <c r="C17" s="431"/>
      <c r="D17" s="431"/>
      <c r="E17" s="431"/>
      <c r="F17" s="432"/>
    </row>
    <row r="18" ht="21.9" customHeight="1" spans="1:6">
      <c r="A18" s="428"/>
      <c r="B18" s="433"/>
      <c r="C18" s="431"/>
      <c r="D18" s="431"/>
      <c r="E18" s="431"/>
      <c r="F18" s="432"/>
    </row>
    <row r="19" ht="21.9" customHeight="1" spans="1:6">
      <c r="A19" s="428"/>
      <c r="B19" s="433"/>
      <c r="C19" s="431"/>
      <c r="D19" s="431"/>
      <c r="E19" s="431"/>
      <c r="F19" s="432"/>
    </row>
    <row r="20" ht="21.9" customHeight="1" spans="1:6">
      <c r="A20" s="428"/>
      <c r="B20" s="433"/>
      <c r="C20" s="431"/>
      <c r="D20" s="431"/>
      <c r="E20" s="431"/>
      <c r="F20" s="432"/>
    </row>
    <row r="21" ht="21.9" customHeight="1" spans="1:6">
      <c r="A21" s="428"/>
      <c r="B21" s="433"/>
      <c r="C21" s="431"/>
      <c r="D21" s="431"/>
      <c r="E21" s="431"/>
      <c r="F21" s="432"/>
    </row>
    <row r="22" ht="21.9" customHeight="1" spans="1:6">
      <c r="A22" s="428"/>
      <c r="B22" s="433"/>
      <c r="C22" s="431"/>
      <c r="D22" s="431"/>
      <c r="E22" s="431"/>
      <c r="F22" s="432"/>
    </row>
    <row r="23" ht="21.9" customHeight="1" spans="1:6">
      <c r="A23" s="428"/>
      <c r="B23" s="431" t="s">
        <v>324</v>
      </c>
      <c r="C23" s="431">
        <f>SUM(C6:C15)</f>
        <v>21032458.224</v>
      </c>
      <c r="D23" s="431">
        <f>SUM(D6:D15)</f>
        <v>0</v>
      </c>
      <c r="E23" s="431">
        <f>D23-C23</f>
        <v>-21032458.224</v>
      </c>
      <c r="F23" s="432">
        <f>IF(OR(C23&lt;=0,C23=""),"",E23/C23*100)</f>
        <v>-100</v>
      </c>
    </row>
    <row r="24" ht="21.9" customHeight="1" spans="1:6">
      <c r="A24" s="428"/>
      <c r="B24" s="431" t="s">
        <v>325</v>
      </c>
      <c r="C24" s="491"/>
      <c r="D24" s="491"/>
      <c r="E24" s="431">
        <f>D24-C24</f>
        <v>0</v>
      </c>
      <c r="F24" s="432" t="str">
        <f>IF(OR(C24&lt;=0,C24=""),"",E24/C24*100)</f>
        <v/>
      </c>
    </row>
    <row r="25" ht="21.9" customHeight="1" spans="1:6">
      <c r="A25" s="678" t="s">
        <v>326</v>
      </c>
      <c r="B25" s="431" t="s">
        <v>327</v>
      </c>
      <c r="C25" s="431">
        <f>C23-C24</f>
        <v>21032458.224</v>
      </c>
      <c r="D25" s="431">
        <f>D23-D24</f>
        <v>0</v>
      </c>
      <c r="E25" s="431">
        <f>D25-C25</f>
        <v>-21032458.224</v>
      </c>
      <c r="F25" s="432">
        <f>IF(OR(C25&lt;=0,C25=""),"",E25/C25*100)</f>
        <v>-100</v>
      </c>
    </row>
    <row r="26" ht="21.9" customHeight="1" spans="1:6">
      <c r="A26" s="427" t="str">
        <f>封面!D11&amp;封面!F11</f>
        <v>被评估方填表人：王昀</v>
      </c>
      <c r="B26" s="427"/>
      <c r="C26" s="426" t="s">
        <v>186</v>
      </c>
      <c r="D26" s="426"/>
      <c r="E26" s="427"/>
      <c r="F26" s="425" t="str">
        <f>"评估人员："&amp;封面!F16</f>
        <v>评估人员：</v>
      </c>
    </row>
    <row r="27" ht="21.9" customHeight="1" spans="1:6">
      <c r="A27" s="427" t="str">
        <f>封面!D13&amp;封面!F13&amp;封面!G13&amp;封面!H13&amp;封面!I13&amp;封面!J13&amp;封面!K13</f>
        <v>填表日期：年月日</v>
      </c>
      <c r="B27" s="427"/>
      <c r="C27" s="427"/>
      <c r="D27" s="427"/>
      <c r="E27" s="427"/>
      <c r="F27" s="427"/>
    </row>
  </sheetData>
  <sheetProtection password="DD1B" sheet="1" objects="1" scenarios="1"/>
  <hyperlinks>
    <hyperlink ref="A2" location="表3流资汇总!B18" display="返回"/>
    <hyperlink ref="B6" location="'3-9-1原材料'!A1" display="原材料"/>
    <hyperlink ref="B7" location="'3-9-2材料采购'!A1" display="材料采购（在途物资）"/>
    <hyperlink ref="B8" location="'3-9-3包装物及'!A1" display="在库周转材料"/>
    <hyperlink ref="B9" location="'3-9-4委托加工'!A1" display="委托加工材料"/>
    <hyperlink ref="B10" location="'3-9-5产成品'!A1" display="产成品（库存商品）"/>
    <hyperlink ref="B11" location="'3-9-6在产品'!A1" display="在产品（自制半成品）"/>
    <hyperlink ref="B12" location="'3-9-7发出商品'!A1" display="发出商品"/>
    <hyperlink ref="B2" location="索引!D13" display="返回索引页"/>
  </hyperlinks>
  <printOptions horizontalCentered="1"/>
  <pageMargins left="0.354330708661417" right="0.354330708661417" top="0.78740157480315" bottom="0.78740157480315" header="0.511811023622047" footer="0.511811023622047"/>
  <pageSetup paperSize="9" scale="75" orientation="landscape"/>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N3336"/>
  <sheetViews>
    <sheetView zoomScaleSheetLayoutView="85" topLeftCell="A3317" workbookViewId="0">
      <selection activeCell="M25" sqref="M25"/>
    </sheetView>
  </sheetViews>
  <sheetFormatPr defaultColWidth="9" defaultRowHeight="15.75"/>
  <cols>
    <col min="1" max="1" width="5.1" style="446" customWidth="1"/>
    <col min="2" max="2" width="14.1" style="446" customWidth="1"/>
    <col min="3" max="3" width="10.4" style="447" customWidth="1"/>
    <col min="4" max="4" width="6.6" style="448" customWidth="1"/>
    <col min="5" max="5" width="5.1" style="449" customWidth="1"/>
    <col min="6" max="6" width="10.6" style="450" customWidth="1"/>
    <col min="7" max="7" width="10.6" style="446" customWidth="1"/>
    <col min="8" max="8" width="8.6" style="446" customWidth="1" outlineLevel="1"/>
    <col min="9" max="9" width="9.9" style="446" customWidth="1" outlineLevel="1"/>
    <col min="10" max="10" width="12.6" style="446" customWidth="1" outlineLevel="1"/>
    <col min="11" max="11" width="10.2" style="447" customWidth="1" outlineLevel="1"/>
    <col min="12" max="12" width="6.7" style="447" customWidth="1" outlineLevel="1"/>
    <col min="13" max="13" width="7.4" style="446" customWidth="1" outlineLevel="1"/>
    <col min="14" max="14" width="6.2" style="446" customWidth="1" outlineLevel="1"/>
    <col min="15" max="16384" width="9" style="446"/>
  </cols>
  <sheetData>
    <row r="1" ht="24.9" customHeight="1" spans="1:14">
      <c r="A1" s="451" t="s">
        <v>328</v>
      </c>
      <c r="B1" s="451"/>
      <c r="C1" s="451"/>
      <c r="D1" s="451"/>
      <c r="E1" s="451"/>
      <c r="F1" s="451"/>
      <c r="G1" s="451"/>
      <c r="H1" s="451"/>
      <c r="I1" s="451"/>
      <c r="J1" s="451"/>
      <c r="K1" s="451"/>
      <c r="L1" s="451"/>
      <c r="M1" s="451"/>
      <c r="N1" s="451"/>
    </row>
    <row r="2" ht="14.1" customHeight="1" spans="1:13">
      <c r="A2" s="452" t="s">
        <v>131</v>
      </c>
      <c r="B2" s="452" t="s">
        <v>0</v>
      </c>
      <c r="C2" s="453"/>
      <c r="D2" s="454"/>
      <c r="E2" s="455"/>
      <c r="F2" s="456"/>
      <c r="G2" s="8"/>
      <c r="H2" s="8"/>
      <c r="I2" s="8"/>
      <c r="J2" s="8"/>
      <c r="K2" s="453"/>
      <c r="L2" s="453"/>
      <c r="M2" s="472" t="s">
        <v>329</v>
      </c>
    </row>
    <row r="3" ht="14.1" customHeight="1" spans="1:14">
      <c r="A3" s="454" t="e">
        <f>#REF!</f>
        <v>#REF!</v>
      </c>
      <c r="B3" s="454"/>
      <c r="C3" s="454"/>
      <c r="D3" s="454"/>
      <c r="E3" s="454"/>
      <c r="F3" s="454"/>
      <c r="G3" s="454"/>
      <c r="H3" s="454"/>
      <c r="I3" s="454"/>
      <c r="J3" s="454"/>
      <c r="K3" s="454"/>
      <c r="L3" s="454"/>
      <c r="M3" s="454"/>
      <c r="N3" s="454"/>
    </row>
    <row r="4" ht="14.1" customHeight="1" spans="1:13">
      <c r="A4" s="8" t="str">
        <f>封面!D7&amp;封面!F7</f>
        <v>被评估方：</v>
      </c>
      <c r="B4" s="8"/>
      <c r="C4" s="453"/>
      <c r="D4" s="454"/>
      <c r="E4" s="455"/>
      <c r="F4" s="456"/>
      <c r="G4" s="8"/>
      <c r="H4" s="8"/>
      <c r="I4" s="8"/>
      <c r="J4" s="8"/>
      <c r="K4" s="453"/>
      <c r="L4" s="453"/>
      <c r="M4" s="472" t="s">
        <v>133</v>
      </c>
    </row>
    <row r="5" ht="15" customHeight="1" spans="1:14">
      <c r="A5" s="10" t="s">
        <v>134</v>
      </c>
      <c r="B5" s="10" t="s">
        <v>330</v>
      </c>
      <c r="C5" s="457" t="s">
        <v>331</v>
      </c>
      <c r="D5" s="11" t="s">
        <v>332</v>
      </c>
      <c r="E5" s="12" t="s">
        <v>139</v>
      </c>
      <c r="F5" s="13"/>
      <c r="G5" s="14"/>
      <c r="H5" s="15" t="s">
        <v>140</v>
      </c>
      <c r="I5" s="34"/>
      <c r="J5" s="35"/>
      <c r="K5" s="457" t="s">
        <v>141</v>
      </c>
      <c r="L5" s="457" t="s">
        <v>142</v>
      </c>
      <c r="M5" s="36" t="s">
        <v>333</v>
      </c>
      <c r="N5" s="36" t="s">
        <v>334</v>
      </c>
    </row>
    <row r="6" ht="15" customHeight="1" spans="1:14">
      <c r="A6" s="17"/>
      <c r="B6" s="17"/>
      <c r="C6" s="458"/>
      <c r="D6" s="18"/>
      <c r="E6" s="459" t="s">
        <v>335</v>
      </c>
      <c r="F6" s="460" t="s">
        <v>336</v>
      </c>
      <c r="G6" s="19" t="s">
        <v>337</v>
      </c>
      <c r="H6" s="10" t="s">
        <v>338</v>
      </c>
      <c r="I6" s="20" t="s">
        <v>339</v>
      </c>
      <c r="J6" s="20" t="s">
        <v>337</v>
      </c>
      <c r="K6" s="458"/>
      <c r="L6" s="458"/>
      <c r="M6" s="37"/>
      <c r="N6" s="37"/>
    </row>
    <row r="7" ht="15" customHeight="1" spans="1:14">
      <c r="A7" s="461">
        <v>1</v>
      </c>
      <c r="B7" s="462" t="s">
        <v>340</v>
      </c>
      <c r="C7" s="463" t="s">
        <v>341</v>
      </c>
      <c r="D7" s="464" t="s">
        <v>342</v>
      </c>
      <c r="E7" s="465">
        <v>2</v>
      </c>
      <c r="F7" s="466">
        <f>G7/E7</f>
        <v>2650</v>
      </c>
      <c r="G7" s="467">
        <v>5300</v>
      </c>
      <c r="H7" s="468"/>
      <c r="I7" s="473"/>
      <c r="J7" s="474"/>
      <c r="K7" s="475">
        <f>J7-G7</f>
        <v>-5300</v>
      </c>
      <c r="L7" s="476">
        <f>IF(OR(G7&lt;=0,G7=""),"",(J7-G7)/G7*100)</f>
        <v>-100</v>
      </c>
      <c r="M7" s="477"/>
      <c r="N7" s="478"/>
    </row>
    <row r="8" ht="15" customHeight="1" spans="1:14">
      <c r="A8" s="461">
        <v>2</v>
      </c>
      <c r="B8" s="469" t="s">
        <v>340</v>
      </c>
      <c r="C8" s="470" t="s">
        <v>343</v>
      </c>
      <c r="D8" s="471" t="s">
        <v>342</v>
      </c>
      <c r="E8" s="465">
        <v>1</v>
      </c>
      <c r="F8" s="466">
        <f t="shared" ref="F8:F71" si="0">G8/E8</f>
        <v>2600</v>
      </c>
      <c r="G8" s="467">
        <v>2600</v>
      </c>
      <c r="H8" s="468"/>
      <c r="I8" s="473"/>
      <c r="J8" s="474"/>
      <c r="K8" s="475">
        <f t="shared" ref="K8:K71" si="1">J8-G8</f>
        <v>-2600</v>
      </c>
      <c r="L8" s="476">
        <f t="shared" ref="L8:L3336" si="2">IF(OR(G8&lt;=0,G8=""),"",(J8-G8)/G8*100)</f>
        <v>-100</v>
      </c>
      <c r="M8" s="477"/>
      <c r="N8" s="478"/>
    </row>
    <row r="9" ht="15" customHeight="1" spans="1:14">
      <c r="A9" s="461">
        <v>3</v>
      </c>
      <c r="B9" s="469" t="s">
        <v>340</v>
      </c>
      <c r="C9" s="470" t="s">
        <v>344</v>
      </c>
      <c r="D9" s="471" t="s">
        <v>342</v>
      </c>
      <c r="E9" s="465">
        <v>1</v>
      </c>
      <c r="F9" s="466">
        <f t="shared" si="0"/>
        <v>1900</v>
      </c>
      <c r="G9" s="467">
        <v>1900</v>
      </c>
      <c r="H9" s="468"/>
      <c r="I9" s="473"/>
      <c r="J9" s="474"/>
      <c r="K9" s="475">
        <f t="shared" si="1"/>
        <v>-1900</v>
      </c>
      <c r="L9" s="476">
        <f t="shared" si="2"/>
        <v>-100</v>
      </c>
      <c r="M9" s="477"/>
      <c r="N9" s="478"/>
    </row>
    <row r="10" ht="15" customHeight="1" spans="1:14">
      <c r="A10" s="461">
        <v>4</v>
      </c>
      <c r="B10" s="469" t="s">
        <v>345</v>
      </c>
      <c r="C10" s="470" t="s">
        <v>346</v>
      </c>
      <c r="D10" s="471" t="s">
        <v>342</v>
      </c>
      <c r="E10" s="465">
        <v>0</v>
      </c>
      <c r="F10" s="466" t="e">
        <f t="shared" si="0"/>
        <v>#DIV/0!</v>
      </c>
      <c r="G10" s="467">
        <v>0</v>
      </c>
      <c r="H10" s="468"/>
      <c r="I10" s="473"/>
      <c r="J10" s="474"/>
      <c r="K10" s="475">
        <f t="shared" si="1"/>
        <v>0</v>
      </c>
      <c r="L10" s="476" t="str">
        <f t="shared" si="2"/>
        <v/>
      </c>
      <c r="M10" s="477"/>
      <c r="N10" s="478"/>
    </row>
    <row r="11" ht="15" customHeight="1" spans="1:14">
      <c r="A11" s="461">
        <v>5</v>
      </c>
      <c r="B11" s="469" t="s">
        <v>345</v>
      </c>
      <c r="C11" s="470" t="s">
        <v>347</v>
      </c>
      <c r="D11" s="471" t="s">
        <v>342</v>
      </c>
      <c r="E11" s="465">
        <v>3</v>
      </c>
      <c r="F11" s="466">
        <f t="shared" si="0"/>
        <v>1840</v>
      </c>
      <c r="G11" s="467">
        <v>5520</v>
      </c>
      <c r="H11" s="468"/>
      <c r="I11" s="473"/>
      <c r="J11" s="474"/>
      <c r="K11" s="475">
        <f t="shared" si="1"/>
        <v>-5520</v>
      </c>
      <c r="L11" s="476">
        <f t="shared" si="2"/>
        <v>-100</v>
      </c>
      <c r="M11" s="477"/>
      <c r="N11" s="478"/>
    </row>
    <row r="12" ht="15" customHeight="1" spans="1:14">
      <c r="A12" s="461">
        <v>6</v>
      </c>
      <c r="B12" s="469" t="s">
        <v>348</v>
      </c>
      <c r="C12" s="470" t="s">
        <v>349</v>
      </c>
      <c r="D12" s="471" t="s">
        <v>342</v>
      </c>
      <c r="E12" s="465">
        <v>1</v>
      </c>
      <c r="F12" s="466">
        <f t="shared" si="0"/>
        <v>7200</v>
      </c>
      <c r="G12" s="467">
        <v>7200</v>
      </c>
      <c r="H12" s="468"/>
      <c r="I12" s="473"/>
      <c r="J12" s="474"/>
      <c r="K12" s="475">
        <f t="shared" si="1"/>
        <v>-7200</v>
      </c>
      <c r="L12" s="476">
        <f t="shared" si="2"/>
        <v>-100</v>
      </c>
      <c r="M12" s="477"/>
      <c r="N12" s="478"/>
    </row>
    <row r="13" ht="15" customHeight="1" spans="1:14">
      <c r="A13" s="461">
        <v>7</v>
      </c>
      <c r="B13" s="469" t="s">
        <v>348</v>
      </c>
      <c r="C13" s="470" t="s">
        <v>350</v>
      </c>
      <c r="D13" s="471" t="s">
        <v>342</v>
      </c>
      <c r="E13" s="465">
        <v>1</v>
      </c>
      <c r="F13" s="466">
        <f t="shared" si="0"/>
        <v>6750</v>
      </c>
      <c r="G13" s="467">
        <v>6750</v>
      </c>
      <c r="H13" s="468"/>
      <c r="I13" s="473"/>
      <c r="J13" s="474"/>
      <c r="K13" s="475">
        <f t="shared" si="1"/>
        <v>-6750</v>
      </c>
      <c r="L13" s="476">
        <f t="shared" si="2"/>
        <v>-100</v>
      </c>
      <c r="M13" s="477"/>
      <c r="N13" s="478"/>
    </row>
    <row r="14" ht="15" customHeight="1" spans="1:14">
      <c r="A14" s="461">
        <v>8</v>
      </c>
      <c r="B14" s="469" t="s">
        <v>351</v>
      </c>
      <c r="C14" s="470" t="s">
        <v>352</v>
      </c>
      <c r="D14" s="471" t="s">
        <v>342</v>
      </c>
      <c r="E14" s="465">
        <v>2</v>
      </c>
      <c r="F14" s="466">
        <f t="shared" si="0"/>
        <v>36500</v>
      </c>
      <c r="G14" s="467">
        <v>73000</v>
      </c>
      <c r="H14" s="468"/>
      <c r="I14" s="473"/>
      <c r="J14" s="474"/>
      <c r="K14" s="475">
        <f t="shared" si="1"/>
        <v>-73000</v>
      </c>
      <c r="L14" s="476">
        <f t="shared" si="2"/>
        <v>-100</v>
      </c>
      <c r="M14" s="477"/>
      <c r="N14" s="478"/>
    </row>
    <row r="15" ht="15" customHeight="1" spans="1:14">
      <c r="A15" s="461">
        <v>9</v>
      </c>
      <c r="B15" s="469" t="s">
        <v>353</v>
      </c>
      <c r="C15" s="470" t="s">
        <v>354</v>
      </c>
      <c r="D15" s="471" t="s">
        <v>342</v>
      </c>
      <c r="E15" s="465">
        <v>5</v>
      </c>
      <c r="F15" s="466">
        <f t="shared" si="0"/>
        <v>9160</v>
      </c>
      <c r="G15" s="467">
        <v>45800</v>
      </c>
      <c r="H15" s="468"/>
      <c r="I15" s="473"/>
      <c r="J15" s="474"/>
      <c r="K15" s="475">
        <f t="shared" si="1"/>
        <v>-45800</v>
      </c>
      <c r="L15" s="476">
        <f t="shared" si="2"/>
        <v>-100</v>
      </c>
      <c r="M15" s="477"/>
      <c r="N15" s="478"/>
    </row>
    <row r="16" ht="15" customHeight="1" spans="1:14">
      <c r="A16" s="461">
        <v>10</v>
      </c>
      <c r="B16" s="469" t="s">
        <v>353</v>
      </c>
      <c r="C16" s="470" t="s">
        <v>355</v>
      </c>
      <c r="D16" s="471" t="s">
        <v>342</v>
      </c>
      <c r="E16" s="465">
        <v>19</v>
      </c>
      <c r="F16" s="466">
        <f t="shared" si="0"/>
        <v>3960</v>
      </c>
      <c r="G16" s="467">
        <v>75240</v>
      </c>
      <c r="H16" s="468"/>
      <c r="I16" s="473"/>
      <c r="J16" s="474"/>
      <c r="K16" s="475">
        <f t="shared" si="1"/>
        <v>-75240</v>
      </c>
      <c r="L16" s="476">
        <f t="shared" si="2"/>
        <v>-100</v>
      </c>
      <c r="M16" s="477"/>
      <c r="N16" s="478"/>
    </row>
    <row r="17" ht="15" customHeight="1" spans="1:14">
      <c r="A17" s="461">
        <v>11</v>
      </c>
      <c r="B17" s="469" t="s">
        <v>348</v>
      </c>
      <c r="C17" s="470" t="s">
        <v>356</v>
      </c>
      <c r="D17" s="471" t="s">
        <v>342</v>
      </c>
      <c r="E17" s="465">
        <v>1</v>
      </c>
      <c r="F17" s="466">
        <f t="shared" si="0"/>
        <v>2180</v>
      </c>
      <c r="G17" s="467">
        <v>2180</v>
      </c>
      <c r="H17" s="468"/>
      <c r="I17" s="473"/>
      <c r="J17" s="474"/>
      <c r="K17" s="475">
        <f t="shared" si="1"/>
        <v>-2180</v>
      </c>
      <c r="L17" s="476">
        <f t="shared" si="2"/>
        <v>-100</v>
      </c>
      <c r="M17" s="477"/>
      <c r="N17" s="478"/>
    </row>
    <row r="18" ht="15" customHeight="1" spans="1:14">
      <c r="A18" s="461">
        <v>12</v>
      </c>
      <c r="B18" s="469" t="s">
        <v>348</v>
      </c>
      <c r="C18" s="470" t="s">
        <v>357</v>
      </c>
      <c r="D18" s="471" t="s">
        <v>342</v>
      </c>
      <c r="E18" s="465">
        <v>2</v>
      </c>
      <c r="F18" s="466">
        <f t="shared" si="0"/>
        <v>8780</v>
      </c>
      <c r="G18" s="467">
        <v>17560</v>
      </c>
      <c r="H18" s="468"/>
      <c r="I18" s="473"/>
      <c r="J18" s="474"/>
      <c r="K18" s="475">
        <f t="shared" si="1"/>
        <v>-17560</v>
      </c>
      <c r="L18" s="476">
        <f t="shared" si="2"/>
        <v>-100</v>
      </c>
      <c r="M18" s="477"/>
      <c r="N18" s="478"/>
    </row>
    <row r="19" ht="15" customHeight="1" spans="1:14">
      <c r="A19" s="461">
        <v>13</v>
      </c>
      <c r="B19" s="469" t="s">
        <v>348</v>
      </c>
      <c r="C19" s="470" t="s">
        <v>358</v>
      </c>
      <c r="D19" s="471" t="s">
        <v>342</v>
      </c>
      <c r="E19" s="465">
        <v>1</v>
      </c>
      <c r="F19" s="466">
        <f t="shared" si="0"/>
        <v>4186</v>
      </c>
      <c r="G19" s="467">
        <v>4186</v>
      </c>
      <c r="H19" s="468"/>
      <c r="I19" s="473"/>
      <c r="J19" s="474"/>
      <c r="K19" s="475">
        <f t="shared" si="1"/>
        <v>-4186</v>
      </c>
      <c r="L19" s="476">
        <f t="shared" si="2"/>
        <v>-100</v>
      </c>
      <c r="M19" s="477"/>
      <c r="N19" s="478"/>
    </row>
    <row r="20" ht="15" customHeight="1" spans="1:14">
      <c r="A20" s="461">
        <v>14</v>
      </c>
      <c r="B20" s="469" t="s">
        <v>348</v>
      </c>
      <c r="C20" s="470" t="s">
        <v>359</v>
      </c>
      <c r="D20" s="471" t="s">
        <v>342</v>
      </c>
      <c r="E20" s="465">
        <v>1</v>
      </c>
      <c r="F20" s="466">
        <f t="shared" si="0"/>
        <v>3400</v>
      </c>
      <c r="G20" s="467">
        <v>3400</v>
      </c>
      <c r="H20" s="468"/>
      <c r="I20" s="473"/>
      <c r="J20" s="474"/>
      <c r="K20" s="475">
        <f t="shared" si="1"/>
        <v>-3400</v>
      </c>
      <c r="L20" s="476">
        <f t="shared" si="2"/>
        <v>-100</v>
      </c>
      <c r="M20" s="477"/>
      <c r="N20" s="478"/>
    </row>
    <row r="21" ht="15" customHeight="1" spans="1:14">
      <c r="A21" s="461">
        <v>15</v>
      </c>
      <c r="B21" s="469" t="s">
        <v>348</v>
      </c>
      <c r="C21" s="470" t="s">
        <v>360</v>
      </c>
      <c r="D21" s="471" t="s">
        <v>342</v>
      </c>
      <c r="E21" s="465">
        <v>3</v>
      </c>
      <c r="F21" s="466">
        <f t="shared" si="0"/>
        <v>6650</v>
      </c>
      <c r="G21" s="467">
        <v>19950</v>
      </c>
      <c r="H21" s="468"/>
      <c r="I21" s="473"/>
      <c r="J21" s="474"/>
      <c r="K21" s="475">
        <f t="shared" si="1"/>
        <v>-19950</v>
      </c>
      <c r="L21" s="476">
        <f t="shared" si="2"/>
        <v>-100</v>
      </c>
      <c r="M21" s="477"/>
      <c r="N21" s="478"/>
    </row>
    <row r="22" ht="15" customHeight="1" spans="1:14">
      <c r="A22" s="461">
        <v>16</v>
      </c>
      <c r="B22" s="469" t="s">
        <v>361</v>
      </c>
      <c r="C22" s="470" t="s">
        <v>362</v>
      </c>
      <c r="D22" s="471" t="s">
        <v>342</v>
      </c>
      <c r="E22" s="465">
        <v>1</v>
      </c>
      <c r="F22" s="466">
        <f t="shared" si="0"/>
        <v>2800</v>
      </c>
      <c r="G22" s="467">
        <v>2800</v>
      </c>
      <c r="H22" s="468"/>
      <c r="I22" s="473"/>
      <c r="J22" s="474"/>
      <c r="K22" s="475">
        <f t="shared" si="1"/>
        <v>-2800</v>
      </c>
      <c r="L22" s="476">
        <f t="shared" si="2"/>
        <v>-100</v>
      </c>
      <c r="M22" s="477"/>
      <c r="N22" s="478"/>
    </row>
    <row r="23" ht="15" customHeight="1" spans="1:14">
      <c r="A23" s="461">
        <v>17</v>
      </c>
      <c r="B23" s="469" t="s">
        <v>363</v>
      </c>
      <c r="C23" s="470" t="s">
        <v>364</v>
      </c>
      <c r="D23" s="471" t="s">
        <v>342</v>
      </c>
      <c r="E23" s="465">
        <v>1</v>
      </c>
      <c r="F23" s="466">
        <f t="shared" si="0"/>
        <v>4200</v>
      </c>
      <c r="G23" s="467">
        <v>4200</v>
      </c>
      <c r="H23" s="468"/>
      <c r="I23" s="473"/>
      <c r="J23" s="474"/>
      <c r="K23" s="475">
        <f t="shared" si="1"/>
        <v>-4200</v>
      </c>
      <c r="L23" s="476">
        <f t="shared" si="2"/>
        <v>-100</v>
      </c>
      <c r="M23" s="477"/>
      <c r="N23" s="478"/>
    </row>
    <row r="24" ht="15" customHeight="1" spans="1:14">
      <c r="A24" s="461">
        <v>18</v>
      </c>
      <c r="B24" s="469" t="s">
        <v>365</v>
      </c>
      <c r="C24" s="470" t="s">
        <v>366</v>
      </c>
      <c r="D24" s="471" t="s">
        <v>342</v>
      </c>
      <c r="E24" s="465">
        <v>1</v>
      </c>
      <c r="F24" s="466">
        <f t="shared" si="0"/>
        <v>7200</v>
      </c>
      <c r="G24" s="467">
        <v>7200</v>
      </c>
      <c r="H24" s="468"/>
      <c r="I24" s="473"/>
      <c r="J24" s="474"/>
      <c r="K24" s="475">
        <f t="shared" si="1"/>
        <v>-7200</v>
      </c>
      <c r="L24" s="476">
        <f t="shared" si="2"/>
        <v>-100</v>
      </c>
      <c r="M24" s="477"/>
      <c r="N24" s="478"/>
    </row>
    <row r="25" ht="15" customHeight="1" spans="1:14">
      <c r="A25" s="461">
        <v>19</v>
      </c>
      <c r="B25" s="469" t="s">
        <v>367</v>
      </c>
      <c r="C25" s="470" t="s">
        <v>368</v>
      </c>
      <c r="D25" s="471" t="s">
        <v>342</v>
      </c>
      <c r="E25" s="465">
        <v>1</v>
      </c>
      <c r="F25" s="466">
        <f t="shared" si="0"/>
        <v>24500</v>
      </c>
      <c r="G25" s="467">
        <v>24500</v>
      </c>
      <c r="H25" s="468"/>
      <c r="I25" s="473"/>
      <c r="J25" s="474"/>
      <c r="K25" s="475">
        <f t="shared" si="1"/>
        <v>-24500</v>
      </c>
      <c r="L25" s="476">
        <f t="shared" si="2"/>
        <v>-100</v>
      </c>
      <c r="M25" s="477"/>
      <c r="N25" s="478"/>
    </row>
    <row r="26" ht="15" customHeight="1" spans="1:14">
      <c r="A26" s="461">
        <v>20</v>
      </c>
      <c r="B26" s="469" t="s">
        <v>369</v>
      </c>
      <c r="C26" s="470" t="s">
        <v>370</v>
      </c>
      <c r="D26" s="471" t="s">
        <v>342</v>
      </c>
      <c r="E26" s="465">
        <v>1</v>
      </c>
      <c r="F26" s="466">
        <f t="shared" si="0"/>
        <v>21500</v>
      </c>
      <c r="G26" s="467">
        <v>21500</v>
      </c>
      <c r="H26" s="468"/>
      <c r="I26" s="473"/>
      <c r="J26" s="474"/>
      <c r="K26" s="475">
        <f t="shared" si="1"/>
        <v>-21500</v>
      </c>
      <c r="L26" s="476">
        <f t="shared" si="2"/>
        <v>-100</v>
      </c>
      <c r="M26" s="477"/>
      <c r="N26" s="478"/>
    </row>
    <row r="27" ht="15" customHeight="1" spans="1:14">
      <c r="A27" s="461">
        <v>21</v>
      </c>
      <c r="B27" s="469" t="s">
        <v>365</v>
      </c>
      <c r="C27" s="470" t="s">
        <v>371</v>
      </c>
      <c r="D27" s="471" t="s">
        <v>342</v>
      </c>
      <c r="E27" s="465">
        <v>1</v>
      </c>
      <c r="F27" s="466">
        <f t="shared" si="0"/>
        <v>4200</v>
      </c>
      <c r="G27" s="467">
        <v>4200</v>
      </c>
      <c r="H27" s="468"/>
      <c r="I27" s="473"/>
      <c r="J27" s="474"/>
      <c r="K27" s="475">
        <f t="shared" si="1"/>
        <v>-4200</v>
      </c>
      <c r="L27" s="476">
        <f t="shared" si="2"/>
        <v>-100</v>
      </c>
      <c r="M27" s="477"/>
      <c r="N27" s="478"/>
    </row>
    <row r="28" ht="15" customHeight="1" spans="1:14">
      <c r="A28" s="461">
        <v>22</v>
      </c>
      <c r="B28" s="469" t="s">
        <v>372</v>
      </c>
      <c r="C28" s="470" t="s">
        <v>373</v>
      </c>
      <c r="D28" s="471" t="s">
        <v>342</v>
      </c>
      <c r="E28" s="465">
        <v>1</v>
      </c>
      <c r="F28" s="466">
        <f t="shared" si="0"/>
        <v>4200</v>
      </c>
      <c r="G28" s="467">
        <v>4200</v>
      </c>
      <c r="H28" s="468"/>
      <c r="I28" s="473"/>
      <c r="J28" s="474"/>
      <c r="K28" s="475">
        <f t="shared" si="1"/>
        <v>-4200</v>
      </c>
      <c r="L28" s="476">
        <f t="shared" si="2"/>
        <v>-100</v>
      </c>
      <c r="M28" s="477"/>
      <c r="N28" s="478"/>
    </row>
    <row r="29" ht="15" customHeight="1" spans="1:14">
      <c r="A29" s="461">
        <v>23</v>
      </c>
      <c r="B29" s="469" t="s">
        <v>374</v>
      </c>
      <c r="C29" s="470" t="s">
        <v>375</v>
      </c>
      <c r="D29" s="471" t="s">
        <v>342</v>
      </c>
      <c r="E29" s="465">
        <v>1</v>
      </c>
      <c r="F29" s="466">
        <f t="shared" si="0"/>
        <v>6800</v>
      </c>
      <c r="G29" s="467">
        <v>6800</v>
      </c>
      <c r="H29" s="468"/>
      <c r="I29" s="473"/>
      <c r="J29" s="474"/>
      <c r="K29" s="475">
        <f t="shared" si="1"/>
        <v>-6800</v>
      </c>
      <c r="L29" s="476">
        <f t="shared" si="2"/>
        <v>-100</v>
      </c>
      <c r="M29" s="477"/>
      <c r="N29" s="478"/>
    </row>
    <row r="30" ht="15" customHeight="1" spans="1:14">
      <c r="A30" s="461">
        <v>24</v>
      </c>
      <c r="B30" s="469" t="s">
        <v>376</v>
      </c>
      <c r="C30" s="470" t="s">
        <v>377</v>
      </c>
      <c r="D30" s="471" t="s">
        <v>378</v>
      </c>
      <c r="E30" s="465">
        <v>1</v>
      </c>
      <c r="F30" s="466">
        <f t="shared" si="0"/>
        <v>20750</v>
      </c>
      <c r="G30" s="467">
        <v>20750</v>
      </c>
      <c r="H30" s="468"/>
      <c r="I30" s="473"/>
      <c r="J30" s="474"/>
      <c r="K30" s="475">
        <f t="shared" si="1"/>
        <v>-20750</v>
      </c>
      <c r="L30" s="476">
        <f t="shared" si="2"/>
        <v>-100</v>
      </c>
      <c r="M30" s="477"/>
      <c r="N30" s="478"/>
    </row>
    <row r="31" ht="15" customHeight="1" spans="1:14">
      <c r="A31" s="461">
        <v>25</v>
      </c>
      <c r="B31" s="469" t="s">
        <v>379</v>
      </c>
      <c r="C31" s="470" t="s">
        <v>380</v>
      </c>
      <c r="D31" s="471" t="s">
        <v>342</v>
      </c>
      <c r="E31" s="465">
        <v>2</v>
      </c>
      <c r="F31" s="466">
        <f t="shared" si="0"/>
        <v>6500</v>
      </c>
      <c r="G31" s="467">
        <v>13000</v>
      </c>
      <c r="H31" s="468"/>
      <c r="I31" s="473"/>
      <c r="J31" s="474"/>
      <c r="K31" s="475">
        <f t="shared" si="1"/>
        <v>-13000</v>
      </c>
      <c r="L31" s="476">
        <f t="shared" si="2"/>
        <v>-100</v>
      </c>
      <c r="M31" s="477"/>
      <c r="N31" s="478"/>
    </row>
    <row r="32" ht="15" customHeight="1" spans="1:14">
      <c r="A32" s="461">
        <v>26</v>
      </c>
      <c r="B32" s="469" t="s">
        <v>381</v>
      </c>
      <c r="C32" s="470" t="s">
        <v>364</v>
      </c>
      <c r="D32" s="471" t="s">
        <v>342</v>
      </c>
      <c r="E32" s="465">
        <v>1</v>
      </c>
      <c r="F32" s="466">
        <f t="shared" si="0"/>
        <v>24500</v>
      </c>
      <c r="G32" s="467">
        <v>24500</v>
      </c>
      <c r="H32" s="468"/>
      <c r="I32" s="473"/>
      <c r="J32" s="474"/>
      <c r="K32" s="475">
        <f t="shared" si="1"/>
        <v>-24500</v>
      </c>
      <c r="L32" s="476">
        <f t="shared" si="2"/>
        <v>-100</v>
      </c>
      <c r="M32" s="477"/>
      <c r="N32" s="478"/>
    </row>
    <row r="33" ht="15" customHeight="1" spans="1:14">
      <c r="A33" s="461">
        <v>27</v>
      </c>
      <c r="B33" s="469" t="s">
        <v>379</v>
      </c>
      <c r="C33" s="470" t="s">
        <v>382</v>
      </c>
      <c r="D33" s="471" t="s">
        <v>342</v>
      </c>
      <c r="E33" s="465">
        <v>1</v>
      </c>
      <c r="F33" s="466">
        <f t="shared" si="0"/>
        <v>2200</v>
      </c>
      <c r="G33" s="467">
        <v>2200</v>
      </c>
      <c r="H33" s="468"/>
      <c r="I33" s="473"/>
      <c r="J33" s="474"/>
      <c r="K33" s="475">
        <f t="shared" si="1"/>
        <v>-2200</v>
      </c>
      <c r="L33" s="476">
        <f t="shared" si="2"/>
        <v>-100</v>
      </c>
      <c r="M33" s="477"/>
      <c r="N33" s="478"/>
    </row>
    <row r="34" ht="15" customHeight="1" spans="1:14">
      <c r="A34" s="461">
        <v>28</v>
      </c>
      <c r="B34" s="469" t="s">
        <v>381</v>
      </c>
      <c r="C34" s="470" t="s">
        <v>383</v>
      </c>
      <c r="D34" s="471" t="s">
        <v>342</v>
      </c>
      <c r="E34" s="465">
        <v>1</v>
      </c>
      <c r="F34" s="466">
        <f t="shared" si="0"/>
        <v>196800</v>
      </c>
      <c r="G34" s="467">
        <v>196800</v>
      </c>
      <c r="H34" s="468"/>
      <c r="I34" s="473"/>
      <c r="J34" s="474"/>
      <c r="K34" s="475">
        <f t="shared" si="1"/>
        <v>-196800</v>
      </c>
      <c r="L34" s="476">
        <f t="shared" si="2"/>
        <v>-100</v>
      </c>
      <c r="M34" s="477"/>
      <c r="N34" s="478"/>
    </row>
    <row r="35" ht="15" customHeight="1" spans="1:14">
      <c r="A35" s="461">
        <v>29</v>
      </c>
      <c r="B35" s="469" t="s">
        <v>384</v>
      </c>
      <c r="C35" s="470" t="s">
        <v>385</v>
      </c>
      <c r="D35" s="471" t="s">
        <v>386</v>
      </c>
      <c r="E35" s="465">
        <v>21</v>
      </c>
      <c r="F35" s="466">
        <f t="shared" si="0"/>
        <v>236</v>
      </c>
      <c r="G35" s="467">
        <v>4956</v>
      </c>
      <c r="H35" s="468"/>
      <c r="I35" s="473"/>
      <c r="J35" s="474"/>
      <c r="K35" s="475">
        <f t="shared" si="1"/>
        <v>-4956</v>
      </c>
      <c r="L35" s="476">
        <f t="shared" si="2"/>
        <v>-100</v>
      </c>
      <c r="M35" s="477"/>
      <c r="N35" s="478"/>
    </row>
    <row r="36" ht="15" customHeight="1" spans="1:14">
      <c r="A36" s="461">
        <v>30</v>
      </c>
      <c r="B36" s="469" t="s">
        <v>387</v>
      </c>
      <c r="C36" s="470" t="s">
        <v>388</v>
      </c>
      <c r="D36" s="471" t="s">
        <v>386</v>
      </c>
      <c r="E36" s="465">
        <v>18</v>
      </c>
      <c r="F36" s="466">
        <f t="shared" si="0"/>
        <v>94</v>
      </c>
      <c r="G36" s="467">
        <v>1692</v>
      </c>
      <c r="H36" s="468"/>
      <c r="I36" s="473"/>
      <c r="J36" s="474"/>
      <c r="K36" s="475">
        <f t="shared" si="1"/>
        <v>-1692</v>
      </c>
      <c r="L36" s="476">
        <f t="shared" si="2"/>
        <v>-100</v>
      </c>
      <c r="M36" s="477"/>
      <c r="N36" s="478"/>
    </row>
    <row r="37" ht="15" customHeight="1" spans="1:14">
      <c r="A37" s="461">
        <v>31</v>
      </c>
      <c r="B37" s="469" t="s">
        <v>387</v>
      </c>
      <c r="C37" s="470" t="s">
        <v>389</v>
      </c>
      <c r="D37" s="471" t="s">
        <v>386</v>
      </c>
      <c r="E37" s="465">
        <v>20</v>
      </c>
      <c r="F37" s="466">
        <f t="shared" si="0"/>
        <v>76.5</v>
      </c>
      <c r="G37" s="467">
        <v>1530</v>
      </c>
      <c r="H37" s="468"/>
      <c r="I37" s="473"/>
      <c r="J37" s="474"/>
      <c r="K37" s="475">
        <f t="shared" si="1"/>
        <v>-1530</v>
      </c>
      <c r="L37" s="476">
        <f t="shared" si="2"/>
        <v>-100</v>
      </c>
      <c r="M37" s="477"/>
      <c r="N37" s="478"/>
    </row>
    <row r="38" ht="15" customHeight="1" spans="1:14">
      <c r="A38" s="461">
        <v>32</v>
      </c>
      <c r="B38" s="469" t="s">
        <v>390</v>
      </c>
      <c r="C38" s="470" t="s">
        <v>391</v>
      </c>
      <c r="D38" s="471" t="s">
        <v>386</v>
      </c>
      <c r="E38" s="465">
        <v>3</v>
      </c>
      <c r="F38" s="466">
        <f t="shared" si="0"/>
        <v>75</v>
      </c>
      <c r="G38" s="467">
        <v>225</v>
      </c>
      <c r="H38" s="468"/>
      <c r="I38" s="473"/>
      <c r="J38" s="474"/>
      <c r="K38" s="475">
        <f t="shared" si="1"/>
        <v>-225</v>
      </c>
      <c r="L38" s="476">
        <f t="shared" si="2"/>
        <v>-100</v>
      </c>
      <c r="M38" s="477"/>
      <c r="N38" s="478"/>
    </row>
    <row r="39" ht="15" customHeight="1" spans="1:14">
      <c r="A39" s="461">
        <v>33</v>
      </c>
      <c r="B39" s="469" t="s">
        <v>392</v>
      </c>
      <c r="C39" s="470"/>
      <c r="D39" s="471" t="s">
        <v>393</v>
      </c>
      <c r="E39" s="465">
        <v>1</v>
      </c>
      <c r="F39" s="466">
        <f t="shared" si="0"/>
        <v>4800</v>
      </c>
      <c r="G39" s="467">
        <v>4800</v>
      </c>
      <c r="H39" s="468"/>
      <c r="I39" s="473"/>
      <c r="J39" s="474"/>
      <c r="K39" s="475">
        <f t="shared" si="1"/>
        <v>-4800</v>
      </c>
      <c r="L39" s="476">
        <f t="shared" si="2"/>
        <v>-100</v>
      </c>
      <c r="M39" s="477"/>
      <c r="N39" s="478"/>
    </row>
    <row r="40" ht="15" customHeight="1" spans="1:14">
      <c r="A40" s="461">
        <v>34</v>
      </c>
      <c r="B40" s="469" t="s">
        <v>394</v>
      </c>
      <c r="C40" s="470" t="s">
        <v>395</v>
      </c>
      <c r="D40" s="471" t="s">
        <v>342</v>
      </c>
      <c r="E40" s="465">
        <v>1</v>
      </c>
      <c r="F40" s="466">
        <f t="shared" si="0"/>
        <v>16000</v>
      </c>
      <c r="G40" s="467">
        <v>16000</v>
      </c>
      <c r="H40" s="468"/>
      <c r="I40" s="473"/>
      <c r="J40" s="474"/>
      <c r="K40" s="475">
        <f t="shared" si="1"/>
        <v>-16000</v>
      </c>
      <c r="L40" s="476">
        <f t="shared" si="2"/>
        <v>-100</v>
      </c>
      <c r="M40" s="477"/>
      <c r="N40" s="478"/>
    </row>
    <row r="41" ht="15" customHeight="1" spans="1:14">
      <c r="A41" s="461">
        <v>35</v>
      </c>
      <c r="B41" s="469" t="s">
        <v>396</v>
      </c>
      <c r="C41" s="470" t="s">
        <v>397</v>
      </c>
      <c r="D41" s="471" t="s">
        <v>342</v>
      </c>
      <c r="E41" s="465">
        <v>1</v>
      </c>
      <c r="F41" s="466">
        <f t="shared" si="0"/>
        <v>10000</v>
      </c>
      <c r="G41" s="467">
        <v>10000</v>
      </c>
      <c r="H41" s="468"/>
      <c r="I41" s="473"/>
      <c r="J41" s="474"/>
      <c r="K41" s="475">
        <f t="shared" si="1"/>
        <v>-10000</v>
      </c>
      <c r="L41" s="476">
        <f t="shared" si="2"/>
        <v>-100</v>
      </c>
      <c r="M41" s="477"/>
      <c r="N41" s="478"/>
    </row>
    <row r="42" ht="15" customHeight="1" spans="1:14">
      <c r="A42" s="461">
        <v>36</v>
      </c>
      <c r="B42" s="469" t="s">
        <v>398</v>
      </c>
      <c r="C42" s="470" t="s">
        <v>399</v>
      </c>
      <c r="D42" s="471" t="s">
        <v>342</v>
      </c>
      <c r="E42" s="465">
        <v>5</v>
      </c>
      <c r="F42" s="466">
        <f t="shared" si="0"/>
        <v>3850</v>
      </c>
      <c r="G42" s="467">
        <v>19250</v>
      </c>
      <c r="H42" s="468"/>
      <c r="I42" s="473"/>
      <c r="J42" s="474"/>
      <c r="K42" s="475">
        <f t="shared" si="1"/>
        <v>-19250</v>
      </c>
      <c r="L42" s="476">
        <f t="shared" si="2"/>
        <v>-100</v>
      </c>
      <c r="M42" s="477"/>
      <c r="N42" s="478"/>
    </row>
    <row r="43" ht="15" customHeight="1" spans="1:14">
      <c r="A43" s="461">
        <v>37</v>
      </c>
      <c r="B43" s="469" t="s">
        <v>400</v>
      </c>
      <c r="C43" s="470" t="s">
        <v>401</v>
      </c>
      <c r="D43" s="471" t="s">
        <v>378</v>
      </c>
      <c r="E43" s="465">
        <v>1</v>
      </c>
      <c r="F43" s="466">
        <f t="shared" si="0"/>
        <v>4850</v>
      </c>
      <c r="G43" s="467">
        <v>4850</v>
      </c>
      <c r="H43" s="468"/>
      <c r="I43" s="473"/>
      <c r="J43" s="474"/>
      <c r="K43" s="475">
        <f t="shared" si="1"/>
        <v>-4850</v>
      </c>
      <c r="L43" s="476">
        <f t="shared" si="2"/>
        <v>-100</v>
      </c>
      <c r="M43" s="477"/>
      <c r="N43" s="478"/>
    </row>
    <row r="44" ht="15" customHeight="1" spans="1:14">
      <c r="A44" s="461">
        <v>38</v>
      </c>
      <c r="B44" s="469" t="s">
        <v>402</v>
      </c>
      <c r="C44" s="470" t="s">
        <v>403</v>
      </c>
      <c r="D44" s="471" t="s">
        <v>342</v>
      </c>
      <c r="E44" s="465">
        <v>1</v>
      </c>
      <c r="F44" s="466">
        <f t="shared" si="0"/>
        <v>348600</v>
      </c>
      <c r="G44" s="467">
        <v>348600</v>
      </c>
      <c r="H44" s="468"/>
      <c r="I44" s="473"/>
      <c r="J44" s="474"/>
      <c r="K44" s="475">
        <f t="shared" si="1"/>
        <v>-348600</v>
      </c>
      <c r="L44" s="476">
        <f t="shared" si="2"/>
        <v>-100</v>
      </c>
      <c r="M44" s="477"/>
      <c r="N44" s="478"/>
    </row>
    <row r="45" ht="15" customHeight="1" spans="1:14">
      <c r="A45" s="461">
        <v>39</v>
      </c>
      <c r="B45" s="469" t="s">
        <v>404</v>
      </c>
      <c r="C45" s="470" t="s">
        <v>405</v>
      </c>
      <c r="D45" s="471" t="s">
        <v>342</v>
      </c>
      <c r="E45" s="465">
        <v>1</v>
      </c>
      <c r="F45" s="466">
        <f t="shared" si="0"/>
        <v>346800</v>
      </c>
      <c r="G45" s="467">
        <v>346800</v>
      </c>
      <c r="H45" s="468"/>
      <c r="I45" s="473"/>
      <c r="J45" s="474"/>
      <c r="K45" s="475">
        <f t="shared" si="1"/>
        <v>-346800</v>
      </c>
      <c r="L45" s="476">
        <f t="shared" si="2"/>
        <v>-100</v>
      </c>
      <c r="M45" s="477"/>
      <c r="N45" s="478"/>
    </row>
    <row r="46" ht="15" customHeight="1" spans="1:14">
      <c r="A46" s="461">
        <v>40</v>
      </c>
      <c r="B46" s="469" t="s">
        <v>406</v>
      </c>
      <c r="C46" s="470" t="s">
        <v>407</v>
      </c>
      <c r="D46" s="471" t="s">
        <v>386</v>
      </c>
      <c r="E46" s="465">
        <v>3</v>
      </c>
      <c r="F46" s="466">
        <f t="shared" si="0"/>
        <v>8300</v>
      </c>
      <c r="G46" s="467">
        <v>24900</v>
      </c>
      <c r="H46" s="468"/>
      <c r="I46" s="473"/>
      <c r="J46" s="474"/>
      <c r="K46" s="475">
        <f t="shared" si="1"/>
        <v>-24900</v>
      </c>
      <c r="L46" s="476">
        <f t="shared" si="2"/>
        <v>-100</v>
      </c>
      <c r="M46" s="477"/>
      <c r="N46" s="478"/>
    </row>
    <row r="47" ht="15" customHeight="1" spans="1:14">
      <c r="A47" s="461">
        <v>41</v>
      </c>
      <c r="B47" s="469" t="s">
        <v>408</v>
      </c>
      <c r="C47" s="470" t="s">
        <v>409</v>
      </c>
      <c r="D47" s="471" t="s">
        <v>386</v>
      </c>
      <c r="E47" s="465">
        <v>1</v>
      </c>
      <c r="F47" s="466">
        <f t="shared" si="0"/>
        <v>188034.19</v>
      </c>
      <c r="G47" s="467">
        <v>188034.19</v>
      </c>
      <c r="H47" s="468"/>
      <c r="I47" s="473"/>
      <c r="J47" s="474"/>
      <c r="K47" s="475">
        <f t="shared" si="1"/>
        <v>-188034.19</v>
      </c>
      <c r="L47" s="476">
        <f t="shared" si="2"/>
        <v>-100</v>
      </c>
      <c r="M47" s="477"/>
      <c r="N47" s="478"/>
    </row>
    <row r="48" ht="15" customHeight="1" spans="1:14">
      <c r="A48" s="461">
        <v>42</v>
      </c>
      <c r="B48" s="469" t="s">
        <v>410</v>
      </c>
      <c r="C48" s="470" t="s">
        <v>411</v>
      </c>
      <c r="D48" s="471" t="s">
        <v>342</v>
      </c>
      <c r="E48" s="465">
        <v>1</v>
      </c>
      <c r="F48" s="466">
        <f t="shared" si="0"/>
        <v>3840</v>
      </c>
      <c r="G48" s="467">
        <v>3840</v>
      </c>
      <c r="H48" s="468"/>
      <c r="I48" s="473"/>
      <c r="J48" s="474"/>
      <c r="K48" s="475">
        <f t="shared" si="1"/>
        <v>-3840</v>
      </c>
      <c r="L48" s="476">
        <f t="shared" si="2"/>
        <v>-100</v>
      </c>
      <c r="M48" s="477"/>
      <c r="N48" s="478"/>
    </row>
    <row r="49" ht="15" customHeight="1" spans="1:14">
      <c r="A49" s="461">
        <v>43</v>
      </c>
      <c r="B49" s="469" t="s">
        <v>412</v>
      </c>
      <c r="C49" s="470">
        <v>120</v>
      </c>
      <c r="D49" s="471" t="s">
        <v>386</v>
      </c>
      <c r="E49" s="465">
        <v>9</v>
      </c>
      <c r="F49" s="466">
        <f t="shared" si="0"/>
        <v>160</v>
      </c>
      <c r="G49" s="467">
        <v>1440</v>
      </c>
      <c r="H49" s="468"/>
      <c r="I49" s="473"/>
      <c r="J49" s="474"/>
      <c r="K49" s="475">
        <f t="shared" si="1"/>
        <v>-1440</v>
      </c>
      <c r="L49" s="476">
        <f t="shared" si="2"/>
        <v>-100</v>
      </c>
      <c r="M49" s="477"/>
      <c r="N49" s="478"/>
    </row>
    <row r="50" ht="15" customHeight="1" spans="1:14">
      <c r="A50" s="461">
        <v>44</v>
      </c>
      <c r="B50" s="469" t="s">
        <v>413</v>
      </c>
      <c r="C50" s="470">
        <v>80</v>
      </c>
      <c r="D50" s="471" t="s">
        <v>386</v>
      </c>
      <c r="E50" s="465">
        <v>6</v>
      </c>
      <c r="F50" s="466">
        <f t="shared" si="0"/>
        <v>150</v>
      </c>
      <c r="G50" s="467">
        <v>900</v>
      </c>
      <c r="H50" s="468"/>
      <c r="I50" s="473"/>
      <c r="J50" s="474"/>
      <c r="K50" s="475">
        <f t="shared" si="1"/>
        <v>-900</v>
      </c>
      <c r="L50" s="476">
        <f t="shared" si="2"/>
        <v>-100</v>
      </c>
      <c r="M50" s="477"/>
      <c r="N50" s="478"/>
    </row>
    <row r="51" ht="15" customHeight="1" spans="1:14">
      <c r="A51" s="461">
        <v>45</v>
      </c>
      <c r="B51" s="469" t="s">
        <v>414</v>
      </c>
      <c r="C51" s="470" t="s">
        <v>415</v>
      </c>
      <c r="D51" s="471" t="s">
        <v>416</v>
      </c>
      <c r="E51" s="465">
        <v>1</v>
      </c>
      <c r="F51" s="466">
        <f t="shared" si="0"/>
        <v>4300</v>
      </c>
      <c r="G51" s="467">
        <v>4300</v>
      </c>
      <c r="H51" s="468"/>
      <c r="I51" s="473"/>
      <c r="J51" s="474"/>
      <c r="K51" s="475">
        <f t="shared" si="1"/>
        <v>-4300</v>
      </c>
      <c r="L51" s="476">
        <f t="shared" si="2"/>
        <v>-100</v>
      </c>
      <c r="M51" s="477"/>
      <c r="N51" s="478"/>
    </row>
    <row r="52" ht="15" customHeight="1" spans="1:14">
      <c r="A52" s="461">
        <v>46</v>
      </c>
      <c r="B52" s="469" t="s">
        <v>417</v>
      </c>
      <c r="C52" s="470" t="s">
        <v>418</v>
      </c>
      <c r="D52" s="471" t="s">
        <v>342</v>
      </c>
      <c r="E52" s="465">
        <v>1</v>
      </c>
      <c r="F52" s="466">
        <f t="shared" si="0"/>
        <v>4000</v>
      </c>
      <c r="G52" s="467">
        <v>4000</v>
      </c>
      <c r="H52" s="468"/>
      <c r="I52" s="473"/>
      <c r="J52" s="474"/>
      <c r="K52" s="475">
        <f t="shared" si="1"/>
        <v>-4000</v>
      </c>
      <c r="L52" s="476">
        <f t="shared" si="2"/>
        <v>-100</v>
      </c>
      <c r="M52" s="477"/>
      <c r="N52" s="478"/>
    </row>
    <row r="53" ht="15" customHeight="1" spans="1:14">
      <c r="A53" s="461">
        <v>47</v>
      </c>
      <c r="B53" s="469" t="s">
        <v>419</v>
      </c>
      <c r="C53" s="470" t="s">
        <v>411</v>
      </c>
      <c r="D53" s="471" t="s">
        <v>378</v>
      </c>
      <c r="E53" s="465">
        <v>15</v>
      </c>
      <c r="F53" s="466">
        <f t="shared" si="0"/>
        <v>800</v>
      </c>
      <c r="G53" s="467">
        <v>12000</v>
      </c>
      <c r="H53" s="468"/>
      <c r="I53" s="473"/>
      <c r="J53" s="474"/>
      <c r="K53" s="475">
        <f t="shared" si="1"/>
        <v>-12000</v>
      </c>
      <c r="L53" s="476">
        <f t="shared" si="2"/>
        <v>-100</v>
      </c>
      <c r="M53" s="477"/>
      <c r="N53" s="478"/>
    </row>
    <row r="54" ht="15" customHeight="1" spans="1:14">
      <c r="A54" s="461">
        <v>48</v>
      </c>
      <c r="B54" s="469" t="s">
        <v>420</v>
      </c>
      <c r="C54" s="470" t="s">
        <v>411</v>
      </c>
      <c r="D54" s="471" t="s">
        <v>386</v>
      </c>
      <c r="E54" s="465">
        <v>2</v>
      </c>
      <c r="F54" s="466">
        <f t="shared" si="0"/>
        <v>137.5</v>
      </c>
      <c r="G54" s="467">
        <v>275</v>
      </c>
      <c r="H54" s="468"/>
      <c r="I54" s="473"/>
      <c r="J54" s="474"/>
      <c r="K54" s="475">
        <f t="shared" si="1"/>
        <v>-275</v>
      </c>
      <c r="L54" s="476">
        <f t="shared" si="2"/>
        <v>-100</v>
      </c>
      <c r="M54" s="477"/>
      <c r="N54" s="478"/>
    </row>
    <row r="55" ht="15" customHeight="1" spans="1:14">
      <c r="A55" s="461">
        <v>49</v>
      </c>
      <c r="B55" s="469" t="s">
        <v>421</v>
      </c>
      <c r="C55" s="470" t="s">
        <v>422</v>
      </c>
      <c r="D55" s="471" t="s">
        <v>342</v>
      </c>
      <c r="E55" s="465">
        <v>2</v>
      </c>
      <c r="F55" s="466">
        <f t="shared" si="0"/>
        <v>9870</v>
      </c>
      <c r="G55" s="467">
        <v>19740</v>
      </c>
      <c r="H55" s="468"/>
      <c r="I55" s="473"/>
      <c r="J55" s="474"/>
      <c r="K55" s="475">
        <f t="shared" si="1"/>
        <v>-19740</v>
      </c>
      <c r="L55" s="476">
        <f t="shared" si="2"/>
        <v>-100</v>
      </c>
      <c r="M55" s="477"/>
      <c r="N55" s="478"/>
    </row>
    <row r="56" ht="15" customHeight="1" spans="1:14">
      <c r="A56" s="461">
        <v>50</v>
      </c>
      <c r="B56" s="469" t="s">
        <v>423</v>
      </c>
      <c r="C56" s="470"/>
      <c r="D56" s="471" t="s">
        <v>386</v>
      </c>
      <c r="E56" s="465">
        <v>20</v>
      </c>
      <c r="F56" s="466">
        <f t="shared" si="0"/>
        <v>97</v>
      </c>
      <c r="G56" s="467">
        <v>1940</v>
      </c>
      <c r="H56" s="468"/>
      <c r="I56" s="473"/>
      <c r="J56" s="474"/>
      <c r="K56" s="475">
        <f t="shared" si="1"/>
        <v>-1940</v>
      </c>
      <c r="L56" s="476">
        <f t="shared" si="2"/>
        <v>-100</v>
      </c>
      <c r="M56" s="477"/>
      <c r="N56" s="478"/>
    </row>
    <row r="57" ht="15" customHeight="1" spans="1:14">
      <c r="A57" s="461">
        <v>51</v>
      </c>
      <c r="B57" s="469" t="s">
        <v>424</v>
      </c>
      <c r="C57" s="470"/>
      <c r="D57" s="471" t="s">
        <v>378</v>
      </c>
      <c r="E57" s="465">
        <v>2</v>
      </c>
      <c r="F57" s="466">
        <f t="shared" si="0"/>
        <v>2700</v>
      </c>
      <c r="G57" s="467">
        <v>5400</v>
      </c>
      <c r="H57" s="468"/>
      <c r="I57" s="473"/>
      <c r="J57" s="474"/>
      <c r="K57" s="475">
        <f t="shared" si="1"/>
        <v>-5400</v>
      </c>
      <c r="L57" s="476">
        <f t="shared" si="2"/>
        <v>-100</v>
      </c>
      <c r="M57" s="477"/>
      <c r="N57" s="478"/>
    </row>
    <row r="58" ht="15" customHeight="1" spans="1:14">
      <c r="A58" s="461">
        <v>52</v>
      </c>
      <c r="B58" s="469" t="s">
        <v>425</v>
      </c>
      <c r="C58" s="470"/>
      <c r="D58" s="471" t="s">
        <v>378</v>
      </c>
      <c r="E58" s="465">
        <v>1</v>
      </c>
      <c r="F58" s="466">
        <f t="shared" si="0"/>
        <v>330600</v>
      </c>
      <c r="G58" s="467">
        <v>330600</v>
      </c>
      <c r="H58" s="468"/>
      <c r="I58" s="473"/>
      <c r="J58" s="474"/>
      <c r="K58" s="475">
        <f t="shared" si="1"/>
        <v>-330600</v>
      </c>
      <c r="L58" s="476">
        <f t="shared" si="2"/>
        <v>-100</v>
      </c>
      <c r="M58" s="477"/>
      <c r="N58" s="478"/>
    </row>
    <row r="59" ht="15" customHeight="1" spans="1:14">
      <c r="A59" s="461">
        <v>53</v>
      </c>
      <c r="B59" s="469" t="s">
        <v>426</v>
      </c>
      <c r="C59" s="470" t="s">
        <v>427</v>
      </c>
      <c r="D59" s="471" t="s">
        <v>342</v>
      </c>
      <c r="E59" s="465">
        <v>1</v>
      </c>
      <c r="F59" s="466">
        <f t="shared" si="0"/>
        <v>265000</v>
      </c>
      <c r="G59" s="467">
        <v>265000</v>
      </c>
      <c r="H59" s="468"/>
      <c r="I59" s="473"/>
      <c r="J59" s="474"/>
      <c r="K59" s="475">
        <f t="shared" si="1"/>
        <v>-265000</v>
      </c>
      <c r="L59" s="476">
        <f t="shared" si="2"/>
        <v>-100</v>
      </c>
      <c r="M59" s="477"/>
      <c r="N59" s="478"/>
    </row>
    <row r="60" ht="15" customHeight="1" spans="1:14">
      <c r="A60" s="461">
        <v>54</v>
      </c>
      <c r="B60" s="469" t="s">
        <v>428</v>
      </c>
      <c r="C60" s="470" t="s">
        <v>429</v>
      </c>
      <c r="D60" s="471" t="s">
        <v>393</v>
      </c>
      <c r="E60" s="465">
        <v>1</v>
      </c>
      <c r="F60" s="466">
        <f t="shared" si="0"/>
        <v>820</v>
      </c>
      <c r="G60" s="467">
        <v>820</v>
      </c>
      <c r="H60" s="468"/>
      <c r="I60" s="473"/>
      <c r="J60" s="474"/>
      <c r="K60" s="475">
        <f t="shared" si="1"/>
        <v>-820</v>
      </c>
      <c r="L60" s="476">
        <f t="shared" si="2"/>
        <v>-100</v>
      </c>
      <c r="M60" s="477"/>
      <c r="N60" s="478"/>
    </row>
    <row r="61" ht="15" customHeight="1" spans="1:14">
      <c r="A61" s="461">
        <v>55</v>
      </c>
      <c r="B61" s="469" t="s">
        <v>430</v>
      </c>
      <c r="C61" s="470" t="s">
        <v>431</v>
      </c>
      <c r="D61" s="471" t="s">
        <v>393</v>
      </c>
      <c r="E61" s="465">
        <v>3</v>
      </c>
      <c r="F61" s="466">
        <f t="shared" si="0"/>
        <v>2601.66666666667</v>
      </c>
      <c r="G61" s="467">
        <v>7805</v>
      </c>
      <c r="H61" s="468"/>
      <c r="I61" s="473"/>
      <c r="J61" s="474"/>
      <c r="K61" s="475">
        <f t="shared" si="1"/>
        <v>-7805</v>
      </c>
      <c r="L61" s="476">
        <f t="shared" si="2"/>
        <v>-100</v>
      </c>
      <c r="M61" s="477"/>
      <c r="N61" s="478"/>
    </row>
    <row r="62" ht="15" customHeight="1" spans="1:14">
      <c r="A62" s="461">
        <v>56</v>
      </c>
      <c r="B62" s="469" t="s">
        <v>432</v>
      </c>
      <c r="C62" s="470" t="s">
        <v>431</v>
      </c>
      <c r="D62" s="471" t="s">
        <v>378</v>
      </c>
      <c r="E62" s="465">
        <v>2</v>
      </c>
      <c r="F62" s="466">
        <f t="shared" si="0"/>
        <v>4500</v>
      </c>
      <c r="G62" s="467">
        <v>9000</v>
      </c>
      <c r="H62" s="468"/>
      <c r="I62" s="473"/>
      <c r="J62" s="474"/>
      <c r="K62" s="475">
        <f t="shared" si="1"/>
        <v>-9000</v>
      </c>
      <c r="L62" s="476">
        <f t="shared" si="2"/>
        <v>-100</v>
      </c>
      <c r="M62" s="477"/>
      <c r="N62" s="478"/>
    </row>
    <row r="63" ht="15" customHeight="1" spans="1:14">
      <c r="A63" s="461">
        <v>57</v>
      </c>
      <c r="B63" s="469" t="s">
        <v>433</v>
      </c>
      <c r="C63" s="470" t="s">
        <v>431</v>
      </c>
      <c r="D63" s="471" t="s">
        <v>393</v>
      </c>
      <c r="E63" s="465">
        <v>13</v>
      </c>
      <c r="F63" s="466">
        <f t="shared" si="0"/>
        <v>1341.53846153846</v>
      </c>
      <c r="G63" s="467">
        <v>17440</v>
      </c>
      <c r="H63" s="468"/>
      <c r="I63" s="473"/>
      <c r="J63" s="474"/>
      <c r="K63" s="475">
        <f t="shared" si="1"/>
        <v>-17440</v>
      </c>
      <c r="L63" s="476">
        <f t="shared" si="2"/>
        <v>-100</v>
      </c>
      <c r="M63" s="477"/>
      <c r="N63" s="478"/>
    </row>
    <row r="64" ht="15" customHeight="1" spans="1:14">
      <c r="A64" s="461">
        <v>58</v>
      </c>
      <c r="B64" s="469" t="s">
        <v>434</v>
      </c>
      <c r="C64" s="470" t="s">
        <v>435</v>
      </c>
      <c r="D64" s="471" t="s">
        <v>393</v>
      </c>
      <c r="E64" s="465">
        <v>5</v>
      </c>
      <c r="F64" s="466">
        <f t="shared" si="0"/>
        <v>340</v>
      </c>
      <c r="G64" s="467">
        <v>1700</v>
      </c>
      <c r="H64" s="468"/>
      <c r="I64" s="473"/>
      <c r="J64" s="474"/>
      <c r="K64" s="475">
        <f t="shared" si="1"/>
        <v>-1700</v>
      </c>
      <c r="L64" s="476">
        <f t="shared" si="2"/>
        <v>-100</v>
      </c>
      <c r="M64" s="477"/>
      <c r="N64" s="478"/>
    </row>
    <row r="65" ht="15" customHeight="1" spans="1:14">
      <c r="A65" s="461">
        <v>59</v>
      </c>
      <c r="B65" s="469" t="s">
        <v>434</v>
      </c>
      <c r="C65" s="470" t="s">
        <v>436</v>
      </c>
      <c r="D65" s="471" t="s">
        <v>393</v>
      </c>
      <c r="E65" s="465">
        <v>5</v>
      </c>
      <c r="F65" s="466">
        <f t="shared" si="0"/>
        <v>750</v>
      </c>
      <c r="G65" s="467">
        <v>3750</v>
      </c>
      <c r="H65" s="468"/>
      <c r="I65" s="473"/>
      <c r="J65" s="474"/>
      <c r="K65" s="475">
        <f t="shared" si="1"/>
        <v>-3750</v>
      </c>
      <c r="L65" s="476">
        <f t="shared" si="2"/>
        <v>-100</v>
      </c>
      <c r="M65" s="477"/>
      <c r="N65" s="478"/>
    </row>
    <row r="66" ht="15" customHeight="1" spans="1:14">
      <c r="A66" s="461">
        <v>60</v>
      </c>
      <c r="B66" s="469" t="s">
        <v>437</v>
      </c>
      <c r="C66" s="470"/>
      <c r="D66" s="471" t="s">
        <v>378</v>
      </c>
      <c r="E66" s="465">
        <v>1</v>
      </c>
      <c r="F66" s="466">
        <f t="shared" si="0"/>
        <v>7500</v>
      </c>
      <c r="G66" s="467">
        <v>7500</v>
      </c>
      <c r="H66" s="468"/>
      <c r="I66" s="473"/>
      <c r="J66" s="474"/>
      <c r="K66" s="475">
        <f t="shared" si="1"/>
        <v>-7500</v>
      </c>
      <c r="L66" s="476">
        <f t="shared" si="2"/>
        <v>-100</v>
      </c>
      <c r="M66" s="477"/>
      <c r="N66" s="478"/>
    </row>
    <row r="67" ht="15" customHeight="1" spans="1:14">
      <c r="A67" s="461">
        <v>61</v>
      </c>
      <c r="B67" s="469" t="s">
        <v>438</v>
      </c>
      <c r="C67" s="470"/>
      <c r="D67" s="471" t="s">
        <v>342</v>
      </c>
      <c r="E67" s="465">
        <v>3</v>
      </c>
      <c r="F67" s="466">
        <f t="shared" si="0"/>
        <v>6416.66666666667</v>
      </c>
      <c r="G67" s="467">
        <v>19250</v>
      </c>
      <c r="H67" s="468"/>
      <c r="I67" s="473"/>
      <c r="J67" s="474"/>
      <c r="K67" s="475">
        <f t="shared" si="1"/>
        <v>-19250</v>
      </c>
      <c r="L67" s="476">
        <f t="shared" si="2"/>
        <v>-100</v>
      </c>
      <c r="M67" s="477"/>
      <c r="N67" s="478"/>
    </row>
    <row r="68" ht="15" customHeight="1" spans="1:14">
      <c r="A68" s="461">
        <v>62</v>
      </c>
      <c r="B68" s="469" t="s">
        <v>439</v>
      </c>
      <c r="C68" s="470" t="s">
        <v>440</v>
      </c>
      <c r="D68" s="471" t="s">
        <v>378</v>
      </c>
      <c r="E68" s="465">
        <v>2</v>
      </c>
      <c r="F68" s="466">
        <f t="shared" si="0"/>
        <v>9180</v>
      </c>
      <c r="G68" s="467">
        <v>18360</v>
      </c>
      <c r="H68" s="468"/>
      <c r="I68" s="473"/>
      <c r="J68" s="474"/>
      <c r="K68" s="475">
        <f t="shared" si="1"/>
        <v>-18360</v>
      </c>
      <c r="L68" s="476">
        <f t="shared" si="2"/>
        <v>-100</v>
      </c>
      <c r="M68" s="477"/>
      <c r="N68" s="478"/>
    </row>
    <row r="69" ht="15" customHeight="1" spans="1:14">
      <c r="A69" s="461">
        <v>63</v>
      </c>
      <c r="B69" s="469" t="s">
        <v>441</v>
      </c>
      <c r="C69" s="470" t="s">
        <v>442</v>
      </c>
      <c r="D69" s="471" t="s">
        <v>416</v>
      </c>
      <c r="E69" s="465">
        <v>2</v>
      </c>
      <c r="F69" s="466">
        <f t="shared" si="0"/>
        <v>3680</v>
      </c>
      <c r="G69" s="467">
        <v>7360</v>
      </c>
      <c r="H69" s="468"/>
      <c r="I69" s="473"/>
      <c r="J69" s="474"/>
      <c r="K69" s="475">
        <f t="shared" si="1"/>
        <v>-7360</v>
      </c>
      <c r="L69" s="476">
        <f t="shared" si="2"/>
        <v>-100</v>
      </c>
      <c r="M69" s="477"/>
      <c r="N69" s="478"/>
    </row>
    <row r="70" ht="15" customHeight="1" spans="1:14">
      <c r="A70" s="461">
        <v>64</v>
      </c>
      <c r="B70" s="469" t="s">
        <v>441</v>
      </c>
      <c r="C70" s="470" t="s">
        <v>443</v>
      </c>
      <c r="D70" s="471" t="s">
        <v>416</v>
      </c>
      <c r="E70" s="465">
        <v>2</v>
      </c>
      <c r="F70" s="466">
        <f t="shared" si="0"/>
        <v>4350</v>
      </c>
      <c r="G70" s="467">
        <v>8700</v>
      </c>
      <c r="H70" s="468"/>
      <c r="I70" s="473"/>
      <c r="J70" s="474"/>
      <c r="K70" s="475">
        <f t="shared" si="1"/>
        <v>-8700</v>
      </c>
      <c r="L70" s="476">
        <f t="shared" si="2"/>
        <v>-100</v>
      </c>
      <c r="M70" s="477"/>
      <c r="N70" s="478"/>
    </row>
    <row r="71" ht="15" customHeight="1" spans="1:14">
      <c r="A71" s="461">
        <v>65</v>
      </c>
      <c r="B71" s="469" t="s">
        <v>444</v>
      </c>
      <c r="C71" s="470" t="s">
        <v>445</v>
      </c>
      <c r="D71" s="471" t="s">
        <v>378</v>
      </c>
      <c r="E71" s="465">
        <v>1</v>
      </c>
      <c r="F71" s="466">
        <f t="shared" si="0"/>
        <v>17500</v>
      </c>
      <c r="G71" s="467">
        <v>17500</v>
      </c>
      <c r="H71" s="468"/>
      <c r="I71" s="473"/>
      <c r="J71" s="474"/>
      <c r="K71" s="475">
        <f t="shared" si="1"/>
        <v>-17500</v>
      </c>
      <c r="L71" s="476">
        <f t="shared" si="2"/>
        <v>-100</v>
      </c>
      <c r="M71" s="477"/>
      <c r="N71" s="478"/>
    </row>
    <row r="72" ht="15" customHeight="1" spans="1:14">
      <c r="A72" s="461">
        <v>66</v>
      </c>
      <c r="B72" s="469" t="s">
        <v>446</v>
      </c>
      <c r="C72" s="470" t="s">
        <v>447</v>
      </c>
      <c r="D72" s="471" t="s">
        <v>342</v>
      </c>
      <c r="E72" s="465">
        <v>9</v>
      </c>
      <c r="F72" s="466">
        <f t="shared" ref="F72:F135" si="3">G72/E72</f>
        <v>277.777777777778</v>
      </c>
      <c r="G72" s="467">
        <v>2500</v>
      </c>
      <c r="H72" s="468"/>
      <c r="I72" s="473"/>
      <c r="J72" s="474"/>
      <c r="K72" s="475">
        <f t="shared" ref="K72:K135" si="4">J72-G72</f>
        <v>-2500</v>
      </c>
      <c r="L72" s="476">
        <f t="shared" si="2"/>
        <v>-100</v>
      </c>
      <c r="M72" s="477"/>
      <c r="N72" s="478"/>
    </row>
    <row r="73" ht="15" customHeight="1" spans="1:14">
      <c r="A73" s="461">
        <v>67</v>
      </c>
      <c r="B73" s="469" t="s">
        <v>446</v>
      </c>
      <c r="C73" s="470" t="s">
        <v>448</v>
      </c>
      <c r="D73" s="471" t="s">
        <v>342</v>
      </c>
      <c r="E73" s="465">
        <v>11</v>
      </c>
      <c r="F73" s="466">
        <f t="shared" si="3"/>
        <v>245.5</v>
      </c>
      <c r="G73" s="467">
        <v>2700.5</v>
      </c>
      <c r="H73" s="468"/>
      <c r="I73" s="473"/>
      <c r="J73" s="474"/>
      <c r="K73" s="475">
        <f t="shared" si="4"/>
        <v>-2700.5</v>
      </c>
      <c r="L73" s="476">
        <f t="shared" si="2"/>
        <v>-100</v>
      </c>
      <c r="M73" s="477"/>
      <c r="N73" s="478"/>
    </row>
    <row r="74" ht="15" customHeight="1" spans="1:14">
      <c r="A74" s="461">
        <v>68</v>
      </c>
      <c r="B74" s="469" t="s">
        <v>446</v>
      </c>
      <c r="C74" s="470" t="s">
        <v>449</v>
      </c>
      <c r="D74" s="471" t="s">
        <v>342</v>
      </c>
      <c r="E74" s="465">
        <v>2</v>
      </c>
      <c r="F74" s="466">
        <f t="shared" si="3"/>
        <v>239</v>
      </c>
      <c r="G74" s="467">
        <v>478</v>
      </c>
      <c r="H74" s="468"/>
      <c r="I74" s="473"/>
      <c r="J74" s="474"/>
      <c r="K74" s="475">
        <f t="shared" si="4"/>
        <v>-478</v>
      </c>
      <c r="L74" s="476">
        <f t="shared" si="2"/>
        <v>-100</v>
      </c>
      <c r="M74" s="477"/>
      <c r="N74" s="478"/>
    </row>
    <row r="75" ht="15" customHeight="1" spans="1:14">
      <c r="A75" s="461">
        <v>69</v>
      </c>
      <c r="B75" s="469" t="s">
        <v>450</v>
      </c>
      <c r="C75" s="470" t="s">
        <v>451</v>
      </c>
      <c r="D75" s="471" t="s">
        <v>386</v>
      </c>
      <c r="E75" s="465">
        <v>8</v>
      </c>
      <c r="F75" s="466">
        <f t="shared" si="3"/>
        <v>350</v>
      </c>
      <c r="G75" s="467">
        <v>2800</v>
      </c>
      <c r="H75" s="468"/>
      <c r="I75" s="473"/>
      <c r="J75" s="474"/>
      <c r="K75" s="475">
        <f t="shared" si="4"/>
        <v>-2800</v>
      </c>
      <c r="L75" s="476">
        <f t="shared" si="2"/>
        <v>-100</v>
      </c>
      <c r="M75" s="477"/>
      <c r="N75" s="478"/>
    </row>
    <row r="76" ht="15" customHeight="1" spans="1:14">
      <c r="A76" s="461">
        <v>70</v>
      </c>
      <c r="B76" s="469" t="s">
        <v>446</v>
      </c>
      <c r="C76" s="470" t="s">
        <v>452</v>
      </c>
      <c r="D76" s="471" t="s">
        <v>342</v>
      </c>
      <c r="E76" s="465">
        <v>10</v>
      </c>
      <c r="F76" s="466">
        <f t="shared" si="3"/>
        <v>290</v>
      </c>
      <c r="G76" s="467">
        <v>2900</v>
      </c>
      <c r="H76" s="468"/>
      <c r="I76" s="473"/>
      <c r="J76" s="474"/>
      <c r="K76" s="475">
        <f t="shared" si="4"/>
        <v>-2900</v>
      </c>
      <c r="L76" s="476">
        <f t="shared" si="2"/>
        <v>-100</v>
      </c>
      <c r="M76" s="477"/>
      <c r="N76" s="478"/>
    </row>
    <row r="77" ht="15" customHeight="1" spans="1:14">
      <c r="A77" s="461">
        <v>71</v>
      </c>
      <c r="B77" s="469" t="s">
        <v>446</v>
      </c>
      <c r="C77" s="470" t="s">
        <v>453</v>
      </c>
      <c r="D77" s="471" t="s">
        <v>342</v>
      </c>
      <c r="E77" s="465">
        <v>7</v>
      </c>
      <c r="F77" s="466">
        <f t="shared" si="3"/>
        <v>164.514285714286</v>
      </c>
      <c r="G77" s="467">
        <v>1151.6</v>
      </c>
      <c r="H77" s="468"/>
      <c r="I77" s="473"/>
      <c r="J77" s="474"/>
      <c r="K77" s="475">
        <f t="shared" si="4"/>
        <v>-1151.6</v>
      </c>
      <c r="L77" s="476">
        <f t="shared" si="2"/>
        <v>-100</v>
      </c>
      <c r="M77" s="477"/>
      <c r="N77" s="478"/>
    </row>
    <row r="78" ht="15" customHeight="1" spans="1:14">
      <c r="A78" s="461">
        <v>72</v>
      </c>
      <c r="B78" s="469" t="s">
        <v>454</v>
      </c>
      <c r="C78" s="470" t="s">
        <v>455</v>
      </c>
      <c r="D78" s="471" t="s">
        <v>386</v>
      </c>
      <c r="E78" s="465">
        <v>2</v>
      </c>
      <c r="F78" s="466">
        <f t="shared" si="3"/>
        <v>260</v>
      </c>
      <c r="G78" s="467">
        <v>520</v>
      </c>
      <c r="H78" s="468"/>
      <c r="I78" s="473"/>
      <c r="J78" s="474"/>
      <c r="K78" s="475">
        <f t="shared" si="4"/>
        <v>-520</v>
      </c>
      <c r="L78" s="476">
        <f t="shared" si="2"/>
        <v>-100</v>
      </c>
      <c r="M78" s="477"/>
      <c r="N78" s="478"/>
    </row>
    <row r="79" ht="15" customHeight="1" spans="1:14">
      <c r="A79" s="461">
        <v>73</v>
      </c>
      <c r="B79" s="469" t="s">
        <v>456</v>
      </c>
      <c r="C79" s="470" t="s">
        <v>457</v>
      </c>
      <c r="D79" s="471" t="s">
        <v>342</v>
      </c>
      <c r="E79" s="465">
        <v>10</v>
      </c>
      <c r="F79" s="466">
        <f t="shared" si="3"/>
        <v>210.8</v>
      </c>
      <c r="G79" s="467">
        <v>2108</v>
      </c>
      <c r="H79" s="468"/>
      <c r="I79" s="473"/>
      <c r="J79" s="474"/>
      <c r="K79" s="475">
        <f t="shared" si="4"/>
        <v>-2108</v>
      </c>
      <c r="L79" s="476">
        <f t="shared" si="2"/>
        <v>-100</v>
      </c>
      <c r="M79" s="477"/>
      <c r="N79" s="478"/>
    </row>
    <row r="80" ht="15" customHeight="1" spans="1:14">
      <c r="A80" s="461">
        <v>74</v>
      </c>
      <c r="B80" s="469" t="s">
        <v>458</v>
      </c>
      <c r="C80" s="470" t="s">
        <v>459</v>
      </c>
      <c r="D80" s="471" t="s">
        <v>342</v>
      </c>
      <c r="E80" s="465">
        <v>1</v>
      </c>
      <c r="F80" s="466">
        <f t="shared" si="3"/>
        <v>23800</v>
      </c>
      <c r="G80" s="467">
        <v>23800</v>
      </c>
      <c r="H80" s="468"/>
      <c r="I80" s="473"/>
      <c r="J80" s="474"/>
      <c r="K80" s="475">
        <f t="shared" si="4"/>
        <v>-23800</v>
      </c>
      <c r="L80" s="476">
        <f t="shared" si="2"/>
        <v>-100</v>
      </c>
      <c r="M80" s="477"/>
      <c r="N80" s="478"/>
    </row>
    <row r="81" ht="15" customHeight="1" spans="1:14">
      <c r="A81" s="461">
        <v>75</v>
      </c>
      <c r="B81" s="469" t="s">
        <v>460</v>
      </c>
      <c r="C81" s="470"/>
      <c r="D81" s="471" t="s">
        <v>386</v>
      </c>
      <c r="E81" s="465">
        <v>1999</v>
      </c>
      <c r="F81" s="466">
        <f t="shared" si="3"/>
        <v>5.00200100050025</v>
      </c>
      <c r="G81" s="467">
        <v>9999</v>
      </c>
      <c r="H81" s="468"/>
      <c r="I81" s="473"/>
      <c r="J81" s="474"/>
      <c r="K81" s="475">
        <f t="shared" si="4"/>
        <v>-9999</v>
      </c>
      <c r="L81" s="476">
        <f t="shared" si="2"/>
        <v>-100</v>
      </c>
      <c r="M81" s="477"/>
      <c r="N81" s="478"/>
    </row>
    <row r="82" ht="15" customHeight="1" spans="1:14">
      <c r="A82" s="461">
        <v>76</v>
      </c>
      <c r="B82" s="469" t="s">
        <v>461</v>
      </c>
      <c r="C82" s="470" t="s">
        <v>462</v>
      </c>
      <c r="D82" s="471" t="s">
        <v>378</v>
      </c>
      <c r="E82" s="465">
        <v>1</v>
      </c>
      <c r="F82" s="466">
        <f t="shared" si="3"/>
        <v>2245300</v>
      </c>
      <c r="G82" s="479">
        <v>2245300</v>
      </c>
      <c r="H82" s="468"/>
      <c r="I82" s="473"/>
      <c r="J82" s="474"/>
      <c r="K82" s="475">
        <f t="shared" si="4"/>
        <v>-2245300</v>
      </c>
      <c r="L82" s="476">
        <f t="shared" si="2"/>
        <v>-100</v>
      </c>
      <c r="M82" s="477"/>
      <c r="N82" s="478"/>
    </row>
    <row r="83" ht="15" customHeight="1" spans="1:14">
      <c r="A83" s="461">
        <v>77</v>
      </c>
      <c r="B83" s="469" t="s">
        <v>463</v>
      </c>
      <c r="C83" s="470" t="s">
        <v>464</v>
      </c>
      <c r="D83" s="471" t="s">
        <v>342</v>
      </c>
      <c r="E83" s="465">
        <v>2</v>
      </c>
      <c r="F83" s="466">
        <f t="shared" si="3"/>
        <v>15500</v>
      </c>
      <c r="G83" s="467">
        <v>31000</v>
      </c>
      <c r="H83" s="468"/>
      <c r="I83" s="473"/>
      <c r="J83" s="474"/>
      <c r="K83" s="475">
        <f t="shared" si="4"/>
        <v>-31000</v>
      </c>
      <c r="L83" s="476">
        <f t="shared" si="2"/>
        <v>-100</v>
      </c>
      <c r="M83" s="477"/>
      <c r="N83" s="478"/>
    </row>
    <row r="84" ht="15" customHeight="1" spans="1:14">
      <c r="A84" s="461">
        <v>78</v>
      </c>
      <c r="B84" s="469" t="s">
        <v>465</v>
      </c>
      <c r="C84" s="470">
        <v>350</v>
      </c>
      <c r="D84" s="471" t="s">
        <v>342</v>
      </c>
      <c r="E84" s="465">
        <v>1</v>
      </c>
      <c r="F84" s="466">
        <f t="shared" si="3"/>
        <v>3750</v>
      </c>
      <c r="G84" s="467">
        <v>3750</v>
      </c>
      <c r="H84" s="468"/>
      <c r="I84" s="473"/>
      <c r="J84" s="474"/>
      <c r="K84" s="475">
        <f t="shared" si="4"/>
        <v>-3750</v>
      </c>
      <c r="L84" s="476">
        <f t="shared" si="2"/>
        <v>-100</v>
      </c>
      <c r="M84" s="477"/>
      <c r="N84" s="478"/>
    </row>
    <row r="85" ht="15" customHeight="1" spans="1:14">
      <c r="A85" s="461">
        <v>79</v>
      </c>
      <c r="B85" s="469" t="s">
        <v>466</v>
      </c>
      <c r="C85" s="470" t="s">
        <v>467</v>
      </c>
      <c r="D85" s="471" t="s">
        <v>468</v>
      </c>
      <c r="E85" s="465">
        <v>0</v>
      </c>
      <c r="F85" s="466" t="e">
        <f t="shared" si="3"/>
        <v>#DIV/0!</v>
      </c>
      <c r="G85" s="467">
        <v>0</v>
      </c>
      <c r="H85" s="468"/>
      <c r="I85" s="473"/>
      <c r="J85" s="474"/>
      <c r="K85" s="475">
        <f t="shared" si="4"/>
        <v>0</v>
      </c>
      <c r="L85" s="476" t="str">
        <f t="shared" si="2"/>
        <v/>
      </c>
      <c r="M85" s="477"/>
      <c r="N85" s="478"/>
    </row>
    <row r="86" ht="15" customHeight="1" spans="1:14">
      <c r="A86" s="461">
        <v>80</v>
      </c>
      <c r="B86" s="469" t="s">
        <v>469</v>
      </c>
      <c r="C86" s="470" t="s">
        <v>470</v>
      </c>
      <c r="D86" s="471" t="s">
        <v>378</v>
      </c>
      <c r="E86" s="465">
        <v>1</v>
      </c>
      <c r="F86" s="466">
        <f t="shared" si="3"/>
        <v>19500</v>
      </c>
      <c r="G86" s="467">
        <v>19500</v>
      </c>
      <c r="H86" s="468"/>
      <c r="I86" s="473"/>
      <c r="J86" s="474"/>
      <c r="K86" s="475">
        <f t="shared" si="4"/>
        <v>-19500</v>
      </c>
      <c r="L86" s="476">
        <f t="shared" si="2"/>
        <v>-100</v>
      </c>
      <c r="M86" s="477"/>
      <c r="N86" s="478"/>
    </row>
    <row r="87" ht="15" customHeight="1" spans="1:14">
      <c r="A87" s="461">
        <v>81</v>
      </c>
      <c r="B87" s="469" t="s">
        <v>471</v>
      </c>
      <c r="C87" s="470" t="s">
        <v>472</v>
      </c>
      <c r="D87" s="471" t="s">
        <v>393</v>
      </c>
      <c r="E87" s="465">
        <v>0</v>
      </c>
      <c r="F87" s="466" t="e">
        <f t="shared" si="3"/>
        <v>#DIV/0!</v>
      </c>
      <c r="G87" s="467">
        <v>0</v>
      </c>
      <c r="H87" s="468"/>
      <c r="I87" s="473"/>
      <c r="J87" s="474"/>
      <c r="K87" s="475">
        <f t="shared" si="4"/>
        <v>0</v>
      </c>
      <c r="L87" s="476" t="str">
        <f t="shared" si="2"/>
        <v/>
      </c>
      <c r="M87" s="477"/>
      <c r="N87" s="478"/>
    </row>
    <row r="88" ht="15" customHeight="1" spans="1:14">
      <c r="A88" s="461">
        <v>82</v>
      </c>
      <c r="B88" s="469" t="s">
        <v>471</v>
      </c>
      <c r="C88" s="470" t="s">
        <v>473</v>
      </c>
      <c r="D88" s="471" t="s">
        <v>393</v>
      </c>
      <c r="E88" s="465">
        <v>1</v>
      </c>
      <c r="F88" s="466">
        <f t="shared" si="3"/>
        <v>3500</v>
      </c>
      <c r="G88" s="467">
        <v>3500</v>
      </c>
      <c r="H88" s="468"/>
      <c r="I88" s="473"/>
      <c r="J88" s="474"/>
      <c r="K88" s="475">
        <f t="shared" si="4"/>
        <v>-3500</v>
      </c>
      <c r="L88" s="476">
        <f t="shared" si="2"/>
        <v>-100</v>
      </c>
      <c r="M88" s="477"/>
      <c r="N88" s="478"/>
    </row>
    <row r="89" ht="15" customHeight="1" spans="1:14">
      <c r="A89" s="461">
        <v>83</v>
      </c>
      <c r="B89" s="469" t="s">
        <v>471</v>
      </c>
      <c r="C89" s="470" t="s">
        <v>474</v>
      </c>
      <c r="D89" s="471" t="s">
        <v>393</v>
      </c>
      <c r="E89" s="465">
        <v>150</v>
      </c>
      <c r="F89" s="466">
        <f t="shared" si="3"/>
        <v>1386</v>
      </c>
      <c r="G89" s="467">
        <v>207900</v>
      </c>
      <c r="H89" s="468"/>
      <c r="I89" s="473"/>
      <c r="J89" s="474"/>
      <c r="K89" s="475">
        <f t="shared" si="4"/>
        <v>-207900</v>
      </c>
      <c r="L89" s="476">
        <f t="shared" si="2"/>
        <v>-100</v>
      </c>
      <c r="M89" s="477"/>
      <c r="N89" s="478"/>
    </row>
    <row r="90" ht="15" customHeight="1" spans="1:14">
      <c r="A90" s="461">
        <v>84</v>
      </c>
      <c r="B90" s="469" t="s">
        <v>475</v>
      </c>
      <c r="C90" s="470"/>
      <c r="D90" s="471" t="s">
        <v>476</v>
      </c>
      <c r="E90" s="465">
        <v>50</v>
      </c>
      <c r="F90" s="466">
        <f t="shared" si="3"/>
        <v>55</v>
      </c>
      <c r="G90" s="467">
        <v>2750</v>
      </c>
      <c r="H90" s="468"/>
      <c r="I90" s="473"/>
      <c r="J90" s="474"/>
      <c r="K90" s="475">
        <f t="shared" si="4"/>
        <v>-2750</v>
      </c>
      <c r="L90" s="476">
        <f t="shared" si="2"/>
        <v>-100</v>
      </c>
      <c r="M90" s="477"/>
      <c r="N90" s="478"/>
    </row>
    <row r="91" ht="15" customHeight="1" spans="1:14">
      <c r="A91" s="461">
        <v>85</v>
      </c>
      <c r="B91" s="469" t="s">
        <v>477</v>
      </c>
      <c r="C91" s="470"/>
      <c r="D91" s="471" t="s">
        <v>386</v>
      </c>
      <c r="E91" s="465">
        <v>35</v>
      </c>
      <c r="F91" s="466">
        <f t="shared" si="3"/>
        <v>4957.14285714286</v>
      </c>
      <c r="G91" s="467">
        <v>173500</v>
      </c>
      <c r="H91" s="468"/>
      <c r="I91" s="473"/>
      <c r="J91" s="474"/>
      <c r="K91" s="475">
        <f t="shared" si="4"/>
        <v>-173500</v>
      </c>
      <c r="L91" s="476">
        <f t="shared" si="2"/>
        <v>-100</v>
      </c>
      <c r="M91" s="477"/>
      <c r="N91" s="478"/>
    </row>
    <row r="92" ht="15" customHeight="1" spans="1:14">
      <c r="A92" s="461">
        <v>86</v>
      </c>
      <c r="B92" s="469" t="s">
        <v>478</v>
      </c>
      <c r="C92" s="470"/>
      <c r="D92" s="471" t="s">
        <v>378</v>
      </c>
      <c r="E92" s="465">
        <v>1</v>
      </c>
      <c r="F92" s="466">
        <f t="shared" si="3"/>
        <v>282051.15</v>
      </c>
      <c r="G92" s="467">
        <v>282051.15</v>
      </c>
      <c r="H92" s="468"/>
      <c r="I92" s="473"/>
      <c r="J92" s="474"/>
      <c r="K92" s="475">
        <f t="shared" si="4"/>
        <v>-282051.15</v>
      </c>
      <c r="L92" s="476">
        <f t="shared" si="2"/>
        <v>-100</v>
      </c>
      <c r="M92" s="477"/>
      <c r="N92" s="478"/>
    </row>
    <row r="93" ht="15" customHeight="1" spans="1:14">
      <c r="A93" s="461">
        <v>87</v>
      </c>
      <c r="B93" s="469" t="s">
        <v>479</v>
      </c>
      <c r="C93" s="470"/>
      <c r="D93" s="471" t="s">
        <v>480</v>
      </c>
      <c r="E93" s="465">
        <v>1</v>
      </c>
      <c r="F93" s="466">
        <f t="shared" si="3"/>
        <v>7500</v>
      </c>
      <c r="G93" s="467">
        <v>7500</v>
      </c>
      <c r="H93" s="468"/>
      <c r="I93" s="473"/>
      <c r="J93" s="474"/>
      <c r="K93" s="475">
        <f t="shared" si="4"/>
        <v>-7500</v>
      </c>
      <c r="L93" s="476">
        <f t="shared" si="2"/>
        <v>-100</v>
      </c>
      <c r="M93" s="477"/>
      <c r="N93" s="478"/>
    </row>
    <row r="94" ht="15" customHeight="1" spans="1:14">
      <c r="A94" s="461">
        <v>88</v>
      </c>
      <c r="B94" s="469" t="s">
        <v>481</v>
      </c>
      <c r="C94" s="470" t="s">
        <v>482</v>
      </c>
      <c r="D94" s="471" t="s">
        <v>386</v>
      </c>
      <c r="E94" s="465">
        <v>5</v>
      </c>
      <c r="F94" s="466">
        <f t="shared" si="3"/>
        <v>330</v>
      </c>
      <c r="G94" s="467">
        <v>1650</v>
      </c>
      <c r="H94" s="468"/>
      <c r="I94" s="473"/>
      <c r="J94" s="474"/>
      <c r="K94" s="475">
        <f t="shared" si="4"/>
        <v>-1650</v>
      </c>
      <c r="L94" s="476">
        <f t="shared" si="2"/>
        <v>-100</v>
      </c>
      <c r="M94" s="477"/>
      <c r="N94" s="478"/>
    </row>
    <row r="95" ht="15" customHeight="1" spans="1:14">
      <c r="A95" s="461">
        <v>89</v>
      </c>
      <c r="B95" s="469" t="s">
        <v>481</v>
      </c>
      <c r="C95" s="470" t="s">
        <v>483</v>
      </c>
      <c r="D95" s="471" t="s">
        <v>386</v>
      </c>
      <c r="E95" s="465">
        <v>5</v>
      </c>
      <c r="F95" s="466">
        <f t="shared" si="3"/>
        <v>320</v>
      </c>
      <c r="G95" s="467">
        <v>1600</v>
      </c>
      <c r="H95" s="468"/>
      <c r="I95" s="473"/>
      <c r="J95" s="474"/>
      <c r="K95" s="475">
        <f t="shared" si="4"/>
        <v>-1600</v>
      </c>
      <c r="L95" s="476">
        <f t="shared" si="2"/>
        <v>-100</v>
      </c>
      <c r="M95" s="477"/>
      <c r="N95" s="478"/>
    </row>
    <row r="96" ht="15" customHeight="1" spans="1:14">
      <c r="A96" s="461">
        <v>90</v>
      </c>
      <c r="B96" s="469" t="s">
        <v>484</v>
      </c>
      <c r="C96" s="470"/>
      <c r="D96" s="471" t="s">
        <v>378</v>
      </c>
      <c r="E96" s="465">
        <v>1</v>
      </c>
      <c r="F96" s="466">
        <f t="shared" si="3"/>
        <v>30928</v>
      </c>
      <c r="G96" s="467">
        <v>30928</v>
      </c>
      <c r="H96" s="468"/>
      <c r="I96" s="473"/>
      <c r="J96" s="474"/>
      <c r="K96" s="475">
        <f t="shared" si="4"/>
        <v>-30928</v>
      </c>
      <c r="L96" s="476">
        <f t="shared" si="2"/>
        <v>-100</v>
      </c>
      <c r="M96" s="477"/>
      <c r="N96" s="478"/>
    </row>
    <row r="97" ht="15" customHeight="1" spans="1:14">
      <c r="A97" s="461">
        <v>91</v>
      </c>
      <c r="B97" s="469" t="s">
        <v>485</v>
      </c>
      <c r="C97" s="470"/>
      <c r="D97" s="471" t="s">
        <v>486</v>
      </c>
      <c r="E97" s="465">
        <v>1</v>
      </c>
      <c r="F97" s="466">
        <f t="shared" si="3"/>
        <v>380</v>
      </c>
      <c r="G97" s="467">
        <v>380</v>
      </c>
      <c r="H97" s="468"/>
      <c r="I97" s="473"/>
      <c r="J97" s="474"/>
      <c r="K97" s="475">
        <f t="shared" si="4"/>
        <v>-380</v>
      </c>
      <c r="L97" s="476">
        <f t="shared" si="2"/>
        <v>-100</v>
      </c>
      <c r="M97" s="477"/>
      <c r="N97" s="478"/>
    </row>
    <row r="98" ht="15" customHeight="1" spans="1:14">
      <c r="A98" s="461">
        <v>92</v>
      </c>
      <c r="B98" s="469" t="s">
        <v>487</v>
      </c>
      <c r="C98" s="470"/>
      <c r="D98" s="471" t="s">
        <v>386</v>
      </c>
      <c r="E98" s="465">
        <v>17</v>
      </c>
      <c r="F98" s="466">
        <f t="shared" si="3"/>
        <v>61</v>
      </c>
      <c r="G98" s="467">
        <v>1037</v>
      </c>
      <c r="H98" s="468"/>
      <c r="I98" s="473"/>
      <c r="J98" s="474"/>
      <c r="K98" s="475">
        <f t="shared" si="4"/>
        <v>-1037</v>
      </c>
      <c r="L98" s="476">
        <f t="shared" si="2"/>
        <v>-100</v>
      </c>
      <c r="M98" s="477"/>
      <c r="N98" s="478"/>
    </row>
    <row r="99" ht="15" customHeight="1" spans="1:14">
      <c r="A99" s="461">
        <v>93</v>
      </c>
      <c r="B99" s="469" t="s">
        <v>488</v>
      </c>
      <c r="C99" s="470"/>
      <c r="D99" s="471" t="s">
        <v>486</v>
      </c>
      <c r="E99" s="465">
        <v>1</v>
      </c>
      <c r="F99" s="466">
        <f t="shared" si="3"/>
        <v>158000</v>
      </c>
      <c r="G99" s="467">
        <v>158000</v>
      </c>
      <c r="H99" s="468"/>
      <c r="I99" s="473"/>
      <c r="J99" s="474"/>
      <c r="K99" s="475">
        <f t="shared" si="4"/>
        <v>-158000</v>
      </c>
      <c r="L99" s="476">
        <f t="shared" si="2"/>
        <v>-100</v>
      </c>
      <c r="M99" s="477"/>
      <c r="N99" s="478"/>
    </row>
    <row r="100" ht="15" customHeight="1" spans="1:14">
      <c r="A100" s="461">
        <v>94</v>
      </c>
      <c r="B100" s="469" t="s">
        <v>489</v>
      </c>
      <c r="C100" s="470" t="s">
        <v>490</v>
      </c>
      <c r="D100" s="471" t="s">
        <v>386</v>
      </c>
      <c r="E100" s="465">
        <v>1</v>
      </c>
      <c r="F100" s="466">
        <f t="shared" si="3"/>
        <v>6680</v>
      </c>
      <c r="G100" s="467">
        <v>6680</v>
      </c>
      <c r="H100" s="468"/>
      <c r="I100" s="473"/>
      <c r="J100" s="474"/>
      <c r="K100" s="475">
        <f t="shared" si="4"/>
        <v>-6680</v>
      </c>
      <c r="L100" s="476">
        <f t="shared" si="2"/>
        <v>-100</v>
      </c>
      <c r="M100" s="477"/>
      <c r="N100" s="478"/>
    </row>
    <row r="101" ht="15" customHeight="1" spans="1:14">
      <c r="A101" s="461">
        <v>95</v>
      </c>
      <c r="B101" s="469" t="s">
        <v>491</v>
      </c>
      <c r="C101" s="470"/>
      <c r="D101" s="471" t="s">
        <v>492</v>
      </c>
      <c r="E101" s="465">
        <v>0</v>
      </c>
      <c r="F101" s="466" t="e">
        <f t="shared" si="3"/>
        <v>#DIV/0!</v>
      </c>
      <c r="G101" s="467">
        <v>0</v>
      </c>
      <c r="H101" s="468"/>
      <c r="I101" s="473"/>
      <c r="J101" s="474"/>
      <c r="K101" s="475">
        <f t="shared" si="4"/>
        <v>0</v>
      </c>
      <c r="L101" s="476" t="str">
        <f t="shared" si="2"/>
        <v/>
      </c>
      <c r="M101" s="477"/>
      <c r="N101" s="478"/>
    </row>
    <row r="102" ht="15" customHeight="1" spans="1:14">
      <c r="A102" s="461">
        <v>96</v>
      </c>
      <c r="B102" s="469" t="s">
        <v>493</v>
      </c>
      <c r="C102" s="470"/>
      <c r="D102" s="471" t="s">
        <v>378</v>
      </c>
      <c r="E102" s="465">
        <v>1</v>
      </c>
      <c r="F102" s="466">
        <f t="shared" si="3"/>
        <v>485.5</v>
      </c>
      <c r="G102" s="467">
        <v>485.5</v>
      </c>
      <c r="H102" s="468"/>
      <c r="I102" s="473"/>
      <c r="J102" s="474"/>
      <c r="K102" s="475">
        <f t="shared" si="4"/>
        <v>-485.5</v>
      </c>
      <c r="L102" s="476">
        <f t="shared" si="2"/>
        <v>-100</v>
      </c>
      <c r="M102" s="477"/>
      <c r="N102" s="478"/>
    </row>
    <row r="103" ht="15" customHeight="1" spans="1:14">
      <c r="A103" s="461">
        <v>97</v>
      </c>
      <c r="B103" s="469" t="s">
        <v>494</v>
      </c>
      <c r="C103" s="470"/>
      <c r="D103" s="471" t="s">
        <v>492</v>
      </c>
      <c r="E103" s="465">
        <v>2</v>
      </c>
      <c r="F103" s="466">
        <f t="shared" si="3"/>
        <v>519</v>
      </c>
      <c r="G103" s="467">
        <v>1038</v>
      </c>
      <c r="H103" s="468"/>
      <c r="I103" s="473"/>
      <c r="J103" s="474"/>
      <c r="K103" s="475">
        <f t="shared" si="4"/>
        <v>-1038</v>
      </c>
      <c r="L103" s="476">
        <f t="shared" si="2"/>
        <v>-100</v>
      </c>
      <c r="M103" s="477"/>
      <c r="N103" s="478"/>
    </row>
    <row r="104" ht="15" customHeight="1" spans="1:14">
      <c r="A104" s="461">
        <v>98</v>
      </c>
      <c r="B104" s="469" t="s">
        <v>495</v>
      </c>
      <c r="C104" s="470"/>
      <c r="D104" s="471" t="s">
        <v>342</v>
      </c>
      <c r="E104" s="465">
        <v>4</v>
      </c>
      <c r="F104" s="466">
        <f t="shared" si="3"/>
        <v>13250</v>
      </c>
      <c r="G104" s="467">
        <v>53000</v>
      </c>
      <c r="H104" s="468"/>
      <c r="I104" s="473"/>
      <c r="J104" s="474"/>
      <c r="K104" s="475">
        <f t="shared" si="4"/>
        <v>-53000</v>
      </c>
      <c r="L104" s="476">
        <f t="shared" si="2"/>
        <v>-100</v>
      </c>
      <c r="M104" s="477"/>
      <c r="N104" s="478"/>
    </row>
    <row r="105" ht="15" customHeight="1" spans="1:14">
      <c r="A105" s="461">
        <v>99</v>
      </c>
      <c r="B105" s="469" t="s">
        <v>496</v>
      </c>
      <c r="C105" s="470"/>
      <c r="D105" s="471" t="s">
        <v>378</v>
      </c>
      <c r="E105" s="465">
        <v>2</v>
      </c>
      <c r="F105" s="466">
        <f t="shared" si="3"/>
        <v>54000</v>
      </c>
      <c r="G105" s="467">
        <v>108000</v>
      </c>
      <c r="H105" s="468"/>
      <c r="I105" s="473"/>
      <c r="J105" s="474"/>
      <c r="K105" s="475">
        <f t="shared" si="4"/>
        <v>-108000</v>
      </c>
      <c r="L105" s="476">
        <f t="shared" si="2"/>
        <v>-100</v>
      </c>
      <c r="M105" s="477"/>
      <c r="N105" s="478"/>
    </row>
    <row r="106" ht="15" customHeight="1" spans="1:14">
      <c r="A106" s="461">
        <v>100</v>
      </c>
      <c r="B106" s="469" t="s">
        <v>497</v>
      </c>
      <c r="C106" s="470"/>
      <c r="D106" s="471" t="s">
        <v>342</v>
      </c>
      <c r="E106" s="465">
        <v>10</v>
      </c>
      <c r="F106" s="466">
        <f t="shared" si="3"/>
        <v>7838.462</v>
      </c>
      <c r="G106" s="467">
        <v>78384.62</v>
      </c>
      <c r="H106" s="468"/>
      <c r="I106" s="473"/>
      <c r="J106" s="474"/>
      <c r="K106" s="475">
        <f t="shared" si="4"/>
        <v>-78384.62</v>
      </c>
      <c r="L106" s="476">
        <f t="shared" si="2"/>
        <v>-100</v>
      </c>
      <c r="M106" s="477"/>
      <c r="N106" s="478"/>
    </row>
    <row r="107" ht="15" customHeight="1" spans="1:14">
      <c r="A107" s="461">
        <v>101</v>
      </c>
      <c r="B107" s="469" t="s">
        <v>498</v>
      </c>
      <c r="C107" s="470"/>
      <c r="D107" s="471" t="s">
        <v>342</v>
      </c>
      <c r="E107" s="465">
        <v>2</v>
      </c>
      <c r="F107" s="466">
        <f t="shared" si="3"/>
        <v>19200</v>
      </c>
      <c r="G107" s="467">
        <v>38400</v>
      </c>
      <c r="H107" s="468"/>
      <c r="I107" s="473"/>
      <c r="J107" s="474"/>
      <c r="K107" s="475">
        <f t="shared" si="4"/>
        <v>-38400</v>
      </c>
      <c r="L107" s="476">
        <f t="shared" si="2"/>
        <v>-100</v>
      </c>
      <c r="M107" s="477"/>
      <c r="N107" s="478"/>
    </row>
    <row r="108" ht="15" customHeight="1" spans="1:14">
      <c r="A108" s="461">
        <v>102</v>
      </c>
      <c r="B108" s="469" t="s">
        <v>499</v>
      </c>
      <c r="C108" s="470"/>
      <c r="D108" s="471" t="s">
        <v>342</v>
      </c>
      <c r="E108" s="465">
        <v>6</v>
      </c>
      <c r="F108" s="466">
        <f t="shared" si="3"/>
        <v>10400</v>
      </c>
      <c r="G108" s="467">
        <v>62400</v>
      </c>
      <c r="H108" s="468"/>
      <c r="I108" s="473"/>
      <c r="J108" s="474"/>
      <c r="K108" s="475">
        <f t="shared" si="4"/>
        <v>-62400</v>
      </c>
      <c r="L108" s="476">
        <f t="shared" si="2"/>
        <v>-100</v>
      </c>
      <c r="M108" s="477"/>
      <c r="N108" s="478"/>
    </row>
    <row r="109" ht="15" customHeight="1" spans="1:14">
      <c r="A109" s="461">
        <v>103</v>
      </c>
      <c r="B109" s="469" t="s">
        <v>500</v>
      </c>
      <c r="C109" s="470"/>
      <c r="D109" s="471" t="s">
        <v>386</v>
      </c>
      <c r="E109" s="465">
        <v>2</v>
      </c>
      <c r="F109" s="466">
        <f t="shared" si="3"/>
        <v>432</v>
      </c>
      <c r="G109" s="467">
        <v>864</v>
      </c>
      <c r="H109" s="468"/>
      <c r="I109" s="473"/>
      <c r="J109" s="474"/>
      <c r="K109" s="475">
        <f t="shared" si="4"/>
        <v>-864</v>
      </c>
      <c r="L109" s="476">
        <f t="shared" si="2"/>
        <v>-100</v>
      </c>
      <c r="M109" s="477"/>
      <c r="N109" s="478"/>
    </row>
    <row r="110" ht="15" customHeight="1" spans="1:14">
      <c r="A110" s="461">
        <v>104</v>
      </c>
      <c r="B110" s="469" t="s">
        <v>501</v>
      </c>
      <c r="C110" s="470" t="s">
        <v>502</v>
      </c>
      <c r="D110" s="471" t="s">
        <v>393</v>
      </c>
      <c r="E110" s="465">
        <v>4</v>
      </c>
      <c r="F110" s="466">
        <f t="shared" si="3"/>
        <v>160</v>
      </c>
      <c r="G110" s="467">
        <v>640</v>
      </c>
      <c r="H110" s="468"/>
      <c r="I110" s="473"/>
      <c r="J110" s="474"/>
      <c r="K110" s="475">
        <f t="shared" si="4"/>
        <v>-640</v>
      </c>
      <c r="L110" s="476">
        <f t="shared" si="2"/>
        <v>-100</v>
      </c>
      <c r="M110" s="477"/>
      <c r="N110" s="478"/>
    </row>
    <row r="111" ht="15" customHeight="1" spans="1:14">
      <c r="A111" s="461">
        <v>105</v>
      </c>
      <c r="B111" s="469" t="s">
        <v>503</v>
      </c>
      <c r="C111" s="470" t="s">
        <v>504</v>
      </c>
      <c r="D111" s="471" t="s">
        <v>342</v>
      </c>
      <c r="E111" s="465">
        <v>20</v>
      </c>
      <c r="F111" s="466">
        <f t="shared" si="3"/>
        <v>29.915</v>
      </c>
      <c r="G111" s="467">
        <v>598.3</v>
      </c>
      <c r="H111" s="468"/>
      <c r="I111" s="473"/>
      <c r="J111" s="474"/>
      <c r="K111" s="475">
        <f t="shared" si="4"/>
        <v>-598.3</v>
      </c>
      <c r="L111" s="476">
        <f t="shared" si="2"/>
        <v>-100</v>
      </c>
      <c r="M111" s="477"/>
      <c r="N111" s="478"/>
    </row>
    <row r="112" ht="15" customHeight="1" spans="1:14">
      <c r="A112" s="461">
        <v>106</v>
      </c>
      <c r="B112" s="469" t="s">
        <v>505</v>
      </c>
      <c r="C112" s="470"/>
      <c r="D112" s="471" t="s">
        <v>342</v>
      </c>
      <c r="E112" s="465">
        <v>2</v>
      </c>
      <c r="F112" s="466">
        <f t="shared" si="3"/>
        <v>1196.58</v>
      </c>
      <c r="G112" s="467">
        <v>2393.16</v>
      </c>
      <c r="H112" s="468"/>
      <c r="I112" s="473"/>
      <c r="J112" s="474"/>
      <c r="K112" s="475">
        <f t="shared" si="4"/>
        <v>-2393.16</v>
      </c>
      <c r="L112" s="476">
        <f t="shared" si="2"/>
        <v>-100</v>
      </c>
      <c r="M112" s="477"/>
      <c r="N112" s="478"/>
    </row>
    <row r="113" ht="15" customHeight="1" spans="1:14">
      <c r="A113" s="461">
        <v>107</v>
      </c>
      <c r="B113" s="469" t="s">
        <v>506</v>
      </c>
      <c r="C113" s="470"/>
      <c r="D113" s="471" t="s">
        <v>342</v>
      </c>
      <c r="E113" s="465">
        <v>8</v>
      </c>
      <c r="F113" s="466">
        <f t="shared" si="3"/>
        <v>24607.69</v>
      </c>
      <c r="G113" s="467">
        <v>196861.52</v>
      </c>
      <c r="H113" s="468"/>
      <c r="I113" s="473"/>
      <c r="J113" s="474"/>
      <c r="K113" s="475">
        <f t="shared" si="4"/>
        <v>-196861.52</v>
      </c>
      <c r="L113" s="476">
        <f t="shared" si="2"/>
        <v>-100</v>
      </c>
      <c r="M113" s="477"/>
      <c r="N113" s="478"/>
    </row>
    <row r="114" ht="15" customHeight="1" spans="1:14">
      <c r="A114" s="461">
        <v>108</v>
      </c>
      <c r="B114" s="469" t="s">
        <v>507</v>
      </c>
      <c r="C114" s="470"/>
      <c r="D114" s="471" t="s">
        <v>342</v>
      </c>
      <c r="E114" s="465">
        <v>6</v>
      </c>
      <c r="F114" s="466">
        <f t="shared" si="3"/>
        <v>12900</v>
      </c>
      <c r="G114" s="467">
        <v>77400</v>
      </c>
      <c r="H114" s="468"/>
      <c r="I114" s="473"/>
      <c r="J114" s="474"/>
      <c r="K114" s="475">
        <f t="shared" si="4"/>
        <v>-77400</v>
      </c>
      <c r="L114" s="476">
        <f t="shared" si="2"/>
        <v>-100</v>
      </c>
      <c r="M114" s="477"/>
      <c r="N114" s="478"/>
    </row>
    <row r="115" ht="15" customHeight="1" spans="1:14">
      <c r="A115" s="461">
        <v>109</v>
      </c>
      <c r="B115" s="469" t="s">
        <v>508</v>
      </c>
      <c r="C115" s="470" t="s">
        <v>509</v>
      </c>
      <c r="D115" s="471" t="s">
        <v>342</v>
      </c>
      <c r="E115" s="465">
        <v>1</v>
      </c>
      <c r="F115" s="466">
        <f t="shared" si="3"/>
        <v>7480</v>
      </c>
      <c r="G115" s="467">
        <v>7480</v>
      </c>
      <c r="H115" s="468"/>
      <c r="I115" s="473"/>
      <c r="J115" s="474"/>
      <c r="K115" s="475">
        <f t="shared" si="4"/>
        <v>-7480</v>
      </c>
      <c r="L115" s="476">
        <f t="shared" si="2"/>
        <v>-100</v>
      </c>
      <c r="M115" s="477"/>
      <c r="N115" s="478"/>
    </row>
    <row r="116" ht="15" customHeight="1" spans="1:14">
      <c r="A116" s="461">
        <v>110</v>
      </c>
      <c r="B116" s="469" t="s">
        <v>510</v>
      </c>
      <c r="C116" s="470" t="s">
        <v>511</v>
      </c>
      <c r="D116" s="471" t="s">
        <v>468</v>
      </c>
      <c r="E116" s="465">
        <v>200</v>
      </c>
      <c r="F116" s="466">
        <f t="shared" si="3"/>
        <v>75</v>
      </c>
      <c r="G116" s="467">
        <v>15000</v>
      </c>
      <c r="H116" s="468"/>
      <c r="I116" s="473"/>
      <c r="J116" s="474"/>
      <c r="K116" s="475">
        <f t="shared" si="4"/>
        <v>-15000</v>
      </c>
      <c r="L116" s="476">
        <f t="shared" si="2"/>
        <v>-100</v>
      </c>
      <c r="M116" s="477"/>
      <c r="N116" s="478"/>
    </row>
    <row r="117" ht="15" customHeight="1" spans="1:14">
      <c r="A117" s="461">
        <v>111</v>
      </c>
      <c r="B117" s="469" t="s">
        <v>510</v>
      </c>
      <c r="C117" s="470" t="s">
        <v>512</v>
      </c>
      <c r="D117" s="471" t="s">
        <v>468</v>
      </c>
      <c r="E117" s="465">
        <v>935</v>
      </c>
      <c r="F117" s="466">
        <f t="shared" si="3"/>
        <v>15.765743315508</v>
      </c>
      <c r="G117" s="467">
        <v>14740.97</v>
      </c>
      <c r="H117" s="468"/>
      <c r="I117" s="473"/>
      <c r="J117" s="474"/>
      <c r="K117" s="475">
        <f t="shared" si="4"/>
        <v>-14740.97</v>
      </c>
      <c r="L117" s="476">
        <f t="shared" si="2"/>
        <v>-100</v>
      </c>
      <c r="M117" s="477"/>
      <c r="N117" s="478"/>
    </row>
    <row r="118" ht="15" customHeight="1" spans="1:14">
      <c r="A118" s="461">
        <v>112</v>
      </c>
      <c r="B118" s="469" t="s">
        <v>513</v>
      </c>
      <c r="C118" s="470"/>
      <c r="D118" s="471" t="s">
        <v>514</v>
      </c>
      <c r="E118" s="465">
        <v>1</v>
      </c>
      <c r="F118" s="466">
        <f t="shared" si="3"/>
        <v>450</v>
      </c>
      <c r="G118" s="467">
        <v>450</v>
      </c>
      <c r="H118" s="468"/>
      <c r="I118" s="473"/>
      <c r="J118" s="474"/>
      <c r="K118" s="475">
        <f t="shared" si="4"/>
        <v>-450</v>
      </c>
      <c r="L118" s="476">
        <f t="shared" si="2"/>
        <v>-100</v>
      </c>
      <c r="M118" s="477"/>
      <c r="N118" s="478"/>
    </row>
    <row r="119" ht="15" customHeight="1" spans="1:14">
      <c r="A119" s="461">
        <v>113</v>
      </c>
      <c r="B119" s="469" t="s">
        <v>510</v>
      </c>
      <c r="C119" s="470" t="s">
        <v>515</v>
      </c>
      <c r="D119" s="471" t="s">
        <v>468</v>
      </c>
      <c r="E119" s="465">
        <v>798</v>
      </c>
      <c r="F119" s="466">
        <f t="shared" si="3"/>
        <v>3.55971177944862</v>
      </c>
      <c r="G119" s="467">
        <v>2840.65</v>
      </c>
      <c r="H119" s="468"/>
      <c r="I119" s="473"/>
      <c r="J119" s="474"/>
      <c r="K119" s="475">
        <f t="shared" si="4"/>
        <v>-2840.65</v>
      </c>
      <c r="L119" s="476">
        <f t="shared" si="2"/>
        <v>-100</v>
      </c>
      <c r="M119" s="477"/>
      <c r="N119" s="478"/>
    </row>
    <row r="120" ht="15" customHeight="1" spans="1:14">
      <c r="A120" s="461">
        <v>114</v>
      </c>
      <c r="B120" s="469" t="s">
        <v>516</v>
      </c>
      <c r="C120" s="470" t="s">
        <v>517</v>
      </c>
      <c r="D120" s="471" t="s">
        <v>518</v>
      </c>
      <c r="E120" s="465">
        <v>2.5</v>
      </c>
      <c r="F120" s="466">
        <f t="shared" si="3"/>
        <v>880</v>
      </c>
      <c r="G120" s="467">
        <v>2200</v>
      </c>
      <c r="H120" s="468"/>
      <c r="I120" s="473"/>
      <c r="J120" s="474"/>
      <c r="K120" s="475">
        <f t="shared" si="4"/>
        <v>-2200</v>
      </c>
      <c r="L120" s="476">
        <f t="shared" si="2"/>
        <v>-100</v>
      </c>
      <c r="M120" s="477"/>
      <c r="N120" s="478"/>
    </row>
    <row r="121" ht="15" customHeight="1" spans="1:14">
      <c r="A121" s="461">
        <v>115</v>
      </c>
      <c r="B121" s="469" t="s">
        <v>519</v>
      </c>
      <c r="C121" s="470" t="s">
        <v>520</v>
      </c>
      <c r="D121" s="471" t="s">
        <v>468</v>
      </c>
      <c r="E121" s="465">
        <v>500</v>
      </c>
      <c r="F121" s="466">
        <f t="shared" si="3"/>
        <v>14</v>
      </c>
      <c r="G121" s="467">
        <v>7000</v>
      </c>
      <c r="H121" s="468"/>
      <c r="I121" s="473"/>
      <c r="J121" s="474"/>
      <c r="K121" s="475">
        <f t="shared" si="4"/>
        <v>-7000</v>
      </c>
      <c r="L121" s="476">
        <f t="shared" si="2"/>
        <v>-100</v>
      </c>
      <c r="M121" s="477"/>
      <c r="N121" s="478"/>
    </row>
    <row r="122" ht="15" customHeight="1" spans="1:14">
      <c r="A122" s="461">
        <v>116</v>
      </c>
      <c r="B122" s="469" t="s">
        <v>519</v>
      </c>
      <c r="C122" s="470" t="s">
        <v>521</v>
      </c>
      <c r="D122" s="471" t="s">
        <v>468</v>
      </c>
      <c r="E122" s="465">
        <v>2013</v>
      </c>
      <c r="F122" s="466">
        <f t="shared" si="3"/>
        <v>21</v>
      </c>
      <c r="G122" s="467">
        <v>42273</v>
      </c>
      <c r="H122" s="468"/>
      <c r="I122" s="473"/>
      <c r="J122" s="474"/>
      <c r="K122" s="475">
        <f t="shared" si="4"/>
        <v>-42273</v>
      </c>
      <c r="L122" s="476">
        <f t="shared" si="2"/>
        <v>-100</v>
      </c>
      <c r="M122" s="477"/>
      <c r="N122" s="478"/>
    </row>
    <row r="123" ht="15" customHeight="1" spans="1:14">
      <c r="A123" s="461">
        <v>117</v>
      </c>
      <c r="B123" s="469" t="s">
        <v>522</v>
      </c>
      <c r="C123" s="470"/>
      <c r="D123" s="471" t="s">
        <v>468</v>
      </c>
      <c r="E123" s="465">
        <v>3500</v>
      </c>
      <c r="F123" s="466">
        <f t="shared" si="3"/>
        <v>12.7106228571429</v>
      </c>
      <c r="G123" s="467">
        <v>44487.18</v>
      </c>
      <c r="H123" s="468"/>
      <c r="I123" s="473"/>
      <c r="J123" s="474"/>
      <c r="K123" s="475">
        <f t="shared" si="4"/>
        <v>-44487.18</v>
      </c>
      <c r="L123" s="476">
        <f t="shared" si="2"/>
        <v>-100</v>
      </c>
      <c r="M123" s="477"/>
      <c r="N123" s="478"/>
    </row>
    <row r="124" ht="15" customHeight="1" spans="1:14">
      <c r="A124" s="461">
        <v>118</v>
      </c>
      <c r="B124" s="469" t="s">
        <v>523</v>
      </c>
      <c r="C124" s="470" t="s">
        <v>524</v>
      </c>
      <c r="D124" s="471" t="s">
        <v>468</v>
      </c>
      <c r="E124" s="465">
        <v>34</v>
      </c>
      <c r="F124" s="466">
        <f t="shared" si="3"/>
        <v>60.5</v>
      </c>
      <c r="G124" s="467">
        <v>2057</v>
      </c>
      <c r="H124" s="468"/>
      <c r="I124" s="473"/>
      <c r="J124" s="474"/>
      <c r="K124" s="475">
        <f t="shared" si="4"/>
        <v>-2057</v>
      </c>
      <c r="L124" s="476">
        <f t="shared" si="2"/>
        <v>-100</v>
      </c>
      <c r="M124" s="477"/>
      <c r="N124" s="478"/>
    </row>
    <row r="125" ht="15" customHeight="1" spans="1:14">
      <c r="A125" s="461">
        <v>119</v>
      </c>
      <c r="B125" s="469" t="s">
        <v>525</v>
      </c>
      <c r="C125" s="470" t="s">
        <v>526</v>
      </c>
      <c r="D125" s="471" t="s">
        <v>468</v>
      </c>
      <c r="E125" s="465">
        <v>10</v>
      </c>
      <c r="F125" s="466">
        <f t="shared" si="3"/>
        <v>215</v>
      </c>
      <c r="G125" s="467">
        <v>2150</v>
      </c>
      <c r="H125" s="468"/>
      <c r="I125" s="473"/>
      <c r="J125" s="474"/>
      <c r="K125" s="475">
        <f t="shared" si="4"/>
        <v>-2150</v>
      </c>
      <c r="L125" s="476">
        <f t="shared" si="2"/>
        <v>-100</v>
      </c>
      <c r="M125" s="477"/>
      <c r="N125" s="478"/>
    </row>
    <row r="126" ht="15" customHeight="1" spans="1:14">
      <c r="A126" s="461">
        <v>120</v>
      </c>
      <c r="B126" s="469" t="s">
        <v>527</v>
      </c>
      <c r="C126" s="470" t="s">
        <v>528</v>
      </c>
      <c r="D126" s="471" t="s">
        <v>529</v>
      </c>
      <c r="E126" s="465">
        <v>202</v>
      </c>
      <c r="F126" s="466">
        <f t="shared" si="3"/>
        <v>334.997376237624</v>
      </c>
      <c r="G126" s="467">
        <v>67669.47</v>
      </c>
      <c r="H126" s="468"/>
      <c r="I126" s="473"/>
      <c r="J126" s="474"/>
      <c r="K126" s="475">
        <f t="shared" si="4"/>
        <v>-67669.47</v>
      </c>
      <c r="L126" s="476">
        <f t="shared" si="2"/>
        <v>-100</v>
      </c>
      <c r="M126" s="477"/>
      <c r="N126" s="478"/>
    </row>
    <row r="127" ht="15" customHeight="1" spans="1:14">
      <c r="A127" s="461">
        <v>121</v>
      </c>
      <c r="B127" s="469" t="s">
        <v>525</v>
      </c>
      <c r="C127" s="470" t="s">
        <v>530</v>
      </c>
      <c r="D127" s="471" t="s">
        <v>468</v>
      </c>
      <c r="E127" s="465">
        <v>402</v>
      </c>
      <c r="F127" s="466">
        <f t="shared" si="3"/>
        <v>637.883084577114</v>
      </c>
      <c r="G127" s="467">
        <v>256429</v>
      </c>
      <c r="H127" s="468"/>
      <c r="I127" s="473"/>
      <c r="J127" s="474"/>
      <c r="K127" s="475">
        <f t="shared" si="4"/>
        <v>-256429</v>
      </c>
      <c r="L127" s="476">
        <f t="shared" si="2"/>
        <v>-100</v>
      </c>
      <c r="M127" s="477"/>
      <c r="N127" s="478"/>
    </row>
    <row r="128" ht="15" customHeight="1" spans="1:14">
      <c r="A128" s="461">
        <v>122</v>
      </c>
      <c r="B128" s="469" t="s">
        <v>527</v>
      </c>
      <c r="C128" s="470" t="s">
        <v>531</v>
      </c>
      <c r="D128" s="471" t="s">
        <v>468</v>
      </c>
      <c r="E128" s="465">
        <v>150</v>
      </c>
      <c r="F128" s="466">
        <f t="shared" si="3"/>
        <v>1028</v>
      </c>
      <c r="G128" s="467">
        <v>154200</v>
      </c>
      <c r="H128" s="468"/>
      <c r="I128" s="473"/>
      <c r="J128" s="474"/>
      <c r="K128" s="475">
        <f t="shared" si="4"/>
        <v>-154200</v>
      </c>
      <c r="L128" s="476">
        <f t="shared" si="2"/>
        <v>-100</v>
      </c>
      <c r="M128" s="477"/>
      <c r="N128" s="478"/>
    </row>
    <row r="129" ht="15" customHeight="1" spans="1:14">
      <c r="A129" s="461">
        <v>123</v>
      </c>
      <c r="B129" s="469" t="s">
        <v>532</v>
      </c>
      <c r="C129" s="470" t="s">
        <v>533</v>
      </c>
      <c r="D129" s="471" t="s">
        <v>468</v>
      </c>
      <c r="E129" s="465">
        <v>304</v>
      </c>
      <c r="F129" s="466">
        <f t="shared" si="3"/>
        <v>925</v>
      </c>
      <c r="G129" s="467">
        <v>281200</v>
      </c>
      <c r="H129" s="468"/>
      <c r="I129" s="473"/>
      <c r="J129" s="474"/>
      <c r="K129" s="475">
        <f t="shared" si="4"/>
        <v>-281200</v>
      </c>
      <c r="L129" s="476">
        <f t="shared" si="2"/>
        <v>-100</v>
      </c>
      <c r="M129" s="477"/>
      <c r="N129" s="478"/>
    </row>
    <row r="130" ht="15" customHeight="1" spans="1:14">
      <c r="A130" s="461">
        <v>124</v>
      </c>
      <c r="B130" s="469" t="s">
        <v>534</v>
      </c>
      <c r="C130" s="470" t="s">
        <v>535</v>
      </c>
      <c r="D130" s="471" t="s">
        <v>468</v>
      </c>
      <c r="E130" s="465">
        <v>213</v>
      </c>
      <c r="F130" s="466">
        <f t="shared" si="3"/>
        <v>475</v>
      </c>
      <c r="G130" s="467">
        <v>101175</v>
      </c>
      <c r="H130" s="468"/>
      <c r="I130" s="473"/>
      <c r="J130" s="474"/>
      <c r="K130" s="475">
        <f t="shared" si="4"/>
        <v>-101175</v>
      </c>
      <c r="L130" s="476">
        <f t="shared" si="2"/>
        <v>-100</v>
      </c>
      <c r="M130" s="477"/>
      <c r="N130" s="478"/>
    </row>
    <row r="131" ht="15" customHeight="1" spans="1:14">
      <c r="A131" s="461">
        <v>125</v>
      </c>
      <c r="B131" s="469" t="s">
        <v>534</v>
      </c>
      <c r="C131" s="470" t="s">
        <v>536</v>
      </c>
      <c r="D131" s="471" t="s">
        <v>468</v>
      </c>
      <c r="E131" s="465">
        <v>500</v>
      </c>
      <c r="F131" s="466">
        <f t="shared" si="3"/>
        <v>845</v>
      </c>
      <c r="G131" s="467">
        <v>422500</v>
      </c>
      <c r="H131" s="468"/>
      <c r="I131" s="473"/>
      <c r="J131" s="474"/>
      <c r="K131" s="475">
        <f t="shared" si="4"/>
        <v>-422500</v>
      </c>
      <c r="L131" s="476">
        <f t="shared" si="2"/>
        <v>-100</v>
      </c>
      <c r="M131" s="477"/>
      <c r="N131" s="478"/>
    </row>
    <row r="132" ht="15" customHeight="1" spans="1:14">
      <c r="A132" s="461">
        <v>126</v>
      </c>
      <c r="B132" s="469" t="s">
        <v>537</v>
      </c>
      <c r="C132" s="470"/>
      <c r="D132" s="471" t="s">
        <v>386</v>
      </c>
      <c r="E132" s="465">
        <v>1</v>
      </c>
      <c r="F132" s="466">
        <f t="shared" si="3"/>
        <v>15</v>
      </c>
      <c r="G132" s="467">
        <v>15</v>
      </c>
      <c r="H132" s="468"/>
      <c r="I132" s="473"/>
      <c r="J132" s="474"/>
      <c r="K132" s="475">
        <f t="shared" si="4"/>
        <v>-15</v>
      </c>
      <c r="L132" s="476">
        <f t="shared" si="2"/>
        <v>-100</v>
      </c>
      <c r="M132" s="477"/>
      <c r="N132" s="478"/>
    </row>
    <row r="133" ht="15" customHeight="1" spans="1:14">
      <c r="A133" s="461">
        <v>127</v>
      </c>
      <c r="B133" s="469" t="s">
        <v>538</v>
      </c>
      <c r="C133" s="470" t="s">
        <v>539</v>
      </c>
      <c r="D133" s="471" t="s">
        <v>342</v>
      </c>
      <c r="E133" s="465">
        <v>1</v>
      </c>
      <c r="F133" s="466">
        <f t="shared" si="3"/>
        <v>43500</v>
      </c>
      <c r="G133" s="467">
        <v>43500</v>
      </c>
      <c r="H133" s="468"/>
      <c r="I133" s="473"/>
      <c r="J133" s="474"/>
      <c r="K133" s="475">
        <f t="shared" si="4"/>
        <v>-43500</v>
      </c>
      <c r="L133" s="476">
        <f t="shared" si="2"/>
        <v>-100</v>
      </c>
      <c r="M133" s="477"/>
      <c r="N133" s="478"/>
    </row>
    <row r="134" ht="15" customHeight="1" spans="1:14">
      <c r="A134" s="461">
        <v>128</v>
      </c>
      <c r="B134" s="469" t="s">
        <v>540</v>
      </c>
      <c r="C134" s="470" t="s">
        <v>541</v>
      </c>
      <c r="D134" s="471" t="s">
        <v>342</v>
      </c>
      <c r="E134" s="465">
        <v>3</v>
      </c>
      <c r="F134" s="466">
        <f t="shared" si="3"/>
        <v>160</v>
      </c>
      <c r="G134" s="467">
        <v>480</v>
      </c>
      <c r="H134" s="468"/>
      <c r="I134" s="473"/>
      <c r="J134" s="474"/>
      <c r="K134" s="475">
        <f t="shared" si="4"/>
        <v>-480</v>
      </c>
      <c r="L134" s="476">
        <f t="shared" si="2"/>
        <v>-100</v>
      </c>
      <c r="M134" s="477"/>
      <c r="N134" s="478"/>
    </row>
    <row r="135" ht="15" customHeight="1" spans="1:14">
      <c r="A135" s="461">
        <v>129</v>
      </c>
      <c r="B135" s="469" t="s">
        <v>542</v>
      </c>
      <c r="C135" s="470" t="s">
        <v>543</v>
      </c>
      <c r="D135" s="471" t="s">
        <v>386</v>
      </c>
      <c r="E135" s="465">
        <v>11</v>
      </c>
      <c r="F135" s="466">
        <f t="shared" si="3"/>
        <v>25.4545454545455</v>
      </c>
      <c r="G135" s="467">
        <v>280</v>
      </c>
      <c r="H135" s="468"/>
      <c r="I135" s="473"/>
      <c r="J135" s="474"/>
      <c r="K135" s="475">
        <f t="shared" si="4"/>
        <v>-280</v>
      </c>
      <c r="L135" s="476">
        <f t="shared" si="2"/>
        <v>-100</v>
      </c>
      <c r="M135" s="477"/>
      <c r="N135" s="478"/>
    </row>
    <row r="136" ht="15" customHeight="1" spans="1:14">
      <c r="A136" s="461">
        <v>130</v>
      </c>
      <c r="B136" s="469" t="s">
        <v>544</v>
      </c>
      <c r="C136" s="470" t="s">
        <v>545</v>
      </c>
      <c r="D136" s="471" t="s">
        <v>342</v>
      </c>
      <c r="E136" s="465">
        <v>2</v>
      </c>
      <c r="F136" s="466">
        <f t="shared" ref="F136:F199" si="5">G136/E136</f>
        <v>23500</v>
      </c>
      <c r="G136" s="467">
        <v>47000</v>
      </c>
      <c r="H136" s="468"/>
      <c r="I136" s="473"/>
      <c r="J136" s="474"/>
      <c r="K136" s="475">
        <f t="shared" ref="K136:K199" si="6">J136-G136</f>
        <v>-47000</v>
      </c>
      <c r="L136" s="476">
        <f t="shared" si="2"/>
        <v>-100</v>
      </c>
      <c r="M136" s="477"/>
      <c r="N136" s="478"/>
    </row>
    <row r="137" ht="15" customHeight="1" spans="1:14">
      <c r="A137" s="461">
        <v>131</v>
      </c>
      <c r="B137" s="469" t="s">
        <v>546</v>
      </c>
      <c r="C137" s="470"/>
      <c r="D137" s="471" t="s">
        <v>386</v>
      </c>
      <c r="E137" s="465">
        <v>14</v>
      </c>
      <c r="F137" s="466">
        <f t="shared" si="5"/>
        <v>131.428571428571</v>
      </c>
      <c r="G137" s="467">
        <v>1840</v>
      </c>
      <c r="H137" s="468"/>
      <c r="I137" s="473"/>
      <c r="J137" s="474"/>
      <c r="K137" s="475">
        <f t="shared" si="6"/>
        <v>-1840</v>
      </c>
      <c r="L137" s="476">
        <f t="shared" si="2"/>
        <v>-100</v>
      </c>
      <c r="M137" s="477"/>
      <c r="N137" s="478"/>
    </row>
    <row r="138" ht="15" customHeight="1" spans="1:14">
      <c r="A138" s="461">
        <v>132</v>
      </c>
      <c r="B138" s="469" t="s">
        <v>547</v>
      </c>
      <c r="C138" s="470">
        <v>120</v>
      </c>
      <c r="D138" s="471" t="s">
        <v>386</v>
      </c>
      <c r="E138" s="465">
        <v>10</v>
      </c>
      <c r="F138" s="466">
        <f t="shared" si="5"/>
        <v>50</v>
      </c>
      <c r="G138" s="467">
        <v>500</v>
      </c>
      <c r="H138" s="468"/>
      <c r="I138" s="473"/>
      <c r="J138" s="474"/>
      <c r="K138" s="475">
        <f t="shared" si="6"/>
        <v>-500</v>
      </c>
      <c r="L138" s="476">
        <f t="shared" si="2"/>
        <v>-100</v>
      </c>
      <c r="M138" s="477"/>
      <c r="N138" s="478"/>
    </row>
    <row r="139" ht="15" customHeight="1" spans="1:14">
      <c r="A139" s="461">
        <v>133</v>
      </c>
      <c r="B139" s="469" t="s">
        <v>548</v>
      </c>
      <c r="C139" s="470"/>
      <c r="D139" s="471" t="s">
        <v>386</v>
      </c>
      <c r="E139" s="465">
        <v>3</v>
      </c>
      <c r="F139" s="466">
        <f t="shared" si="5"/>
        <v>1880.34333333333</v>
      </c>
      <c r="G139" s="467">
        <v>5641.03</v>
      </c>
      <c r="H139" s="468"/>
      <c r="I139" s="473"/>
      <c r="J139" s="474"/>
      <c r="K139" s="475">
        <f t="shared" si="6"/>
        <v>-5641.03</v>
      </c>
      <c r="L139" s="476">
        <f t="shared" si="2"/>
        <v>-100</v>
      </c>
      <c r="M139" s="477"/>
      <c r="N139" s="478"/>
    </row>
    <row r="140" ht="15" customHeight="1" spans="1:14">
      <c r="A140" s="461">
        <v>134</v>
      </c>
      <c r="B140" s="469" t="s">
        <v>549</v>
      </c>
      <c r="C140" s="470"/>
      <c r="D140" s="471" t="s">
        <v>386</v>
      </c>
      <c r="E140" s="465">
        <v>2</v>
      </c>
      <c r="F140" s="466">
        <f t="shared" si="5"/>
        <v>65</v>
      </c>
      <c r="G140" s="467">
        <v>130</v>
      </c>
      <c r="H140" s="468"/>
      <c r="I140" s="473"/>
      <c r="J140" s="474"/>
      <c r="K140" s="475">
        <f t="shared" si="6"/>
        <v>-130</v>
      </c>
      <c r="L140" s="476">
        <f t="shared" si="2"/>
        <v>-100</v>
      </c>
      <c r="M140" s="477"/>
      <c r="N140" s="478"/>
    </row>
    <row r="141" ht="15" customHeight="1" spans="1:14">
      <c r="A141" s="461">
        <v>135</v>
      </c>
      <c r="B141" s="469" t="s">
        <v>550</v>
      </c>
      <c r="C141" s="470" t="s">
        <v>551</v>
      </c>
      <c r="D141" s="471" t="s">
        <v>386</v>
      </c>
      <c r="E141" s="465">
        <v>2</v>
      </c>
      <c r="F141" s="466">
        <f t="shared" si="5"/>
        <v>10800</v>
      </c>
      <c r="G141" s="467">
        <v>21600</v>
      </c>
      <c r="H141" s="468"/>
      <c r="I141" s="473"/>
      <c r="J141" s="474"/>
      <c r="K141" s="475">
        <f t="shared" si="6"/>
        <v>-21600</v>
      </c>
      <c r="L141" s="476">
        <f t="shared" si="2"/>
        <v>-100</v>
      </c>
      <c r="M141" s="477"/>
      <c r="N141" s="478"/>
    </row>
    <row r="142" ht="15" customHeight="1" spans="1:14">
      <c r="A142" s="461">
        <v>136</v>
      </c>
      <c r="B142" s="469" t="s">
        <v>552</v>
      </c>
      <c r="C142" s="470" t="s">
        <v>553</v>
      </c>
      <c r="D142" s="471" t="s">
        <v>386</v>
      </c>
      <c r="E142" s="465">
        <v>1</v>
      </c>
      <c r="F142" s="466">
        <f t="shared" si="5"/>
        <v>65</v>
      </c>
      <c r="G142" s="467">
        <v>65</v>
      </c>
      <c r="H142" s="468"/>
      <c r="I142" s="473"/>
      <c r="J142" s="474"/>
      <c r="K142" s="475">
        <f t="shared" si="6"/>
        <v>-65</v>
      </c>
      <c r="L142" s="476">
        <f t="shared" si="2"/>
        <v>-100</v>
      </c>
      <c r="M142" s="477"/>
      <c r="N142" s="478"/>
    </row>
    <row r="143" ht="15" customHeight="1" spans="1:14">
      <c r="A143" s="461">
        <v>137</v>
      </c>
      <c r="B143" s="469" t="s">
        <v>554</v>
      </c>
      <c r="C143" s="470">
        <v>120</v>
      </c>
      <c r="D143" s="471" t="s">
        <v>342</v>
      </c>
      <c r="E143" s="465">
        <v>2</v>
      </c>
      <c r="F143" s="466">
        <f t="shared" si="5"/>
        <v>3680</v>
      </c>
      <c r="G143" s="467">
        <v>7360</v>
      </c>
      <c r="H143" s="468"/>
      <c r="I143" s="473"/>
      <c r="J143" s="474"/>
      <c r="K143" s="475">
        <f t="shared" si="6"/>
        <v>-7360</v>
      </c>
      <c r="L143" s="476">
        <f t="shared" si="2"/>
        <v>-100</v>
      </c>
      <c r="M143" s="477"/>
      <c r="N143" s="478"/>
    </row>
    <row r="144" ht="15" customHeight="1" spans="1:14">
      <c r="A144" s="461">
        <v>138</v>
      </c>
      <c r="B144" s="469" t="s">
        <v>555</v>
      </c>
      <c r="C144" s="470" t="s">
        <v>556</v>
      </c>
      <c r="D144" s="471" t="s">
        <v>386</v>
      </c>
      <c r="E144" s="465">
        <v>1</v>
      </c>
      <c r="F144" s="466">
        <f t="shared" si="5"/>
        <v>180</v>
      </c>
      <c r="G144" s="467">
        <v>180</v>
      </c>
      <c r="H144" s="468"/>
      <c r="I144" s="473"/>
      <c r="J144" s="474"/>
      <c r="K144" s="475">
        <f t="shared" si="6"/>
        <v>-180</v>
      </c>
      <c r="L144" s="476">
        <f t="shared" si="2"/>
        <v>-100</v>
      </c>
      <c r="M144" s="477"/>
      <c r="N144" s="478"/>
    </row>
    <row r="145" ht="15" customHeight="1" spans="1:14">
      <c r="A145" s="461">
        <v>139</v>
      </c>
      <c r="B145" s="469" t="s">
        <v>557</v>
      </c>
      <c r="C145" s="470" t="s">
        <v>558</v>
      </c>
      <c r="D145" s="471" t="s">
        <v>386</v>
      </c>
      <c r="E145" s="465">
        <v>7</v>
      </c>
      <c r="F145" s="466">
        <f t="shared" si="5"/>
        <v>598.142857142857</v>
      </c>
      <c r="G145" s="467">
        <v>4187</v>
      </c>
      <c r="H145" s="468"/>
      <c r="I145" s="473"/>
      <c r="J145" s="474"/>
      <c r="K145" s="475">
        <f t="shared" si="6"/>
        <v>-4187</v>
      </c>
      <c r="L145" s="476">
        <f t="shared" si="2"/>
        <v>-100</v>
      </c>
      <c r="M145" s="477"/>
      <c r="N145" s="478"/>
    </row>
    <row r="146" ht="15" customHeight="1" spans="1:14">
      <c r="A146" s="461">
        <v>140</v>
      </c>
      <c r="B146" s="469" t="s">
        <v>557</v>
      </c>
      <c r="C146" s="470" t="s">
        <v>559</v>
      </c>
      <c r="D146" s="471" t="s">
        <v>342</v>
      </c>
      <c r="E146" s="465">
        <v>0</v>
      </c>
      <c r="F146" s="466" t="e">
        <f t="shared" si="5"/>
        <v>#DIV/0!</v>
      </c>
      <c r="G146" s="467">
        <v>0</v>
      </c>
      <c r="H146" s="468"/>
      <c r="I146" s="473"/>
      <c r="J146" s="474"/>
      <c r="K146" s="475">
        <f t="shared" si="6"/>
        <v>0</v>
      </c>
      <c r="L146" s="476" t="str">
        <f t="shared" si="2"/>
        <v/>
      </c>
      <c r="M146" s="477"/>
      <c r="N146" s="478"/>
    </row>
    <row r="147" ht="15" customHeight="1" spans="1:14">
      <c r="A147" s="461">
        <v>141</v>
      </c>
      <c r="B147" s="469" t="s">
        <v>560</v>
      </c>
      <c r="C147" s="470" t="s">
        <v>561</v>
      </c>
      <c r="D147" s="471" t="s">
        <v>386</v>
      </c>
      <c r="E147" s="465">
        <v>19</v>
      </c>
      <c r="F147" s="466">
        <f t="shared" si="5"/>
        <v>265.526315789474</v>
      </c>
      <c r="G147" s="467">
        <v>5045</v>
      </c>
      <c r="H147" s="468"/>
      <c r="I147" s="473"/>
      <c r="J147" s="474"/>
      <c r="K147" s="475">
        <f t="shared" si="6"/>
        <v>-5045</v>
      </c>
      <c r="L147" s="476">
        <f t="shared" si="2"/>
        <v>-100</v>
      </c>
      <c r="M147" s="477"/>
      <c r="N147" s="478"/>
    </row>
    <row r="148" ht="15" customHeight="1" spans="1:14">
      <c r="A148" s="461">
        <v>142</v>
      </c>
      <c r="B148" s="469" t="s">
        <v>562</v>
      </c>
      <c r="C148" s="470" t="s">
        <v>563</v>
      </c>
      <c r="D148" s="471" t="s">
        <v>386</v>
      </c>
      <c r="E148" s="465">
        <v>20</v>
      </c>
      <c r="F148" s="466">
        <f t="shared" si="5"/>
        <v>35</v>
      </c>
      <c r="G148" s="467">
        <v>700</v>
      </c>
      <c r="H148" s="468"/>
      <c r="I148" s="473"/>
      <c r="J148" s="474"/>
      <c r="K148" s="475">
        <f t="shared" si="6"/>
        <v>-700</v>
      </c>
      <c r="L148" s="476">
        <f t="shared" si="2"/>
        <v>-100</v>
      </c>
      <c r="M148" s="477"/>
      <c r="N148" s="478"/>
    </row>
    <row r="149" ht="15" customHeight="1" spans="1:14">
      <c r="A149" s="461">
        <v>143</v>
      </c>
      <c r="B149" s="469" t="s">
        <v>564</v>
      </c>
      <c r="C149" s="470" t="s">
        <v>565</v>
      </c>
      <c r="D149" s="471" t="s">
        <v>386</v>
      </c>
      <c r="E149" s="465">
        <v>1</v>
      </c>
      <c r="F149" s="466">
        <f t="shared" si="5"/>
        <v>120</v>
      </c>
      <c r="G149" s="467">
        <v>120</v>
      </c>
      <c r="H149" s="468"/>
      <c r="I149" s="473"/>
      <c r="J149" s="474"/>
      <c r="K149" s="475">
        <f t="shared" si="6"/>
        <v>-120</v>
      </c>
      <c r="L149" s="476">
        <f t="shared" si="2"/>
        <v>-100</v>
      </c>
      <c r="M149" s="477"/>
      <c r="N149" s="478"/>
    </row>
    <row r="150" ht="15" customHeight="1" spans="1:14">
      <c r="A150" s="461">
        <v>144</v>
      </c>
      <c r="B150" s="469" t="s">
        <v>564</v>
      </c>
      <c r="C150" s="470" t="s">
        <v>566</v>
      </c>
      <c r="D150" s="471" t="s">
        <v>386</v>
      </c>
      <c r="E150" s="465">
        <v>3</v>
      </c>
      <c r="F150" s="466">
        <f t="shared" si="5"/>
        <v>65</v>
      </c>
      <c r="G150" s="467">
        <v>195</v>
      </c>
      <c r="H150" s="468"/>
      <c r="I150" s="473"/>
      <c r="J150" s="474"/>
      <c r="K150" s="475">
        <f t="shared" si="6"/>
        <v>-195</v>
      </c>
      <c r="L150" s="476">
        <f t="shared" si="2"/>
        <v>-100</v>
      </c>
      <c r="M150" s="477"/>
      <c r="N150" s="478"/>
    </row>
    <row r="151" ht="15" customHeight="1" spans="1:14">
      <c r="A151" s="461">
        <v>145</v>
      </c>
      <c r="B151" s="469" t="s">
        <v>564</v>
      </c>
      <c r="C151" s="470" t="s">
        <v>567</v>
      </c>
      <c r="D151" s="471" t="s">
        <v>386</v>
      </c>
      <c r="E151" s="465">
        <v>1</v>
      </c>
      <c r="F151" s="466">
        <f t="shared" si="5"/>
        <v>240</v>
      </c>
      <c r="G151" s="467">
        <v>240</v>
      </c>
      <c r="H151" s="468"/>
      <c r="I151" s="473"/>
      <c r="J151" s="474"/>
      <c r="K151" s="475">
        <f t="shared" si="6"/>
        <v>-240</v>
      </c>
      <c r="L151" s="476">
        <f t="shared" si="2"/>
        <v>-100</v>
      </c>
      <c r="M151" s="477"/>
      <c r="N151" s="478"/>
    </row>
    <row r="152" ht="15" customHeight="1" spans="1:14">
      <c r="A152" s="461">
        <v>146</v>
      </c>
      <c r="B152" s="469" t="s">
        <v>568</v>
      </c>
      <c r="C152" s="470" t="s">
        <v>569</v>
      </c>
      <c r="D152" s="471" t="s">
        <v>342</v>
      </c>
      <c r="E152" s="465">
        <v>4</v>
      </c>
      <c r="F152" s="466">
        <f t="shared" si="5"/>
        <v>3250</v>
      </c>
      <c r="G152" s="467">
        <v>13000</v>
      </c>
      <c r="H152" s="468"/>
      <c r="I152" s="473"/>
      <c r="J152" s="474"/>
      <c r="K152" s="475">
        <f t="shared" si="6"/>
        <v>-13000</v>
      </c>
      <c r="L152" s="476">
        <f t="shared" si="2"/>
        <v>-100</v>
      </c>
      <c r="M152" s="477"/>
      <c r="N152" s="478"/>
    </row>
    <row r="153" ht="15" customHeight="1" spans="1:14">
      <c r="A153" s="461">
        <v>147</v>
      </c>
      <c r="B153" s="469" t="s">
        <v>570</v>
      </c>
      <c r="C153" s="470" t="s">
        <v>571</v>
      </c>
      <c r="D153" s="471" t="s">
        <v>386</v>
      </c>
      <c r="E153" s="465">
        <v>2</v>
      </c>
      <c r="F153" s="466">
        <f t="shared" si="5"/>
        <v>3200</v>
      </c>
      <c r="G153" s="467">
        <v>6400</v>
      </c>
      <c r="H153" s="468"/>
      <c r="I153" s="473"/>
      <c r="J153" s="474"/>
      <c r="K153" s="475">
        <f t="shared" si="6"/>
        <v>-6400</v>
      </c>
      <c r="L153" s="476">
        <f t="shared" si="2"/>
        <v>-100</v>
      </c>
      <c r="M153" s="477"/>
      <c r="N153" s="478"/>
    </row>
    <row r="154" ht="15" customHeight="1" spans="1:14">
      <c r="A154" s="461">
        <v>148</v>
      </c>
      <c r="B154" s="469" t="s">
        <v>570</v>
      </c>
      <c r="C154" s="470" t="s">
        <v>572</v>
      </c>
      <c r="D154" s="471" t="s">
        <v>386</v>
      </c>
      <c r="E154" s="465">
        <v>2</v>
      </c>
      <c r="F154" s="466">
        <f t="shared" si="5"/>
        <v>2800</v>
      </c>
      <c r="G154" s="467">
        <v>5600</v>
      </c>
      <c r="H154" s="468"/>
      <c r="I154" s="473"/>
      <c r="J154" s="474"/>
      <c r="K154" s="475">
        <f t="shared" si="6"/>
        <v>-5600</v>
      </c>
      <c r="L154" s="476">
        <f t="shared" si="2"/>
        <v>-100</v>
      </c>
      <c r="M154" s="477"/>
      <c r="N154" s="478"/>
    </row>
    <row r="155" ht="15" customHeight="1" spans="1:14">
      <c r="A155" s="461">
        <v>149</v>
      </c>
      <c r="B155" s="469" t="s">
        <v>573</v>
      </c>
      <c r="C155" s="470" t="s">
        <v>574</v>
      </c>
      <c r="D155" s="471" t="s">
        <v>342</v>
      </c>
      <c r="E155" s="465">
        <v>3</v>
      </c>
      <c r="F155" s="466">
        <f t="shared" si="5"/>
        <v>22000</v>
      </c>
      <c r="G155" s="467">
        <v>66000</v>
      </c>
      <c r="H155" s="468"/>
      <c r="I155" s="473"/>
      <c r="J155" s="474"/>
      <c r="K155" s="475">
        <f t="shared" si="6"/>
        <v>-66000</v>
      </c>
      <c r="L155" s="476">
        <f t="shared" si="2"/>
        <v>-100</v>
      </c>
      <c r="M155" s="477"/>
      <c r="N155" s="478"/>
    </row>
    <row r="156" ht="15" customHeight="1" spans="1:14">
      <c r="A156" s="461">
        <v>150</v>
      </c>
      <c r="B156" s="469" t="s">
        <v>575</v>
      </c>
      <c r="C156" s="470" t="s">
        <v>576</v>
      </c>
      <c r="D156" s="471" t="s">
        <v>342</v>
      </c>
      <c r="E156" s="465">
        <v>1</v>
      </c>
      <c r="F156" s="466">
        <f t="shared" si="5"/>
        <v>22500</v>
      </c>
      <c r="G156" s="467">
        <v>22500</v>
      </c>
      <c r="H156" s="468"/>
      <c r="I156" s="473"/>
      <c r="J156" s="474"/>
      <c r="K156" s="475">
        <f t="shared" si="6"/>
        <v>-22500</v>
      </c>
      <c r="L156" s="476">
        <f t="shared" si="2"/>
        <v>-100</v>
      </c>
      <c r="M156" s="477"/>
      <c r="N156" s="478"/>
    </row>
    <row r="157" ht="15" customHeight="1" spans="1:14">
      <c r="A157" s="461">
        <v>151</v>
      </c>
      <c r="B157" s="469" t="s">
        <v>577</v>
      </c>
      <c r="C157" s="470" t="s">
        <v>578</v>
      </c>
      <c r="D157" s="471" t="s">
        <v>342</v>
      </c>
      <c r="E157" s="465">
        <v>2</v>
      </c>
      <c r="F157" s="466">
        <f t="shared" si="5"/>
        <v>19800</v>
      </c>
      <c r="G157" s="467">
        <v>39600</v>
      </c>
      <c r="H157" s="468"/>
      <c r="I157" s="473"/>
      <c r="J157" s="474"/>
      <c r="K157" s="475">
        <f t="shared" si="6"/>
        <v>-39600</v>
      </c>
      <c r="L157" s="476">
        <f t="shared" si="2"/>
        <v>-100</v>
      </c>
      <c r="M157" s="477"/>
      <c r="N157" s="478"/>
    </row>
    <row r="158" ht="15" customHeight="1" spans="1:14">
      <c r="A158" s="461">
        <v>152</v>
      </c>
      <c r="B158" s="469" t="s">
        <v>579</v>
      </c>
      <c r="C158" s="470" t="s">
        <v>580</v>
      </c>
      <c r="D158" s="471" t="s">
        <v>386</v>
      </c>
      <c r="E158" s="465">
        <v>8</v>
      </c>
      <c r="F158" s="466">
        <f t="shared" si="5"/>
        <v>65</v>
      </c>
      <c r="G158" s="467">
        <v>520</v>
      </c>
      <c r="H158" s="468"/>
      <c r="I158" s="473"/>
      <c r="J158" s="474"/>
      <c r="K158" s="475">
        <f t="shared" si="6"/>
        <v>-520</v>
      </c>
      <c r="L158" s="476">
        <f t="shared" si="2"/>
        <v>-100</v>
      </c>
      <c r="M158" s="477"/>
      <c r="N158" s="478"/>
    </row>
    <row r="159" ht="15" customHeight="1" spans="1:14">
      <c r="A159" s="461">
        <v>153</v>
      </c>
      <c r="B159" s="469" t="s">
        <v>581</v>
      </c>
      <c r="C159" s="470">
        <v>120</v>
      </c>
      <c r="D159" s="471" t="s">
        <v>342</v>
      </c>
      <c r="E159" s="465">
        <v>2</v>
      </c>
      <c r="F159" s="466">
        <f t="shared" si="5"/>
        <v>5399.5</v>
      </c>
      <c r="G159" s="467">
        <v>10799</v>
      </c>
      <c r="H159" s="468"/>
      <c r="I159" s="473"/>
      <c r="J159" s="474"/>
      <c r="K159" s="475">
        <f t="shared" si="6"/>
        <v>-10799</v>
      </c>
      <c r="L159" s="476">
        <f t="shared" si="2"/>
        <v>-100</v>
      </c>
      <c r="M159" s="477"/>
      <c r="N159" s="478"/>
    </row>
    <row r="160" ht="15" customHeight="1" spans="1:14">
      <c r="A160" s="461">
        <v>154</v>
      </c>
      <c r="B160" s="469" t="s">
        <v>581</v>
      </c>
      <c r="C160" s="470">
        <v>80</v>
      </c>
      <c r="D160" s="471" t="s">
        <v>342</v>
      </c>
      <c r="E160" s="465">
        <v>24</v>
      </c>
      <c r="F160" s="466">
        <f t="shared" si="5"/>
        <v>2607.41666666667</v>
      </c>
      <c r="G160" s="467">
        <v>62578</v>
      </c>
      <c r="H160" s="468"/>
      <c r="I160" s="473"/>
      <c r="J160" s="474"/>
      <c r="K160" s="475">
        <f t="shared" si="6"/>
        <v>-62578</v>
      </c>
      <c r="L160" s="476">
        <f t="shared" si="2"/>
        <v>-100</v>
      </c>
      <c r="M160" s="477"/>
      <c r="N160" s="478"/>
    </row>
    <row r="161" ht="15" customHeight="1" spans="1:14">
      <c r="A161" s="461">
        <v>155</v>
      </c>
      <c r="B161" s="469" t="s">
        <v>582</v>
      </c>
      <c r="C161" s="470"/>
      <c r="D161" s="471" t="s">
        <v>386</v>
      </c>
      <c r="E161" s="465">
        <v>3</v>
      </c>
      <c r="F161" s="466">
        <f t="shared" si="5"/>
        <v>540</v>
      </c>
      <c r="G161" s="467">
        <v>1620</v>
      </c>
      <c r="H161" s="468"/>
      <c r="I161" s="473"/>
      <c r="J161" s="474"/>
      <c r="K161" s="475">
        <f t="shared" si="6"/>
        <v>-1620</v>
      </c>
      <c r="L161" s="476">
        <f t="shared" si="2"/>
        <v>-100</v>
      </c>
      <c r="M161" s="477"/>
      <c r="N161" s="478"/>
    </row>
    <row r="162" ht="15" customHeight="1" spans="1:14">
      <c r="A162" s="461">
        <v>156</v>
      </c>
      <c r="B162" s="469" t="s">
        <v>583</v>
      </c>
      <c r="C162" s="470"/>
      <c r="D162" s="471" t="s">
        <v>378</v>
      </c>
      <c r="E162" s="465">
        <v>2</v>
      </c>
      <c r="F162" s="466">
        <f t="shared" si="5"/>
        <v>260</v>
      </c>
      <c r="G162" s="467">
        <v>520</v>
      </c>
      <c r="H162" s="468"/>
      <c r="I162" s="473"/>
      <c r="J162" s="474"/>
      <c r="K162" s="475">
        <f t="shared" si="6"/>
        <v>-520</v>
      </c>
      <c r="L162" s="476">
        <f t="shared" si="2"/>
        <v>-100</v>
      </c>
      <c r="M162" s="477"/>
      <c r="N162" s="478"/>
    </row>
    <row r="163" ht="15" customHeight="1" spans="1:14">
      <c r="A163" s="461">
        <v>157</v>
      </c>
      <c r="B163" s="469" t="s">
        <v>584</v>
      </c>
      <c r="C163" s="470" t="s">
        <v>574</v>
      </c>
      <c r="D163" s="471" t="s">
        <v>386</v>
      </c>
      <c r="E163" s="465">
        <v>3</v>
      </c>
      <c r="F163" s="466">
        <f t="shared" si="5"/>
        <v>4300</v>
      </c>
      <c r="G163" s="467">
        <v>12900</v>
      </c>
      <c r="H163" s="468"/>
      <c r="I163" s="473"/>
      <c r="J163" s="474"/>
      <c r="K163" s="475">
        <f t="shared" si="6"/>
        <v>-12900</v>
      </c>
      <c r="L163" s="476">
        <f t="shared" si="2"/>
        <v>-100</v>
      </c>
      <c r="M163" s="477"/>
      <c r="N163" s="478"/>
    </row>
    <row r="164" ht="15" customHeight="1" spans="1:14">
      <c r="A164" s="461">
        <v>158</v>
      </c>
      <c r="B164" s="469" t="s">
        <v>585</v>
      </c>
      <c r="C164" s="470"/>
      <c r="D164" s="471" t="s">
        <v>386</v>
      </c>
      <c r="E164" s="465">
        <v>23</v>
      </c>
      <c r="F164" s="466">
        <f t="shared" si="5"/>
        <v>348.869565217391</v>
      </c>
      <c r="G164" s="467">
        <v>8024</v>
      </c>
      <c r="H164" s="468"/>
      <c r="I164" s="473"/>
      <c r="J164" s="474"/>
      <c r="K164" s="475">
        <f t="shared" si="6"/>
        <v>-8024</v>
      </c>
      <c r="L164" s="476">
        <f t="shared" si="2"/>
        <v>-100</v>
      </c>
      <c r="M164" s="477"/>
      <c r="N164" s="478"/>
    </row>
    <row r="165" ht="15" customHeight="1" spans="1:14">
      <c r="A165" s="461">
        <v>159</v>
      </c>
      <c r="B165" s="469" t="s">
        <v>586</v>
      </c>
      <c r="C165" s="470" t="s">
        <v>587</v>
      </c>
      <c r="D165" s="471" t="s">
        <v>342</v>
      </c>
      <c r="E165" s="465">
        <v>1</v>
      </c>
      <c r="F165" s="466">
        <f t="shared" si="5"/>
        <v>320</v>
      </c>
      <c r="G165" s="467">
        <v>320</v>
      </c>
      <c r="H165" s="468"/>
      <c r="I165" s="473"/>
      <c r="J165" s="474"/>
      <c r="K165" s="475">
        <f t="shared" si="6"/>
        <v>-320</v>
      </c>
      <c r="L165" s="476">
        <f t="shared" si="2"/>
        <v>-100</v>
      </c>
      <c r="M165" s="477"/>
      <c r="N165" s="478"/>
    </row>
    <row r="166" ht="15" customHeight="1" spans="1:14">
      <c r="A166" s="461">
        <v>160</v>
      </c>
      <c r="B166" s="469" t="s">
        <v>586</v>
      </c>
      <c r="C166" s="470" t="s">
        <v>588</v>
      </c>
      <c r="D166" s="471" t="s">
        <v>342</v>
      </c>
      <c r="E166" s="465">
        <v>4</v>
      </c>
      <c r="F166" s="466">
        <f t="shared" si="5"/>
        <v>325</v>
      </c>
      <c r="G166" s="467">
        <v>1300</v>
      </c>
      <c r="H166" s="468"/>
      <c r="I166" s="473"/>
      <c r="J166" s="474"/>
      <c r="K166" s="475">
        <f t="shared" si="6"/>
        <v>-1300</v>
      </c>
      <c r="L166" s="476">
        <f t="shared" si="2"/>
        <v>-100</v>
      </c>
      <c r="M166" s="477"/>
      <c r="N166" s="478"/>
    </row>
    <row r="167" ht="15" customHeight="1" spans="1:14">
      <c r="A167" s="461">
        <v>161</v>
      </c>
      <c r="B167" s="469" t="s">
        <v>586</v>
      </c>
      <c r="C167" s="470" t="s">
        <v>589</v>
      </c>
      <c r="D167" s="471" t="s">
        <v>342</v>
      </c>
      <c r="E167" s="465">
        <v>3</v>
      </c>
      <c r="F167" s="466">
        <f t="shared" si="5"/>
        <v>256.666666666667</v>
      </c>
      <c r="G167" s="467">
        <v>770</v>
      </c>
      <c r="H167" s="468"/>
      <c r="I167" s="473"/>
      <c r="J167" s="474"/>
      <c r="K167" s="475">
        <f t="shared" si="6"/>
        <v>-770</v>
      </c>
      <c r="L167" s="476">
        <f t="shared" si="2"/>
        <v>-100</v>
      </c>
      <c r="M167" s="477"/>
      <c r="N167" s="478"/>
    </row>
    <row r="168" ht="15" customHeight="1" spans="1:14">
      <c r="A168" s="461">
        <v>162</v>
      </c>
      <c r="B168" s="469" t="s">
        <v>590</v>
      </c>
      <c r="C168" s="470" t="s">
        <v>591</v>
      </c>
      <c r="D168" s="471" t="s">
        <v>342</v>
      </c>
      <c r="E168" s="465">
        <v>2</v>
      </c>
      <c r="F168" s="466">
        <f t="shared" si="5"/>
        <v>650</v>
      </c>
      <c r="G168" s="467">
        <v>1300</v>
      </c>
      <c r="H168" s="468"/>
      <c r="I168" s="473"/>
      <c r="J168" s="474"/>
      <c r="K168" s="475">
        <f t="shared" si="6"/>
        <v>-1300</v>
      </c>
      <c r="L168" s="476">
        <f t="shared" si="2"/>
        <v>-100</v>
      </c>
      <c r="M168" s="477"/>
      <c r="N168" s="478"/>
    </row>
    <row r="169" ht="15" customHeight="1" spans="1:14">
      <c r="A169" s="461">
        <v>163</v>
      </c>
      <c r="B169" s="469" t="s">
        <v>590</v>
      </c>
      <c r="C169" s="470" t="s">
        <v>592</v>
      </c>
      <c r="D169" s="471" t="s">
        <v>386</v>
      </c>
      <c r="E169" s="465">
        <v>1</v>
      </c>
      <c r="F169" s="466">
        <f t="shared" si="5"/>
        <v>140</v>
      </c>
      <c r="G169" s="467">
        <v>140</v>
      </c>
      <c r="H169" s="468"/>
      <c r="I169" s="473"/>
      <c r="J169" s="474"/>
      <c r="K169" s="475">
        <f t="shared" si="6"/>
        <v>-140</v>
      </c>
      <c r="L169" s="476">
        <f t="shared" si="2"/>
        <v>-100</v>
      </c>
      <c r="M169" s="477"/>
      <c r="N169" s="478"/>
    </row>
    <row r="170" ht="15" customHeight="1" spans="1:14">
      <c r="A170" s="461">
        <v>164</v>
      </c>
      <c r="B170" s="469" t="s">
        <v>590</v>
      </c>
      <c r="C170" s="470" t="s">
        <v>593</v>
      </c>
      <c r="D170" s="471" t="s">
        <v>342</v>
      </c>
      <c r="E170" s="465">
        <v>6</v>
      </c>
      <c r="F170" s="466">
        <f t="shared" si="5"/>
        <v>79.16</v>
      </c>
      <c r="G170" s="467">
        <v>474.96</v>
      </c>
      <c r="H170" s="468"/>
      <c r="I170" s="473"/>
      <c r="J170" s="474"/>
      <c r="K170" s="475">
        <f t="shared" si="6"/>
        <v>-474.96</v>
      </c>
      <c r="L170" s="476">
        <f t="shared" si="2"/>
        <v>-100</v>
      </c>
      <c r="M170" s="477"/>
      <c r="N170" s="478"/>
    </row>
    <row r="171" ht="15" customHeight="1" spans="1:14">
      <c r="A171" s="461">
        <v>165</v>
      </c>
      <c r="B171" s="469" t="s">
        <v>590</v>
      </c>
      <c r="C171" s="470" t="s">
        <v>594</v>
      </c>
      <c r="D171" s="471" t="s">
        <v>342</v>
      </c>
      <c r="E171" s="465">
        <v>2</v>
      </c>
      <c r="F171" s="466">
        <f t="shared" si="5"/>
        <v>420</v>
      </c>
      <c r="G171" s="467">
        <v>840</v>
      </c>
      <c r="H171" s="468"/>
      <c r="I171" s="473"/>
      <c r="J171" s="474"/>
      <c r="K171" s="475">
        <f t="shared" si="6"/>
        <v>-840</v>
      </c>
      <c r="L171" s="476">
        <f t="shared" si="2"/>
        <v>-100</v>
      </c>
      <c r="M171" s="477"/>
      <c r="N171" s="478"/>
    </row>
    <row r="172" ht="15" customHeight="1" spans="1:14">
      <c r="A172" s="461">
        <v>166</v>
      </c>
      <c r="B172" s="469" t="s">
        <v>590</v>
      </c>
      <c r="C172" s="470" t="s">
        <v>595</v>
      </c>
      <c r="D172" s="471" t="s">
        <v>342</v>
      </c>
      <c r="E172" s="465">
        <v>2</v>
      </c>
      <c r="F172" s="466">
        <f t="shared" si="5"/>
        <v>185</v>
      </c>
      <c r="G172" s="467">
        <v>370</v>
      </c>
      <c r="H172" s="468"/>
      <c r="I172" s="473"/>
      <c r="J172" s="474"/>
      <c r="K172" s="475">
        <f t="shared" si="6"/>
        <v>-370</v>
      </c>
      <c r="L172" s="476">
        <f t="shared" si="2"/>
        <v>-100</v>
      </c>
      <c r="M172" s="477"/>
      <c r="N172" s="478"/>
    </row>
    <row r="173" ht="15" customHeight="1" spans="1:14">
      <c r="A173" s="461">
        <v>167</v>
      </c>
      <c r="B173" s="469" t="s">
        <v>590</v>
      </c>
      <c r="C173" s="470" t="s">
        <v>596</v>
      </c>
      <c r="D173" s="471" t="s">
        <v>342</v>
      </c>
      <c r="E173" s="465">
        <v>3</v>
      </c>
      <c r="F173" s="466">
        <f t="shared" si="5"/>
        <v>185</v>
      </c>
      <c r="G173" s="467">
        <v>555</v>
      </c>
      <c r="H173" s="468"/>
      <c r="I173" s="473"/>
      <c r="J173" s="474"/>
      <c r="K173" s="475">
        <f t="shared" si="6"/>
        <v>-555</v>
      </c>
      <c r="L173" s="476">
        <f t="shared" si="2"/>
        <v>-100</v>
      </c>
      <c r="M173" s="477"/>
      <c r="N173" s="478"/>
    </row>
    <row r="174" ht="15" customHeight="1" spans="1:14">
      <c r="A174" s="461">
        <v>168</v>
      </c>
      <c r="B174" s="469" t="s">
        <v>590</v>
      </c>
      <c r="C174" s="470" t="s">
        <v>597</v>
      </c>
      <c r="D174" s="471" t="s">
        <v>342</v>
      </c>
      <c r="E174" s="465">
        <v>3</v>
      </c>
      <c r="F174" s="466">
        <f t="shared" si="5"/>
        <v>85</v>
      </c>
      <c r="G174" s="467">
        <v>255</v>
      </c>
      <c r="H174" s="468"/>
      <c r="I174" s="473"/>
      <c r="J174" s="474"/>
      <c r="K174" s="475">
        <f t="shared" si="6"/>
        <v>-255</v>
      </c>
      <c r="L174" s="476">
        <f t="shared" si="2"/>
        <v>-100</v>
      </c>
      <c r="M174" s="477"/>
      <c r="N174" s="478"/>
    </row>
    <row r="175" ht="15" customHeight="1" spans="1:14">
      <c r="A175" s="461">
        <v>169</v>
      </c>
      <c r="B175" s="469" t="s">
        <v>590</v>
      </c>
      <c r="C175" s="470" t="s">
        <v>598</v>
      </c>
      <c r="D175" s="471" t="s">
        <v>342</v>
      </c>
      <c r="E175" s="465">
        <v>3</v>
      </c>
      <c r="F175" s="466">
        <f t="shared" si="5"/>
        <v>120</v>
      </c>
      <c r="G175" s="467">
        <v>360</v>
      </c>
      <c r="H175" s="468"/>
      <c r="I175" s="473"/>
      <c r="J175" s="474"/>
      <c r="K175" s="475">
        <f t="shared" si="6"/>
        <v>-360</v>
      </c>
      <c r="L175" s="476">
        <f t="shared" si="2"/>
        <v>-100</v>
      </c>
      <c r="M175" s="477"/>
      <c r="N175" s="478"/>
    </row>
    <row r="176" ht="15" customHeight="1" spans="1:14">
      <c r="A176" s="461">
        <v>170</v>
      </c>
      <c r="B176" s="469" t="s">
        <v>590</v>
      </c>
      <c r="C176" s="470" t="s">
        <v>599</v>
      </c>
      <c r="D176" s="471" t="s">
        <v>342</v>
      </c>
      <c r="E176" s="465">
        <v>1</v>
      </c>
      <c r="F176" s="466">
        <f t="shared" si="5"/>
        <v>130</v>
      </c>
      <c r="G176" s="467">
        <v>130</v>
      </c>
      <c r="H176" s="468"/>
      <c r="I176" s="473"/>
      <c r="J176" s="474"/>
      <c r="K176" s="475">
        <f t="shared" si="6"/>
        <v>-130</v>
      </c>
      <c r="L176" s="476">
        <f t="shared" si="2"/>
        <v>-100</v>
      </c>
      <c r="M176" s="477"/>
      <c r="N176" s="478"/>
    </row>
    <row r="177" ht="15" customHeight="1" spans="1:14">
      <c r="A177" s="461">
        <v>171</v>
      </c>
      <c r="B177" s="469" t="s">
        <v>586</v>
      </c>
      <c r="C177" s="470" t="s">
        <v>600</v>
      </c>
      <c r="D177" s="471" t="s">
        <v>342</v>
      </c>
      <c r="E177" s="465">
        <v>9</v>
      </c>
      <c r="F177" s="466">
        <f t="shared" si="5"/>
        <v>198.888888888889</v>
      </c>
      <c r="G177" s="467">
        <v>1790</v>
      </c>
      <c r="H177" s="468"/>
      <c r="I177" s="473"/>
      <c r="J177" s="474"/>
      <c r="K177" s="475">
        <f t="shared" si="6"/>
        <v>-1790</v>
      </c>
      <c r="L177" s="476">
        <f t="shared" si="2"/>
        <v>-100</v>
      </c>
      <c r="M177" s="477"/>
      <c r="N177" s="478"/>
    </row>
    <row r="178" ht="15" customHeight="1" spans="1:14">
      <c r="A178" s="461">
        <v>172</v>
      </c>
      <c r="B178" s="469" t="s">
        <v>590</v>
      </c>
      <c r="C178" s="470" t="s">
        <v>601</v>
      </c>
      <c r="D178" s="471" t="s">
        <v>342</v>
      </c>
      <c r="E178" s="465">
        <v>2</v>
      </c>
      <c r="F178" s="466">
        <f t="shared" si="5"/>
        <v>280</v>
      </c>
      <c r="G178" s="467">
        <v>560</v>
      </c>
      <c r="H178" s="468"/>
      <c r="I178" s="473"/>
      <c r="J178" s="474"/>
      <c r="K178" s="475">
        <f t="shared" si="6"/>
        <v>-560</v>
      </c>
      <c r="L178" s="476">
        <f t="shared" si="2"/>
        <v>-100</v>
      </c>
      <c r="M178" s="477"/>
      <c r="N178" s="478"/>
    </row>
    <row r="179" ht="15" customHeight="1" spans="1:14">
      <c r="A179" s="461">
        <v>173</v>
      </c>
      <c r="B179" s="469" t="s">
        <v>590</v>
      </c>
      <c r="C179" s="470" t="s">
        <v>602</v>
      </c>
      <c r="D179" s="471" t="s">
        <v>386</v>
      </c>
      <c r="E179" s="465">
        <v>2</v>
      </c>
      <c r="F179" s="466">
        <f t="shared" si="5"/>
        <v>750</v>
      </c>
      <c r="G179" s="467">
        <v>1500</v>
      </c>
      <c r="H179" s="468"/>
      <c r="I179" s="473"/>
      <c r="J179" s="474"/>
      <c r="K179" s="475">
        <f t="shared" si="6"/>
        <v>-1500</v>
      </c>
      <c r="L179" s="476">
        <f t="shared" si="2"/>
        <v>-100</v>
      </c>
      <c r="M179" s="477"/>
      <c r="N179" s="478"/>
    </row>
    <row r="180" ht="15" customHeight="1" spans="1:14">
      <c r="A180" s="461">
        <v>174</v>
      </c>
      <c r="B180" s="469" t="s">
        <v>590</v>
      </c>
      <c r="C180" s="470" t="s">
        <v>603</v>
      </c>
      <c r="D180" s="471" t="s">
        <v>386</v>
      </c>
      <c r="E180" s="465">
        <v>34</v>
      </c>
      <c r="F180" s="466">
        <f t="shared" si="5"/>
        <v>1275.20588235294</v>
      </c>
      <c r="G180" s="467">
        <v>43357</v>
      </c>
      <c r="H180" s="468"/>
      <c r="I180" s="473"/>
      <c r="J180" s="474"/>
      <c r="K180" s="475">
        <f t="shared" si="6"/>
        <v>-43357</v>
      </c>
      <c r="L180" s="476">
        <f t="shared" si="2"/>
        <v>-100</v>
      </c>
      <c r="M180" s="477"/>
      <c r="N180" s="478"/>
    </row>
    <row r="181" ht="15" customHeight="1" spans="1:14">
      <c r="A181" s="461">
        <v>175</v>
      </c>
      <c r="B181" s="469" t="s">
        <v>590</v>
      </c>
      <c r="C181" s="470" t="s">
        <v>604</v>
      </c>
      <c r="D181" s="471" t="s">
        <v>386</v>
      </c>
      <c r="E181" s="465">
        <v>1</v>
      </c>
      <c r="F181" s="466">
        <f t="shared" si="5"/>
        <v>20</v>
      </c>
      <c r="G181" s="467">
        <v>20</v>
      </c>
      <c r="H181" s="468"/>
      <c r="I181" s="473"/>
      <c r="J181" s="474"/>
      <c r="K181" s="475">
        <f t="shared" si="6"/>
        <v>-20</v>
      </c>
      <c r="L181" s="476">
        <f t="shared" si="2"/>
        <v>-100</v>
      </c>
      <c r="M181" s="477"/>
      <c r="N181" s="478"/>
    </row>
    <row r="182" ht="15" customHeight="1" spans="1:14">
      <c r="A182" s="461">
        <v>176</v>
      </c>
      <c r="B182" s="469" t="s">
        <v>590</v>
      </c>
      <c r="C182" s="470" t="s">
        <v>605</v>
      </c>
      <c r="D182" s="471" t="s">
        <v>342</v>
      </c>
      <c r="E182" s="465">
        <v>3</v>
      </c>
      <c r="F182" s="466">
        <f t="shared" si="5"/>
        <v>1816.66666666667</v>
      </c>
      <c r="G182" s="467">
        <v>5450</v>
      </c>
      <c r="H182" s="468"/>
      <c r="I182" s="473"/>
      <c r="J182" s="474"/>
      <c r="K182" s="475">
        <f t="shared" si="6"/>
        <v>-5450</v>
      </c>
      <c r="L182" s="476">
        <f t="shared" si="2"/>
        <v>-100</v>
      </c>
      <c r="M182" s="477"/>
      <c r="N182" s="478"/>
    </row>
    <row r="183" ht="15" customHeight="1" spans="1:14">
      <c r="A183" s="461">
        <v>177</v>
      </c>
      <c r="B183" s="469" t="s">
        <v>590</v>
      </c>
      <c r="C183" s="470" t="s">
        <v>606</v>
      </c>
      <c r="D183" s="471" t="s">
        <v>342</v>
      </c>
      <c r="E183" s="465">
        <v>7</v>
      </c>
      <c r="F183" s="466">
        <f t="shared" si="5"/>
        <v>634.285714285714</v>
      </c>
      <c r="G183" s="467">
        <v>4440</v>
      </c>
      <c r="H183" s="468"/>
      <c r="I183" s="473"/>
      <c r="J183" s="474"/>
      <c r="K183" s="475">
        <f t="shared" si="6"/>
        <v>-4440</v>
      </c>
      <c r="L183" s="476">
        <f t="shared" si="2"/>
        <v>-100</v>
      </c>
      <c r="M183" s="477"/>
      <c r="N183" s="478"/>
    </row>
    <row r="184" ht="15" customHeight="1" spans="1:14">
      <c r="A184" s="461">
        <v>178</v>
      </c>
      <c r="B184" s="469" t="s">
        <v>590</v>
      </c>
      <c r="C184" s="470" t="s">
        <v>607</v>
      </c>
      <c r="D184" s="471" t="s">
        <v>386</v>
      </c>
      <c r="E184" s="465">
        <v>1</v>
      </c>
      <c r="F184" s="466">
        <f t="shared" si="5"/>
        <v>85</v>
      </c>
      <c r="G184" s="467">
        <v>85</v>
      </c>
      <c r="H184" s="468"/>
      <c r="I184" s="473"/>
      <c r="J184" s="474"/>
      <c r="K184" s="475">
        <f t="shared" si="6"/>
        <v>-85</v>
      </c>
      <c r="L184" s="476">
        <f t="shared" si="2"/>
        <v>-100</v>
      </c>
      <c r="M184" s="477"/>
      <c r="N184" s="478"/>
    </row>
    <row r="185" ht="15" customHeight="1" spans="1:14">
      <c r="A185" s="461">
        <v>179</v>
      </c>
      <c r="B185" s="469" t="s">
        <v>590</v>
      </c>
      <c r="C185" s="470" t="s">
        <v>608</v>
      </c>
      <c r="D185" s="471" t="s">
        <v>386</v>
      </c>
      <c r="E185" s="465">
        <v>2</v>
      </c>
      <c r="F185" s="466">
        <f t="shared" si="5"/>
        <v>55</v>
      </c>
      <c r="G185" s="467">
        <v>110</v>
      </c>
      <c r="H185" s="468"/>
      <c r="I185" s="473"/>
      <c r="J185" s="474"/>
      <c r="K185" s="475">
        <f t="shared" si="6"/>
        <v>-110</v>
      </c>
      <c r="L185" s="476">
        <f t="shared" si="2"/>
        <v>-100</v>
      </c>
      <c r="M185" s="477"/>
      <c r="N185" s="478"/>
    </row>
    <row r="186" ht="15" customHeight="1" spans="1:14">
      <c r="A186" s="461">
        <v>180</v>
      </c>
      <c r="B186" s="469" t="s">
        <v>590</v>
      </c>
      <c r="C186" s="470" t="s">
        <v>609</v>
      </c>
      <c r="D186" s="471" t="s">
        <v>342</v>
      </c>
      <c r="E186" s="465">
        <v>4</v>
      </c>
      <c r="F186" s="466">
        <f t="shared" si="5"/>
        <v>550</v>
      </c>
      <c r="G186" s="467">
        <v>2200</v>
      </c>
      <c r="H186" s="468"/>
      <c r="I186" s="473"/>
      <c r="J186" s="474"/>
      <c r="K186" s="475">
        <f t="shared" si="6"/>
        <v>-2200</v>
      </c>
      <c r="L186" s="476">
        <f t="shared" si="2"/>
        <v>-100</v>
      </c>
      <c r="M186" s="477"/>
      <c r="N186" s="478"/>
    </row>
    <row r="187" ht="15" customHeight="1" spans="1:14">
      <c r="A187" s="461">
        <v>181</v>
      </c>
      <c r="B187" s="469" t="s">
        <v>610</v>
      </c>
      <c r="C187" s="470" t="s">
        <v>611</v>
      </c>
      <c r="D187" s="471" t="s">
        <v>386</v>
      </c>
      <c r="E187" s="465">
        <v>3</v>
      </c>
      <c r="F187" s="466">
        <f t="shared" si="5"/>
        <v>4350</v>
      </c>
      <c r="G187" s="467">
        <v>13050</v>
      </c>
      <c r="H187" s="468"/>
      <c r="I187" s="473"/>
      <c r="J187" s="474"/>
      <c r="K187" s="475">
        <f t="shared" si="6"/>
        <v>-13050</v>
      </c>
      <c r="L187" s="476">
        <f t="shared" si="2"/>
        <v>-100</v>
      </c>
      <c r="M187" s="477"/>
      <c r="N187" s="478"/>
    </row>
    <row r="188" ht="15" customHeight="1" spans="1:14">
      <c r="A188" s="461">
        <v>182</v>
      </c>
      <c r="B188" s="469" t="s">
        <v>610</v>
      </c>
      <c r="C188" s="470" t="s">
        <v>612</v>
      </c>
      <c r="D188" s="471" t="s">
        <v>386</v>
      </c>
      <c r="E188" s="465">
        <v>9</v>
      </c>
      <c r="F188" s="466">
        <f t="shared" si="5"/>
        <v>2750</v>
      </c>
      <c r="G188" s="467">
        <v>24750</v>
      </c>
      <c r="H188" s="468"/>
      <c r="I188" s="473"/>
      <c r="J188" s="474"/>
      <c r="K188" s="475">
        <f t="shared" si="6"/>
        <v>-24750</v>
      </c>
      <c r="L188" s="476">
        <f t="shared" si="2"/>
        <v>-100</v>
      </c>
      <c r="M188" s="477"/>
      <c r="N188" s="478"/>
    </row>
    <row r="189" ht="15" customHeight="1" spans="1:14">
      <c r="A189" s="461">
        <v>183</v>
      </c>
      <c r="B189" s="469" t="s">
        <v>590</v>
      </c>
      <c r="C189" s="470" t="s">
        <v>613</v>
      </c>
      <c r="D189" s="471" t="s">
        <v>342</v>
      </c>
      <c r="E189" s="465">
        <v>2</v>
      </c>
      <c r="F189" s="466">
        <f t="shared" si="5"/>
        <v>200</v>
      </c>
      <c r="G189" s="467">
        <v>400</v>
      </c>
      <c r="H189" s="468"/>
      <c r="I189" s="473"/>
      <c r="J189" s="474"/>
      <c r="K189" s="475">
        <f t="shared" si="6"/>
        <v>-400</v>
      </c>
      <c r="L189" s="476">
        <f t="shared" si="2"/>
        <v>-100</v>
      </c>
      <c r="M189" s="477"/>
      <c r="N189" s="478"/>
    </row>
    <row r="190" ht="15" customHeight="1" spans="1:14">
      <c r="A190" s="461">
        <v>184</v>
      </c>
      <c r="B190" s="469" t="s">
        <v>614</v>
      </c>
      <c r="C190" s="470" t="s">
        <v>615</v>
      </c>
      <c r="D190" s="471" t="s">
        <v>342</v>
      </c>
      <c r="E190" s="465">
        <v>3</v>
      </c>
      <c r="F190" s="466">
        <f t="shared" si="5"/>
        <v>18900</v>
      </c>
      <c r="G190" s="467">
        <v>56700</v>
      </c>
      <c r="H190" s="468"/>
      <c r="I190" s="473"/>
      <c r="J190" s="474"/>
      <c r="K190" s="475">
        <f t="shared" si="6"/>
        <v>-56700</v>
      </c>
      <c r="L190" s="476">
        <f t="shared" si="2"/>
        <v>-100</v>
      </c>
      <c r="M190" s="477"/>
      <c r="N190" s="478"/>
    </row>
    <row r="191" ht="15" customHeight="1" spans="1:14">
      <c r="A191" s="461">
        <v>185</v>
      </c>
      <c r="B191" s="469" t="s">
        <v>616</v>
      </c>
      <c r="C191" s="470" t="s">
        <v>617</v>
      </c>
      <c r="D191" s="471" t="s">
        <v>342</v>
      </c>
      <c r="E191" s="465">
        <v>1</v>
      </c>
      <c r="F191" s="466">
        <f t="shared" si="5"/>
        <v>1150</v>
      </c>
      <c r="G191" s="467">
        <v>1150</v>
      </c>
      <c r="H191" s="468"/>
      <c r="I191" s="473"/>
      <c r="J191" s="474"/>
      <c r="K191" s="475">
        <f t="shared" si="6"/>
        <v>-1150</v>
      </c>
      <c r="L191" s="476">
        <f t="shared" si="2"/>
        <v>-100</v>
      </c>
      <c r="M191" s="477"/>
      <c r="N191" s="478"/>
    </row>
    <row r="192" ht="15" customHeight="1" spans="1:14">
      <c r="A192" s="461">
        <v>186</v>
      </c>
      <c r="B192" s="469" t="s">
        <v>616</v>
      </c>
      <c r="C192" s="470" t="s">
        <v>618</v>
      </c>
      <c r="D192" s="471" t="s">
        <v>342</v>
      </c>
      <c r="E192" s="465">
        <v>2</v>
      </c>
      <c r="F192" s="466">
        <f t="shared" si="5"/>
        <v>950</v>
      </c>
      <c r="G192" s="467">
        <v>1900</v>
      </c>
      <c r="H192" s="468"/>
      <c r="I192" s="473"/>
      <c r="J192" s="474"/>
      <c r="K192" s="475">
        <f t="shared" si="6"/>
        <v>-1900</v>
      </c>
      <c r="L192" s="476">
        <f t="shared" si="2"/>
        <v>-100</v>
      </c>
      <c r="M192" s="477"/>
      <c r="N192" s="478"/>
    </row>
    <row r="193" ht="15" customHeight="1" spans="1:14">
      <c r="A193" s="461">
        <v>187</v>
      </c>
      <c r="B193" s="469" t="s">
        <v>619</v>
      </c>
      <c r="C193" s="470"/>
      <c r="D193" s="471" t="s">
        <v>386</v>
      </c>
      <c r="E193" s="465">
        <v>3</v>
      </c>
      <c r="F193" s="466">
        <f t="shared" si="5"/>
        <v>380</v>
      </c>
      <c r="G193" s="467">
        <v>1140</v>
      </c>
      <c r="H193" s="468"/>
      <c r="I193" s="473"/>
      <c r="J193" s="474"/>
      <c r="K193" s="475">
        <f t="shared" si="6"/>
        <v>-1140</v>
      </c>
      <c r="L193" s="476">
        <f t="shared" si="2"/>
        <v>-100</v>
      </c>
      <c r="M193" s="477"/>
      <c r="N193" s="478"/>
    </row>
    <row r="194" ht="15" customHeight="1" spans="1:14">
      <c r="A194" s="461">
        <v>188</v>
      </c>
      <c r="B194" s="469" t="s">
        <v>610</v>
      </c>
      <c r="C194" s="470" t="s">
        <v>620</v>
      </c>
      <c r="D194" s="471" t="s">
        <v>342</v>
      </c>
      <c r="E194" s="465">
        <v>8</v>
      </c>
      <c r="F194" s="466">
        <f t="shared" si="5"/>
        <v>1818</v>
      </c>
      <c r="G194" s="467">
        <v>14544</v>
      </c>
      <c r="H194" s="468"/>
      <c r="I194" s="473"/>
      <c r="J194" s="474"/>
      <c r="K194" s="475">
        <f t="shared" si="6"/>
        <v>-14544</v>
      </c>
      <c r="L194" s="476">
        <f t="shared" si="2"/>
        <v>-100</v>
      </c>
      <c r="M194" s="477"/>
      <c r="N194" s="478"/>
    </row>
    <row r="195" ht="15" customHeight="1" spans="1:14">
      <c r="A195" s="461">
        <v>189</v>
      </c>
      <c r="B195" s="469" t="s">
        <v>590</v>
      </c>
      <c r="C195" s="470" t="s">
        <v>621</v>
      </c>
      <c r="D195" s="471" t="s">
        <v>342</v>
      </c>
      <c r="E195" s="465">
        <v>3</v>
      </c>
      <c r="F195" s="466">
        <f t="shared" si="5"/>
        <v>1200</v>
      </c>
      <c r="G195" s="467">
        <v>3600</v>
      </c>
      <c r="H195" s="468"/>
      <c r="I195" s="473"/>
      <c r="J195" s="474"/>
      <c r="K195" s="475">
        <f t="shared" si="6"/>
        <v>-3600</v>
      </c>
      <c r="L195" s="476">
        <f t="shared" si="2"/>
        <v>-100</v>
      </c>
      <c r="M195" s="477"/>
      <c r="N195" s="478"/>
    </row>
    <row r="196" ht="15" customHeight="1" spans="1:14">
      <c r="A196" s="461">
        <v>190</v>
      </c>
      <c r="B196" s="469" t="s">
        <v>622</v>
      </c>
      <c r="C196" s="470" t="s">
        <v>623</v>
      </c>
      <c r="D196" s="471" t="s">
        <v>342</v>
      </c>
      <c r="E196" s="465">
        <v>5</v>
      </c>
      <c r="F196" s="466">
        <f t="shared" si="5"/>
        <v>652</v>
      </c>
      <c r="G196" s="467">
        <v>3260</v>
      </c>
      <c r="H196" s="468"/>
      <c r="I196" s="473"/>
      <c r="J196" s="474"/>
      <c r="K196" s="475">
        <f t="shared" si="6"/>
        <v>-3260</v>
      </c>
      <c r="L196" s="476">
        <f t="shared" si="2"/>
        <v>-100</v>
      </c>
      <c r="M196" s="477"/>
      <c r="N196" s="478"/>
    </row>
    <row r="197" ht="15" customHeight="1" spans="1:14">
      <c r="A197" s="461">
        <v>191</v>
      </c>
      <c r="B197" s="469" t="s">
        <v>624</v>
      </c>
      <c r="C197" s="470" t="s">
        <v>625</v>
      </c>
      <c r="D197" s="471" t="s">
        <v>386</v>
      </c>
      <c r="E197" s="465">
        <v>2</v>
      </c>
      <c r="F197" s="466">
        <f t="shared" si="5"/>
        <v>65</v>
      </c>
      <c r="G197" s="467">
        <v>130</v>
      </c>
      <c r="H197" s="468"/>
      <c r="I197" s="473"/>
      <c r="J197" s="474"/>
      <c r="K197" s="475">
        <f t="shared" si="6"/>
        <v>-130</v>
      </c>
      <c r="L197" s="476">
        <f t="shared" si="2"/>
        <v>-100</v>
      </c>
      <c r="M197" s="477"/>
      <c r="N197" s="478"/>
    </row>
    <row r="198" ht="15" customHeight="1" spans="1:14">
      <c r="A198" s="461">
        <v>192</v>
      </c>
      <c r="B198" s="469" t="s">
        <v>626</v>
      </c>
      <c r="C198" s="470">
        <v>80</v>
      </c>
      <c r="D198" s="471" t="s">
        <v>386</v>
      </c>
      <c r="E198" s="465">
        <v>19</v>
      </c>
      <c r="F198" s="466">
        <f t="shared" si="5"/>
        <v>450</v>
      </c>
      <c r="G198" s="467">
        <v>8550</v>
      </c>
      <c r="H198" s="468"/>
      <c r="I198" s="473"/>
      <c r="J198" s="474"/>
      <c r="K198" s="475">
        <f t="shared" si="6"/>
        <v>-8550</v>
      </c>
      <c r="L198" s="476">
        <f t="shared" si="2"/>
        <v>-100</v>
      </c>
      <c r="M198" s="477"/>
      <c r="N198" s="478"/>
    </row>
    <row r="199" ht="15" customHeight="1" spans="1:14">
      <c r="A199" s="461">
        <v>193</v>
      </c>
      <c r="B199" s="469" t="s">
        <v>627</v>
      </c>
      <c r="C199" s="470" t="s">
        <v>628</v>
      </c>
      <c r="D199" s="471" t="s">
        <v>386</v>
      </c>
      <c r="E199" s="465">
        <v>114</v>
      </c>
      <c r="F199" s="466">
        <f t="shared" si="5"/>
        <v>12.0017543859649</v>
      </c>
      <c r="G199" s="467">
        <v>1368.2</v>
      </c>
      <c r="H199" s="468"/>
      <c r="I199" s="473"/>
      <c r="J199" s="474"/>
      <c r="K199" s="475">
        <f t="shared" si="6"/>
        <v>-1368.2</v>
      </c>
      <c r="L199" s="476">
        <f t="shared" si="2"/>
        <v>-100</v>
      </c>
      <c r="M199" s="477"/>
      <c r="N199" s="478"/>
    </row>
    <row r="200" ht="15" customHeight="1" spans="1:14">
      <c r="A200" s="461">
        <v>194</v>
      </c>
      <c r="B200" s="469" t="s">
        <v>629</v>
      </c>
      <c r="C200" s="470" t="s">
        <v>630</v>
      </c>
      <c r="D200" s="471" t="s">
        <v>386</v>
      </c>
      <c r="E200" s="465">
        <v>3</v>
      </c>
      <c r="F200" s="466">
        <f t="shared" ref="F200:F263" si="7">G200/E200</f>
        <v>8</v>
      </c>
      <c r="G200" s="467">
        <v>24</v>
      </c>
      <c r="H200" s="468"/>
      <c r="I200" s="473"/>
      <c r="J200" s="474"/>
      <c r="K200" s="475">
        <f t="shared" ref="K200:K263" si="8">J200-G200</f>
        <v>-24</v>
      </c>
      <c r="L200" s="476">
        <f t="shared" si="2"/>
        <v>-100</v>
      </c>
      <c r="M200" s="477"/>
      <c r="N200" s="478"/>
    </row>
    <row r="201" ht="15" customHeight="1" spans="1:14">
      <c r="A201" s="461">
        <v>195</v>
      </c>
      <c r="B201" s="469" t="s">
        <v>631</v>
      </c>
      <c r="C201" s="470"/>
      <c r="D201" s="471" t="s">
        <v>386</v>
      </c>
      <c r="E201" s="465">
        <v>-8</v>
      </c>
      <c r="F201" s="466">
        <f t="shared" si="7"/>
        <v>-42.05</v>
      </c>
      <c r="G201" s="467">
        <v>336.4</v>
      </c>
      <c r="H201" s="468"/>
      <c r="I201" s="473"/>
      <c r="J201" s="474"/>
      <c r="K201" s="475">
        <f t="shared" si="8"/>
        <v>-336.4</v>
      </c>
      <c r="L201" s="476">
        <f t="shared" si="2"/>
        <v>-100</v>
      </c>
      <c r="M201" s="477"/>
      <c r="N201" s="478"/>
    </row>
    <row r="202" ht="15" customHeight="1" spans="1:14">
      <c r="A202" s="461">
        <v>196</v>
      </c>
      <c r="B202" s="469" t="s">
        <v>632</v>
      </c>
      <c r="C202" s="470" t="s">
        <v>633</v>
      </c>
      <c r="D202" s="471" t="s">
        <v>386</v>
      </c>
      <c r="E202" s="465">
        <v>8</v>
      </c>
      <c r="F202" s="466">
        <f t="shared" si="7"/>
        <v>237.5</v>
      </c>
      <c r="G202" s="467">
        <v>1900</v>
      </c>
      <c r="H202" s="468"/>
      <c r="I202" s="473"/>
      <c r="J202" s="474"/>
      <c r="K202" s="475">
        <f t="shared" si="8"/>
        <v>-1900</v>
      </c>
      <c r="L202" s="476">
        <f t="shared" si="2"/>
        <v>-100</v>
      </c>
      <c r="M202" s="477"/>
      <c r="N202" s="478"/>
    </row>
    <row r="203" ht="15" customHeight="1" spans="1:14">
      <c r="A203" s="461">
        <v>197</v>
      </c>
      <c r="B203" s="469" t="s">
        <v>634</v>
      </c>
      <c r="C203" s="470" t="s">
        <v>635</v>
      </c>
      <c r="D203" s="471" t="s">
        <v>386</v>
      </c>
      <c r="E203" s="465">
        <v>3</v>
      </c>
      <c r="F203" s="466">
        <f t="shared" si="7"/>
        <v>210</v>
      </c>
      <c r="G203" s="467">
        <v>630</v>
      </c>
      <c r="H203" s="468"/>
      <c r="I203" s="473"/>
      <c r="J203" s="474"/>
      <c r="K203" s="475">
        <f t="shared" si="8"/>
        <v>-630</v>
      </c>
      <c r="L203" s="476">
        <f t="shared" si="2"/>
        <v>-100</v>
      </c>
      <c r="M203" s="477"/>
      <c r="N203" s="478"/>
    </row>
    <row r="204" ht="15" customHeight="1" spans="1:14">
      <c r="A204" s="461">
        <v>198</v>
      </c>
      <c r="B204" s="469" t="s">
        <v>634</v>
      </c>
      <c r="C204" s="470" t="s">
        <v>636</v>
      </c>
      <c r="D204" s="471" t="s">
        <v>386</v>
      </c>
      <c r="E204" s="465">
        <v>10</v>
      </c>
      <c r="F204" s="466">
        <f t="shared" si="7"/>
        <v>210</v>
      </c>
      <c r="G204" s="467">
        <v>2100</v>
      </c>
      <c r="H204" s="468"/>
      <c r="I204" s="473"/>
      <c r="J204" s="474"/>
      <c r="K204" s="475">
        <f t="shared" si="8"/>
        <v>-2100</v>
      </c>
      <c r="L204" s="476">
        <f t="shared" si="2"/>
        <v>-100</v>
      </c>
      <c r="M204" s="477"/>
      <c r="N204" s="478"/>
    </row>
    <row r="205" ht="15" customHeight="1" spans="1:14">
      <c r="A205" s="461">
        <v>199</v>
      </c>
      <c r="B205" s="469" t="s">
        <v>637</v>
      </c>
      <c r="C205" s="470"/>
      <c r="D205" s="471" t="s">
        <v>386</v>
      </c>
      <c r="E205" s="465">
        <v>95</v>
      </c>
      <c r="F205" s="466">
        <f t="shared" si="7"/>
        <v>21</v>
      </c>
      <c r="G205" s="467">
        <v>1995</v>
      </c>
      <c r="H205" s="468"/>
      <c r="I205" s="473"/>
      <c r="J205" s="474"/>
      <c r="K205" s="475">
        <f t="shared" si="8"/>
        <v>-1995</v>
      </c>
      <c r="L205" s="476">
        <f t="shared" si="2"/>
        <v>-100</v>
      </c>
      <c r="M205" s="477"/>
      <c r="N205" s="478"/>
    </row>
    <row r="206" ht="15" customHeight="1" spans="1:14">
      <c r="A206" s="461">
        <v>200</v>
      </c>
      <c r="B206" s="469" t="s">
        <v>638</v>
      </c>
      <c r="C206" s="470" t="s">
        <v>639</v>
      </c>
      <c r="D206" s="471" t="s">
        <v>342</v>
      </c>
      <c r="E206" s="465">
        <v>3</v>
      </c>
      <c r="F206" s="466">
        <f t="shared" si="7"/>
        <v>3500</v>
      </c>
      <c r="G206" s="467">
        <v>10500</v>
      </c>
      <c r="H206" s="468"/>
      <c r="I206" s="473"/>
      <c r="J206" s="474"/>
      <c r="K206" s="475">
        <f t="shared" si="8"/>
        <v>-10500</v>
      </c>
      <c r="L206" s="476">
        <f t="shared" si="2"/>
        <v>-100</v>
      </c>
      <c r="M206" s="477"/>
      <c r="N206" s="478"/>
    </row>
    <row r="207" ht="15" customHeight="1" spans="1:14">
      <c r="A207" s="461">
        <v>201</v>
      </c>
      <c r="B207" s="469" t="s">
        <v>640</v>
      </c>
      <c r="C207" s="470" t="s">
        <v>641</v>
      </c>
      <c r="D207" s="471" t="s">
        <v>342</v>
      </c>
      <c r="E207" s="465">
        <v>2</v>
      </c>
      <c r="F207" s="466">
        <f t="shared" si="7"/>
        <v>1070.5</v>
      </c>
      <c r="G207" s="467">
        <v>2141</v>
      </c>
      <c r="H207" s="468"/>
      <c r="I207" s="473"/>
      <c r="J207" s="474"/>
      <c r="K207" s="475">
        <f t="shared" si="8"/>
        <v>-2141</v>
      </c>
      <c r="L207" s="476">
        <f t="shared" si="2"/>
        <v>-100</v>
      </c>
      <c r="M207" s="477"/>
      <c r="N207" s="478"/>
    </row>
    <row r="208" ht="15" customHeight="1" spans="1:14">
      <c r="A208" s="461">
        <v>202</v>
      </c>
      <c r="B208" s="469" t="s">
        <v>642</v>
      </c>
      <c r="C208" s="470" t="s">
        <v>643</v>
      </c>
      <c r="D208" s="471" t="s">
        <v>342</v>
      </c>
      <c r="E208" s="465">
        <v>1</v>
      </c>
      <c r="F208" s="466">
        <f t="shared" si="7"/>
        <v>3800</v>
      </c>
      <c r="G208" s="467">
        <v>3800</v>
      </c>
      <c r="H208" s="468"/>
      <c r="I208" s="473"/>
      <c r="J208" s="474"/>
      <c r="K208" s="475">
        <f t="shared" si="8"/>
        <v>-3800</v>
      </c>
      <c r="L208" s="476">
        <f t="shared" si="2"/>
        <v>-100</v>
      </c>
      <c r="M208" s="477"/>
      <c r="N208" s="478"/>
    </row>
    <row r="209" ht="15" customHeight="1" spans="1:14">
      <c r="A209" s="461">
        <v>203</v>
      </c>
      <c r="B209" s="469" t="s">
        <v>644</v>
      </c>
      <c r="C209" s="470" t="s">
        <v>645</v>
      </c>
      <c r="D209" s="471" t="s">
        <v>386</v>
      </c>
      <c r="E209" s="465">
        <v>2</v>
      </c>
      <c r="F209" s="466">
        <f t="shared" si="7"/>
        <v>30</v>
      </c>
      <c r="G209" s="467">
        <v>60</v>
      </c>
      <c r="H209" s="468"/>
      <c r="I209" s="473"/>
      <c r="J209" s="474"/>
      <c r="K209" s="475">
        <f t="shared" si="8"/>
        <v>-60</v>
      </c>
      <c r="L209" s="476">
        <f t="shared" si="2"/>
        <v>-100</v>
      </c>
      <c r="M209" s="477"/>
      <c r="N209" s="478"/>
    </row>
    <row r="210" ht="15" customHeight="1" spans="1:14">
      <c r="A210" s="461">
        <v>204</v>
      </c>
      <c r="B210" s="469" t="s">
        <v>646</v>
      </c>
      <c r="C210" s="470" t="s">
        <v>647</v>
      </c>
      <c r="D210" s="471" t="s">
        <v>342</v>
      </c>
      <c r="E210" s="465">
        <v>2</v>
      </c>
      <c r="F210" s="466">
        <f t="shared" si="7"/>
        <v>31033.5</v>
      </c>
      <c r="G210" s="467">
        <v>62067</v>
      </c>
      <c r="H210" s="468"/>
      <c r="I210" s="473"/>
      <c r="J210" s="474"/>
      <c r="K210" s="475">
        <f t="shared" si="8"/>
        <v>-62067</v>
      </c>
      <c r="L210" s="476">
        <f t="shared" si="2"/>
        <v>-100</v>
      </c>
      <c r="M210" s="477"/>
      <c r="N210" s="478"/>
    </row>
    <row r="211" ht="15" customHeight="1" spans="1:14">
      <c r="A211" s="461">
        <v>205</v>
      </c>
      <c r="B211" s="469" t="s">
        <v>648</v>
      </c>
      <c r="C211" s="470"/>
      <c r="D211" s="471" t="s">
        <v>378</v>
      </c>
      <c r="E211" s="465">
        <v>5</v>
      </c>
      <c r="F211" s="466">
        <f t="shared" si="7"/>
        <v>750</v>
      </c>
      <c r="G211" s="467">
        <v>3750</v>
      </c>
      <c r="H211" s="468"/>
      <c r="I211" s="473"/>
      <c r="J211" s="474"/>
      <c r="K211" s="475">
        <f t="shared" si="8"/>
        <v>-3750</v>
      </c>
      <c r="L211" s="476">
        <f t="shared" si="2"/>
        <v>-100</v>
      </c>
      <c r="M211" s="477"/>
      <c r="N211" s="478"/>
    </row>
    <row r="212" ht="15" customHeight="1" spans="1:14">
      <c r="A212" s="461">
        <v>206</v>
      </c>
      <c r="B212" s="469" t="s">
        <v>649</v>
      </c>
      <c r="C212" s="470" t="s">
        <v>650</v>
      </c>
      <c r="D212" s="471" t="s">
        <v>386</v>
      </c>
      <c r="E212" s="465">
        <v>1</v>
      </c>
      <c r="F212" s="466">
        <f t="shared" si="7"/>
        <v>3800</v>
      </c>
      <c r="G212" s="467">
        <v>3800</v>
      </c>
      <c r="H212" s="468"/>
      <c r="I212" s="473"/>
      <c r="J212" s="474"/>
      <c r="K212" s="475">
        <f t="shared" si="8"/>
        <v>-3800</v>
      </c>
      <c r="L212" s="476">
        <f t="shared" si="2"/>
        <v>-100</v>
      </c>
      <c r="M212" s="477"/>
      <c r="N212" s="478"/>
    </row>
    <row r="213" ht="15" customHeight="1" spans="1:14">
      <c r="A213" s="461">
        <v>207</v>
      </c>
      <c r="B213" s="469" t="s">
        <v>651</v>
      </c>
      <c r="C213" s="470" t="s">
        <v>652</v>
      </c>
      <c r="D213" s="471" t="s">
        <v>386</v>
      </c>
      <c r="E213" s="465">
        <v>3</v>
      </c>
      <c r="F213" s="466">
        <f t="shared" si="7"/>
        <v>980</v>
      </c>
      <c r="G213" s="467">
        <v>2940</v>
      </c>
      <c r="H213" s="468"/>
      <c r="I213" s="473"/>
      <c r="J213" s="474"/>
      <c r="K213" s="475">
        <f t="shared" si="8"/>
        <v>-2940</v>
      </c>
      <c r="L213" s="476">
        <f t="shared" si="2"/>
        <v>-100</v>
      </c>
      <c r="M213" s="477"/>
      <c r="N213" s="478"/>
    </row>
    <row r="214" ht="15" customHeight="1" spans="1:14">
      <c r="A214" s="461">
        <v>208</v>
      </c>
      <c r="B214" s="469" t="s">
        <v>653</v>
      </c>
      <c r="C214" s="470" t="s">
        <v>654</v>
      </c>
      <c r="D214" s="471" t="s">
        <v>342</v>
      </c>
      <c r="E214" s="465">
        <v>4</v>
      </c>
      <c r="F214" s="466">
        <f t="shared" si="7"/>
        <v>1200</v>
      </c>
      <c r="G214" s="467">
        <v>4800</v>
      </c>
      <c r="H214" s="468"/>
      <c r="I214" s="473"/>
      <c r="J214" s="474"/>
      <c r="K214" s="475">
        <f t="shared" si="8"/>
        <v>-4800</v>
      </c>
      <c r="L214" s="476">
        <f t="shared" si="2"/>
        <v>-100</v>
      </c>
      <c r="M214" s="477"/>
      <c r="N214" s="478"/>
    </row>
    <row r="215" ht="15" customHeight="1" spans="1:14">
      <c r="A215" s="461">
        <v>209</v>
      </c>
      <c r="B215" s="469" t="s">
        <v>655</v>
      </c>
      <c r="C215" s="470" t="s">
        <v>656</v>
      </c>
      <c r="D215" s="471" t="s">
        <v>386</v>
      </c>
      <c r="E215" s="465">
        <v>2</v>
      </c>
      <c r="F215" s="466">
        <f t="shared" si="7"/>
        <v>185</v>
      </c>
      <c r="G215" s="467">
        <v>370</v>
      </c>
      <c r="H215" s="468"/>
      <c r="I215" s="473"/>
      <c r="J215" s="474"/>
      <c r="K215" s="475">
        <f t="shared" si="8"/>
        <v>-370</v>
      </c>
      <c r="L215" s="476">
        <f t="shared" si="2"/>
        <v>-100</v>
      </c>
      <c r="M215" s="477"/>
      <c r="N215" s="478"/>
    </row>
    <row r="216" ht="15" customHeight="1" spans="1:14">
      <c r="A216" s="461">
        <v>210</v>
      </c>
      <c r="B216" s="469" t="s">
        <v>657</v>
      </c>
      <c r="C216" s="470" t="s">
        <v>658</v>
      </c>
      <c r="D216" s="471" t="s">
        <v>386</v>
      </c>
      <c r="E216" s="465">
        <v>57</v>
      </c>
      <c r="F216" s="466">
        <f t="shared" si="7"/>
        <v>45.1754385964912</v>
      </c>
      <c r="G216" s="467">
        <v>2575</v>
      </c>
      <c r="H216" s="468"/>
      <c r="I216" s="473"/>
      <c r="J216" s="474"/>
      <c r="K216" s="475">
        <f t="shared" si="8"/>
        <v>-2575</v>
      </c>
      <c r="L216" s="476">
        <f t="shared" si="2"/>
        <v>-100</v>
      </c>
      <c r="M216" s="477"/>
      <c r="N216" s="478"/>
    </row>
    <row r="217" ht="15" customHeight="1" spans="1:14">
      <c r="A217" s="461">
        <v>211</v>
      </c>
      <c r="B217" s="469" t="s">
        <v>657</v>
      </c>
      <c r="C217" s="470" t="s">
        <v>659</v>
      </c>
      <c r="D217" s="471" t="s">
        <v>386</v>
      </c>
      <c r="E217" s="465">
        <v>2</v>
      </c>
      <c r="F217" s="466">
        <f t="shared" si="7"/>
        <v>35</v>
      </c>
      <c r="G217" s="467">
        <v>70</v>
      </c>
      <c r="H217" s="468"/>
      <c r="I217" s="473"/>
      <c r="J217" s="474"/>
      <c r="K217" s="475">
        <f t="shared" si="8"/>
        <v>-70</v>
      </c>
      <c r="L217" s="476">
        <f t="shared" si="2"/>
        <v>-100</v>
      </c>
      <c r="M217" s="477"/>
      <c r="N217" s="478"/>
    </row>
    <row r="218" ht="15" customHeight="1" spans="1:14">
      <c r="A218" s="461">
        <v>212</v>
      </c>
      <c r="B218" s="469" t="s">
        <v>657</v>
      </c>
      <c r="C218" s="470" t="s">
        <v>660</v>
      </c>
      <c r="D218" s="471" t="s">
        <v>386</v>
      </c>
      <c r="E218" s="465">
        <v>18</v>
      </c>
      <c r="F218" s="466">
        <f t="shared" si="7"/>
        <v>34.9166666666667</v>
      </c>
      <c r="G218" s="467">
        <v>628.5</v>
      </c>
      <c r="H218" s="468"/>
      <c r="I218" s="473"/>
      <c r="J218" s="474"/>
      <c r="K218" s="475">
        <f t="shared" si="8"/>
        <v>-628.5</v>
      </c>
      <c r="L218" s="476">
        <f t="shared" si="2"/>
        <v>-100</v>
      </c>
      <c r="M218" s="477"/>
      <c r="N218" s="478"/>
    </row>
    <row r="219" ht="15" customHeight="1" spans="1:14">
      <c r="A219" s="461">
        <v>213</v>
      </c>
      <c r="B219" s="469" t="s">
        <v>657</v>
      </c>
      <c r="C219" s="470" t="s">
        <v>661</v>
      </c>
      <c r="D219" s="471" t="s">
        <v>386</v>
      </c>
      <c r="E219" s="465">
        <v>52</v>
      </c>
      <c r="F219" s="466">
        <f t="shared" si="7"/>
        <v>65</v>
      </c>
      <c r="G219" s="467">
        <v>3380</v>
      </c>
      <c r="H219" s="468"/>
      <c r="I219" s="473"/>
      <c r="J219" s="474"/>
      <c r="K219" s="475">
        <f t="shared" si="8"/>
        <v>-3380</v>
      </c>
      <c r="L219" s="476">
        <f t="shared" si="2"/>
        <v>-100</v>
      </c>
      <c r="M219" s="477"/>
      <c r="N219" s="478"/>
    </row>
    <row r="220" ht="15" customHeight="1" spans="1:14">
      <c r="A220" s="461">
        <v>214</v>
      </c>
      <c r="B220" s="469" t="s">
        <v>662</v>
      </c>
      <c r="C220" s="470" t="s">
        <v>663</v>
      </c>
      <c r="D220" s="471" t="s">
        <v>386</v>
      </c>
      <c r="E220" s="465">
        <v>1</v>
      </c>
      <c r="F220" s="466">
        <f t="shared" si="7"/>
        <v>55</v>
      </c>
      <c r="G220" s="467">
        <v>55</v>
      </c>
      <c r="H220" s="468"/>
      <c r="I220" s="473"/>
      <c r="J220" s="474"/>
      <c r="K220" s="475">
        <f t="shared" si="8"/>
        <v>-55</v>
      </c>
      <c r="L220" s="476">
        <f t="shared" si="2"/>
        <v>-100</v>
      </c>
      <c r="M220" s="477"/>
      <c r="N220" s="478"/>
    </row>
    <row r="221" ht="15" customHeight="1" spans="1:14">
      <c r="A221" s="461">
        <v>215</v>
      </c>
      <c r="B221" s="469" t="s">
        <v>662</v>
      </c>
      <c r="C221" s="470" t="s">
        <v>664</v>
      </c>
      <c r="D221" s="471" t="s">
        <v>386</v>
      </c>
      <c r="E221" s="465">
        <v>6</v>
      </c>
      <c r="F221" s="466">
        <f t="shared" si="7"/>
        <v>130</v>
      </c>
      <c r="G221" s="467">
        <v>780</v>
      </c>
      <c r="H221" s="468"/>
      <c r="I221" s="473"/>
      <c r="J221" s="474"/>
      <c r="K221" s="475">
        <f t="shared" si="8"/>
        <v>-780</v>
      </c>
      <c r="L221" s="476">
        <f t="shared" si="2"/>
        <v>-100</v>
      </c>
      <c r="M221" s="477"/>
      <c r="N221" s="478"/>
    </row>
    <row r="222" ht="15" customHeight="1" spans="1:14">
      <c r="A222" s="461">
        <v>216</v>
      </c>
      <c r="B222" s="469" t="s">
        <v>657</v>
      </c>
      <c r="C222" s="470" t="s">
        <v>665</v>
      </c>
      <c r="D222" s="471" t="s">
        <v>386</v>
      </c>
      <c r="E222" s="465">
        <v>8</v>
      </c>
      <c r="F222" s="466">
        <f t="shared" si="7"/>
        <v>55</v>
      </c>
      <c r="G222" s="467">
        <v>440</v>
      </c>
      <c r="H222" s="468"/>
      <c r="I222" s="473"/>
      <c r="J222" s="474"/>
      <c r="K222" s="475">
        <f t="shared" si="8"/>
        <v>-440</v>
      </c>
      <c r="L222" s="476">
        <f t="shared" si="2"/>
        <v>-100</v>
      </c>
      <c r="M222" s="477"/>
      <c r="N222" s="478"/>
    </row>
    <row r="223" ht="15" customHeight="1" spans="1:14">
      <c r="A223" s="461">
        <v>217</v>
      </c>
      <c r="B223" s="469" t="s">
        <v>657</v>
      </c>
      <c r="C223" s="470" t="s">
        <v>666</v>
      </c>
      <c r="D223" s="471" t="s">
        <v>386</v>
      </c>
      <c r="E223" s="465">
        <v>12</v>
      </c>
      <c r="F223" s="466">
        <f t="shared" si="7"/>
        <v>25</v>
      </c>
      <c r="G223" s="467">
        <v>300</v>
      </c>
      <c r="H223" s="468"/>
      <c r="I223" s="473"/>
      <c r="J223" s="474"/>
      <c r="K223" s="475">
        <f t="shared" si="8"/>
        <v>-300</v>
      </c>
      <c r="L223" s="476">
        <f t="shared" si="2"/>
        <v>-100</v>
      </c>
      <c r="M223" s="477"/>
      <c r="N223" s="478"/>
    </row>
    <row r="224" ht="15" customHeight="1" spans="1:14">
      <c r="A224" s="461">
        <v>218</v>
      </c>
      <c r="B224" s="469" t="s">
        <v>667</v>
      </c>
      <c r="C224" s="470" t="s">
        <v>668</v>
      </c>
      <c r="D224" s="471" t="s">
        <v>386</v>
      </c>
      <c r="E224" s="465">
        <v>1</v>
      </c>
      <c r="F224" s="466">
        <f t="shared" si="7"/>
        <v>1060</v>
      </c>
      <c r="G224" s="467">
        <v>1060</v>
      </c>
      <c r="H224" s="468"/>
      <c r="I224" s="473"/>
      <c r="J224" s="474"/>
      <c r="K224" s="475">
        <f t="shared" si="8"/>
        <v>-1060</v>
      </c>
      <c r="L224" s="476">
        <f t="shared" si="2"/>
        <v>-100</v>
      </c>
      <c r="M224" s="477"/>
      <c r="N224" s="478"/>
    </row>
    <row r="225" ht="15" customHeight="1" spans="1:14">
      <c r="A225" s="461">
        <v>219</v>
      </c>
      <c r="B225" s="469" t="s">
        <v>669</v>
      </c>
      <c r="C225" s="470" t="s">
        <v>670</v>
      </c>
      <c r="D225" s="471" t="s">
        <v>386</v>
      </c>
      <c r="E225" s="465">
        <v>1</v>
      </c>
      <c r="F225" s="466">
        <f t="shared" si="7"/>
        <v>500</v>
      </c>
      <c r="G225" s="467">
        <v>500</v>
      </c>
      <c r="H225" s="468"/>
      <c r="I225" s="473"/>
      <c r="J225" s="474"/>
      <c r="K225" s="475">
        <f t="shared" si="8"/>
        <v>-500</v>
      </c>
      <c r="L225" s="476">
        <f t="shared" si="2"/>
        <v>-100</v>
      </c>
      <c r="M225" s="477"/>
      <c r="N225" s="478"/>
    </row>
    <row r="226" ht="15" customHeight="1" spans="1:14">
      <c r="A226" s="461">
        <v>220</v>
      </c>
      <c r="B226" s="469" t="s">
        <v>669</v>
      </c>
      <c r="C226" s="470" t="s">
        <v>671</v>
      </c>
      <c r="D226" s="471" t="s">
        <v>342</v>
      </c>
      <c r="E226" s="465">
        <v>4</v>
      </c>
      <c r="F226" s="466">
        <f t="shared" si="7"/>
        <v>460</v>
      </c>
      <c r="G226" s="467">
        <v>1840</v>
      </c>
      <c r="H226" s="468"/>
      <c r="I226" s="473"/>
      <c r="J226" s="474"/>
      <c r="K226" s="475">
        <f t="shared" si="8"/>
        <v>-1840</v>
      </c>
      <c r="L226" s="476">
        <f t="shared" si="2"/>
        <v>-100</v>
      </c>
      <c r="M226" s="477"/>
      <c r="N226" s="478"/>
    </row>
    <row r="227" ht="15" customHeight="1" spans="1:14">
      <c r="A227" s="461">
        <v>221</v>
      </c>
      <c r="B227" s="469" t="s">
        <v>657</v>
      </c>
      <c r="C227" s="470" t="s">
        <v>672</v>
      </c>
      <c r="D227" s="471" t="s">
        <v>386</v>
      </c>
      <c r="E227" s="465">
        <v>4</v>
      </c>
      <c r="F227" s="466">
        <f t="shared" si="7"/>
        <v>15</v>
      </c>
      <c r="G227" s="467">
        <v>60</v>
      </c>
      <c r="H227" s="468"/>
      <c r="I227" s="473"/>
      <c r="J227" s="474"/>
      <c r="K227" s="475">
        <f t="shared" si="8"/>
        <v>-60</v>
      </c>
      <c r="L227" s="476">
        <f t="shared" si="2"/>
        <v>-100</v>
      </c>
      <c r="M227" s="477"/>
      <c r="N227" s="478"/>
    </row>
    <row r="228" ht="15" customHeight="1" spans="1:14">
      <c r="A228" s="461">
        <v>222</v>
      </c>
      <c r="B228" s="469" t="s">
        <v>669</v>
      </c>
      <c r="C228" s="470" t="s">
        <v>673</v>
      </c>
      <c r="D228" s="471" t="s">
        <v>342</v>
      </c>
      <c r="E228" s="465">
        <v>1</v>
      </c>
      <c r="F228" s="466">
        <f t="shared" si="7"/>
        <v>850</v>
      </c>
      <c r="G228" s="467">
        <v>850</v>
      </c>
      <c r="H228" s="468"/>
      <c r="I228" s="473"/>
      <c r="J228" s="474"/>
      <c r="K228" s="475">
        <f t="shared" si="8"/>
        <v>-850</v>
      </c>
      <c r="L228" s="476">
        <f t="shared" si="2"/>
        <v>-100</v>
      </c>
      <c r="M228" s="477"/>
      <c r="N228" s="478"/>
    </row>
    <row r="229" ht="15" customHeight="1" spans="1:14">
      <c r="A229" s="461">
        <v>223</v>
      </c>
      <c r="B229" s="469" t="s">
        <v>669</v>
      </c>
      <c r="C229" s="470" t="s">
        <v>674</v>
      </c>
      <c r="D229" s="471" t="s">
        <v>342</v>
      </c>
      <c r="E229" s="465">
        <v>5</v>
      </c>
      <c r="F229" s="466">
        <f t="shared" si="7"/>
        <v>268</v>
      </c>
      <c r="G229" s="467">
        <v>1340</v>
      </c>
      <c r="H229" s="468"/>
      <c r="I229" s="473"/>
      <c r="J229" s="474"/>
      <c r="K229" s="475">
        <f t="shared" si="8"/>
        <v>-1340</v>
      </c>
      <c r="L229" s="476">
        <f t="shared" si="2"/>
        <v>-100</v>
      </c>
      <c r="M229" s="477"/>
      <c r="N229" s="478"/>
    </row>
    <row r="230" ht="15" customHeight="1" spans="1:14">
      <c r="A230" s="461">
        <v>224</v>
      </c>
      <c r="B230" s="469" t="s">
        <v>675</v>
      </c>
      <c r="C230" s="470" t="s">
        <v>676</v>
      </c>
      <c r="D230" s="471" t="s">
        <v>386</v>
      </c>
      <c r="E230" s="465">
        <v>10</v>
      </c>
      <c r="F230" s="466">
        <f t="shared" si="7"/>
        <v>420</v>
      </c>
      <c r="G230" s="467">
        <v>4200</v>
      </c>
      <c r="H230" s="468"/>
      <c r="I230" s="473"/>
      <c r="J230" s="474"/>
      <c r="K230" s="475">
        <f t="shared" si="8"/>
        <v>-4200</v>
      </c>
      <c r="L230" s="476">
        <f t="shared" si="2"/>
        <v>-100</v>
      </c>
      <c r="M230" s="477"/>
      <c r="N230" s="478"/>
    </row>
    <row r="231" ht="15" customHeight="1" spans="1:14">
      <c r="A231" s="461">
        <v>225</v>
      </c>
      <c r="B231" s="469" t="s">
        <v>677</v>
      </c>
      <c r="C231" s="470"/>
      <c r="D231" s="471" t="s">
        <v>342</v>
      </c>
      <c r="E231" s="465">
        <v>2</v>
      </c>
      <c r="F231" s="466">
        <f t="shared" si="7"/>
        <v>18000</v>
      </c>
      <c r="G231" s="467">
        <v>36000</v>
      </c>
      <c r="H231" s="468"/>
      <c r="I231" s="473"/>
      <c r="J231" s="474"/>
      <c r="K231" s="475">
        <f t="shared" si="8"/>
        <v>-36000</v>
      </c>
      <c r="L231" s="476">
        <f t="shared" si="2"/>
        <v>-100</v>
      </c>
      <c r="M231" s="477"/>
      <c r="N231" s="478"/>
    </row>
    <row r="232" ht="15" customHeight="1" spans="1:14">
      <c r="A232" s="461">
        <v>226</v>
      </c>
      <c r="B232" s="469" t="s">
        <v>667</v>
      </c>
      <c r="C232" s="470" t="s">
        <v>678</v>
      </c>
      <c r="D232" s="471" t="s">
        <v>342</v>
      </c>
      <c r="E232" s="465">
        <v>4</v>
      </c>
      <c r="F232" s="466">
        <f t="shared" si="7"/>
        <v>5442.5</v>
      </c>
      <c r="G232" s="467">
        <v>21770</v>
      </c>
      <c r="H232" s="468"/>
      <c r="I232" s="473"/>
      <c r="J232" s="474"/>
      <c r="K232" s="475">
        <f t="shared" si="8"/>
        <v>-21770</v>
      </c>
      <c r="L232" s="476">
        <f t="shared" si="2"/>
        <v>-100</v>
      </c>
      <c r="M232" s="477"/>
      <c r="N232" s="478"/>
    </row>
    <row r="233" ht="15" customHeight="1" spans="1:14">
      <c r="A233" s="461">
        <v>227</v>
      </c>
      <c r="B233" s="469" t="s">
        <v>669</v>
      </c>
      <c r="C233" s="470" t="s">
        <v>679</v>
      </c>
      <c r="D233" s="471" t="s">
        <v>342</v>
      </c>
      <c r="E233" s="465">
        <v>5</v>
      </c>
      <c r="F233" s="466">
        <f t="shared" si="7"/>
        <v>159.334</v>
      </c>
      <c r="G233" s="467">
        <v>796.67</v>
      </c>
      <c r="H233" s="468"/>
      <c r="I233" s="473"/>
      <c r="J233" s="474"/>
      <c r="K233" s="475">
        <f t="shared" si="8"/>
        <v>-796.67</v>
      </c>
      <c r="L233" s="476">
        <f t="shared" si="2"/>
        <v>-100</v>
      </c>
      <c r="M233" s="477"/>
      <c r="N233" s="478"/>
    </row>
    <row r="234" ht="15" customHeight="1" spans="1:14">
      <c r="A234" s="461">
        <v>228</v>
      </c>
      <c r="B234" s="469" t="s">
        <v>680</v>
      </c>
      <c r="C234" s="470">
        <v>80</v>
      </c>
      <c r="D234" s="471" t="s">
        <v>342</v>
      </c>
      <c r="E234" s="465">
        <v>1</v>
      </c>
      <c r="F234" s="466">
        <f t="shared" si="7"/>
        <v>800</v>
      </c>
      <c r="G234" s="467">
        <v>800</v>
      </c>
      <c r="H234" s="468"/>
      <c r="I234" s="473"/>
      <c r="J234" s="474"/>
      <c r="K234" s="475">
        <f t="shared" si="8"/>
        <v>-800</v>
      </c>
      <c r="L234" s="476">
        <f t="shared" si="2"/>
        <v>-100</v>
      </c>
      <c r="M234" s="477"/>
      <c r="N234" s="478"/>
    </row>
    <row r="235" ht="15" customHeight="1" spans="1:14">
      <c r="A235" s="461">
        <v>229</v>
      </c>
      <c r="B235" s="469" t="s">
        <v>681</v>
      </c>
      <c r="C235" s="470" t="s">
        <v>682</v>
      </c>
      <c r="D235" s="471" t="s">
        <v>378</v>
      </c>
      <c r="E235" s="465">
        <v>1</v>
      </c>
      <c r="F235" s="466">
        <f t="shared" si="7"/>
        <v>8550</v>
      </c>
      <c r="G235" s="467">
        <v>8550</v>
      </c>
      <c r="H235" s="468"/>
      <c r="I235" s="473"/>
      <c r="J235" s="474"/>
      <c r="K235" s="475">
        <f t="shared" si="8"/>
        <v>-8550</v>
      </c>
      <c r="L235" s="476">
        <f t="shared" si="2"/>
        <v>-100</v>
      </c>
      <c r="M235" s="477"/>
      <c r="N235" s="478"/>
    </row>
    <row r="236" ht="15" customHeight="1" spans="1:14">
      <c r="A236" s="461">
        <v>230</v>
      </c>
      <c r="B236" s="469" t="s">
        <v>681</v>
      </c>
      <c r="C236" s="470" t="s">
        <v>683</v>
      </c>
      <c r="D236" s="471" t="s">
        <v>378</v>
      </c>
      <c r="E236" s="465">
        <v>2</v>
      </c>
      <c r="F236" s="466">
        <f t="shared" si="7"/>
        <v>8950</v>
      </c>
      <c r="G236" s="467">
        <v>17900</v>
      </c>
      <c r="H236" s="468"/>
      <c r="I236" s="473"/>
      <c r="J236" s="474"/>
      <c r="K236" s="475">
        <f t="shared" si="8"/>
        <v>-17900</v>
      </c>
      <c r="L236" s="476">
        <f t="shared" si="2"/>
        <v>-100</v>
      </c>
      <c r="M236" s="477"/>
      <c r="N236" s="478"/>
    </row>
    <row r="237" ht="15" customHeight="1" spans="1:14">
      <c r="A237" s="461">
        <v>231</v>
      </c>
      <c r="B237" s="469" t="s">
        <v>684</v>
      </c>
      <c r="C237" s="470" t="s">
        <v>574</v>
      </c>
      <c r="D237" s="471" t="s">
        <v>342</v>
      </c>
      <c r="E237" s="465">
        <v>13</v>
      </c>
      <c r="F237" s="466">
        <f t="shared" si="7"/>
        <v>3088.69230769231</v>
      </c>
      <c r="G237" s="467">
        <v>40153</v>
      </c>
      <c r="H237" s="468"/>
      <c r="I237" s="473"/>
      <c r="J237" s="474"/>
      <c r="K237" s="475">
        <f t="shared" si="8"/>
        <v>-40153</v>
      </c>
      <c r="L237" s="476">
        <f t="shared" si="2"/>
        <v>-100</v>
      </c>
      <c r="M237" s="477"/>
      <c r="N237" s="478"/>
    </row>
    <row r="238" ht="15" customHeight="1" spans="1:14">
      <c r="A238" s="461">
        <v>232</v>
      </c>
      <c r="B238" s="469" t="s">
        <v>685</v>
      </c>
      <c r="C238" s="470" t="s">
        <v>686</v>
      </c>
      <c r="D238" s="471" t="s">
        <v>386</v>
      </c>
      <c r="E238" s="465">
        <v>2</v>
      </c>
      <c r="F238" s="466">
        <f t="shared" si="7"/>
        <v>4400</v>
      </c>
      <c r="G238" s="467">
        <v>8800</v>
      </c>
      <c r="H238" s="468"/>
      <c r="I238" s="473"/>
      <c r="J238" s="474"/>
      <c r="K238" s="475">
        <f t="shared" si="8"/>
        <v>-8800</v>
      </c>
      <c r="L238" s="476">
        <f t="shared" si="2"/>
        <v>-100</v>
      </c>
      <c r="M238" s="477"/>
      <c r="N238" s="478"/>
    </row>
    <row r="239" ht="15" customHeight="1" spans="1:14">
      <c r="A239" s="461">
        <v>233</v>
      </c>
      <c r="B239" s="469" t="s">
        <v>687</v>
      </c>
      <c r="C239" s="470" t="s">
        <v>574</v>
      </c>
      <c r="D239" s="471" t="s">
        <v>386</v>
      </c>
      <c r="E239" s="465">
        <v>2</v>
      </c>
      <c r="F239" s="466">
        <f t="shared" si="7"/>
        <v>450</v>
      </c>
      <c r="G239" s="467">
        <v>900</v>
      </c>
      <c r="H239" s="468"/>
      <c r="I239" s="473"/>
      <c r="J239" s="474"/>
      <c r="K239" s="475">
        <f t="shared" si="8"/>
        <v>-900</v>
      </c>
      <c r="L239" s="476">
        <f t="shared" si="2"/>
        <v>-100</v>
      </c>
      <c r="M239" s="477"/>
      <c r="N239" s="478"/>
    </row>
    <row r="240" ht="15" customHeight="1" spans="1:14">
      <c r="A240" s="461">
        <v>234</v>
      </c>
      <c r="B240" s="469" t="s">
        <v>688</v>
      </c>
      <c r="C240" s="470" t="s">
        <v>689</v>
      </c>
      <c r="D240" s="471" t="s">
        <v>386</v>
      </c>
      <c r="E240" s="465">
        <v>2</v>
      </c>
      <c r="F240" s="466">
        <f t="shared" si="7"/>
        <v>25</v>
      </c>
      <c r="G240" s="467">
        <v>50</v>
      </c>
      <c r="H240" s="468"/>
      <c r="I240" s="473"/>
      <c r="J240" s="474"/>
      <c r="K240" s="475">
        <f t="shared" si="8"/>
        <v>-50</v>
      </c>
      <c r="L240" s="476">
        <f t="shared" si="2"/>
        <v>-100</v>
      </c>
      <c r="M240" s="477"/>
      <c r="N240" s="478"/>
    </row>
    <row r="241" ht="15" customHeight="1" spans="1:14">
      <c r="A241" s="461">
        <v>235</v>
      </c>
      <c r="B241" s="469" t="s">
        <v>690</v>
      </c>
      <c r="C241" s="470" t="s">
        <v>691</v>
      </c>
      <c r="D241" s="471" t="s">
        <v>386</v>
      </c>
      <c r="E241" s="465">
        <v>1</v>
      </c>
      <c r="F241" s="466">
        <f t="shared" si="7"/>
        <v>860</v>
      </c>
      <c r="G241" s="467">
        <v>860</v>
      </c>
      <c r="H241" s="468"/>
      <c r="I241" s="473"/>
      <c r="J241" s="474"/>
      <c r="K241" s="475">
        <f t="shared" si="8"/>
        <v>-860</v>
      </c>
      <c r="L241" s="476">
        <f t="shared" si="2"/>
        <v>-100</v>
      </c>
      <c r="M241" s="477"/>
      <c r="N241" s="478"/>
    </row>
    <row r="242" ht="15" customHeight="1" spans="1:14">
      <c r="A242" s="461">
        <v>236</v>
      </c>
      <c r="B242" s="469" t="s">
        <v>651</v>
      </c>
      <c r="C242" s="470" t="s">
        <v>692</v>
      </c>
      <c r="D242" s="471" t="s">
        <v>476</v>
      </c>
      <c r="E242" s="465">
        <v>6</v>
      </c>
      <c r="F242" s="466">
        <f t="shared" si="7"/>
        <v>850</v>
      </c>
      <c r="G242" s="467">
        <v>5100</v>
      </c>
      <c r="H242" s="468"/>
      <c r="I242" s="473"/>
      <c r="J242" s="474"/>
      <c r="K242" s="475">
        <f t="shared" si="8"/>
        <v>-5100</v>
      </c>
      <c r="L242" s="476">
        <f t="shared" si="2"/>
        <v>-100</v>
      </c>
      <c r="M242" s="477"/>
      <c r="N242" s="478"/>
    </row>
    <row r="243" ht="15" customHeight="1" spans="1:14">
      <c r="A243" s="461">
        <v>237</v>
      </c>
      <c r="B243" s="469" t="s">
        <v>693</v>
      </c>
      <c r="C243" s="470">
        <v>20</v>
      </c>
      <c r="D243" s="471" t="s">
        <v>476</v>
      </c>
      <c r="E243" s="465">
        <v>369</v>
      </c>
      <c r="F243" s="466">
        <f t="shared" si="7"/>
        <v>56.2967479674797</v>
      </c>
      <c r="G243" s="467">
        <v>20773.5</v>
      </c>
      <c r="H243" s="468"/>
      <c r="I243" s="473"/>
      <c r="J243" s="474"/>
      <c r="K243" s="475">
        <f t="shared" si="8"/>
        <v>-20773.5</v>
      </c>
      <c r="L243" s="476">
        <f t="shared" si="2"/>
        <v>-100</v>
      </c>
      <c r="M243" s="477"/>
      <c r="N243" s="478"/>
    </row>
    <row r="244" ht="15" customHeight="1" spans="1:14">
      <c r="A244" s="461">
        <v>238</v>
      </c>
      <c r="B244" s="469" t="s">
        <v>694</v>
      </c>
      <c r="C244" s="470">
        <v>20</v>
      </c>
      <c r="D244" s="471" t="s">
        <v>342</v>
      </c>
      <c r="E244" s="465">
        <v>2</v>
      </c>
      <c r="F244" s="466">
        <f t="shared" si="7"/>
        <v>1141</v>
      </c>
      <c r="G244" s="467">
        <v>2282</v>
      </c>
      <c r="H244" s="468"/>
      <c r="I244" s="473"/>
      <c r="J244" s="474"/>
      <c r="K244" s="475">
        <f t="shared" si="8"/>
        <v>-2282</v>
      </c>
      <c r="L244" s="476">
        <f t="shared" si="2"/>
        <v>-100</v>
      </c>
      <c r="M244" s="477"/>
      <c r="N244" s="478"/>
    </row>
    <row r="245" ht="15" customHeight="1" spans="1:14">
      <c r="A245" s="461">
        <v>239</v>
      </c>
      <c r="B245" s="469" t="s">
        <v>695</v>
      </c>
      <c r="C245" s="470" t="s">
        <v>696</v>
      </c>
      <c r="D245" s="471" t="s">
        <v>342</v>
      </c>
      <c r="E245" s="465">
        <v>2</v>
      </c>
      <c r="F245" s="466">
        <f t="shared" si="7"/>
        <v>518.5</v>
      </c>
      <c r="G245" s="467">
        <v>1037</v>
      </c>
      <c r="H245" s="468"/>
      <c r="I245" s="473"/>
      <c r="J245" s="474"/>
      <c r="K245" s="475">
        <f t="shared" si="8"/>
        <v>-1037</v>
      </c>
      <c r="L245" s="476">
        <f t="shared" si="2"/>
        <v>-100</v>
      </c>
      <c r="M245" s="477"/>
      <c r="N245" s="478"/>
    </row>
    <row r="246" ht="15" customHeight="1" spans="1:14">
      <c r="A246" s="461">
        <v>240</v>
      </c>
      <c r="B246" s="469" t="s">
        <v>697</v>
      </c>
      <c r="C246" s="470" t="s">
        <v>698</v>
      </c>
      <c r="D246" s="471" t="s">
        <v>342</v>
      </c>
      <c r="E246" s="465">
        <v>1</v>
      </c>
      <c r="F246" s="466">
        <f t="shared" si="7"/>
        <v>2290</v>
      </c>
      <c r="G246" s="467">
        <v>2290</v>
      </c>
      <c r="H246" s="468"/>
      <c r="I246" s="473"/>
      <c r="J246" s="474"/>
      <c r="K246" s="475">
        <f t="shared" si="8"/>
        <v>-2290</v>
      </c>
      <c r="L246" s="476">
        <f t="shared" si="2"/>
        <v>-100</v>
      </c>
      <c r="M246" s="477"/>
      <c r="N246" s="478"/>
    </row>
    <row r="247" ht="15" customHeight="1" spans="1:14">
      <c r="A247" s="461">
        <v>241</v>
      </c>
      <c r="B247" s="469" t="s">
        <v>699</v>
      </c>
      <c r="C247" s="470" t="s">
        <v>700</v>
      </c>
      <c r="D247" s="471" t="s">
        <v>701</v>
      </c>
      <c r="E247" s="465">
        <v>2</v>
      </c>
      <c r="F247" s="466">
        <f t="shared" si="7"/>
        <v>265</v>
      </c>
      <c r="G247" s="467">
        <v>530</v>
      </c>
      <c r="H247" s="468"/>
      <c r="I247" s="473"/>
      <c r="J247" s="474"/>
      <c r="K247" s="475">
        <f t="shared" si="8"/>
        <v>-530</v>
      </c>
      <c r="L247" s="476">
        <f t="shared" si="2"/>
        <v>-100</v>
      </c>
      <c r="M247" s="477"/>
      <c r="N247" s="478"/>
    </row>
    <row r="248" ht="15" customHeight="1" spans="1:14">
      <c r="A248" s="461">
        <v>242</v>
      </c>
      <c r="B248" s="469" t="s">
        <v>702</v>
      </c>
      <c r="C248" s="470" t="s">
        <v>703</v>
      </c>
      <c r="D248" s="471" t="s">
        <v>701</v>
      </c>
      <c r="E248" s="465">
        <v>1</v>
      </c>
      <c r="F248" s="466">
        <f t="shared" si="7"/>
        <v>75</v>
      </c>
      <c r="G248" s="467">
        <v>75</v>
      </c>
      <c r="H248" s="468"/>
      <c r="I248" s="473"/>
      <c r="J248" s="474"/>
      <c r="K248" s="475">
        <f t="shared" si="8"/>
        <v>-75</v>
      </c>
      <c r="L248" s="476">
        <f t="shared" si="2"/>
        <v>-100</v>
      </c>
      <c r="M248" s="477"/>
      <c r="N248" s="478"/>
    </row>
    <row r="249" ht="15" customHeight="1" spans="1:14">
      <c r="A249" s="461">
        <v>243</v>
      </c>
      <c r="B249" s="469" t="s">
        <v>702</v>
      </c>
      <c r="C249" s="470" t="s">
        <v>704</v>
      </c>
      <c r="D249" s="471" t="s">
        <v>701</v>
      </c>
      <c r="E249" s="465">
        <v>2</v>
      </c>
      <c r="F249" s="466">
        <f t="shared" si="7"/>
        <v>116.5</v>
      </c>
      <c r="G249" s="467">
        <v>233</v>
      </c>
      <c r="H249" s="468"/>
      <c r="I249" s="473"/>
      <c r="J249" s="474"/>
      <c r="K249" s="475">
        <f t="shared" si="8"/>
        <v>-233</v>
      </c>
      <c r="L249" s="476">
        <f t="shared" si="2"/>
        <v>-100</v>
      </c>
      <c r="M249" s="477"/>
      <c r="N249" s="478"/>
    </row>
    <row r="250" ht="15" customHeight="1" spans="1:14">
      <c r="A250" s="461">
        <v>244</v>
      </c>
      <c r="B250" s="469" t="s">
        <v>705</v>
      </c>
      <c r="C250" s="470"/>
      <c r="D250" s="471" t="s">
        <v>701</v>
      </c>
      <c r="E250" s="465">
        <v>1</v>
      </c>
      <c r="F250" s="466">
        <f t="shared" si="7"/>
        <v>750</v>
      </c>
      <c r="G250" s="467">
        <v>750</v>
      </c>
      <c r="H250" s="468"/>
      <c r="I250" s="473"/>
      <c r="J250" s="474"/>
      <c r="K250" s="475">
        <f t="shared" si="8"/>
        <v>-750</v>
      </c>
      <c r="L250" s="476">
        <f t="shared" si="2"/>
        <v>-100</v>
      </c>
      <c r="M250" s="477"/>
      <c r="N250" s="478"/>
    </row>
    <row r="251" ht="15" customHeight="1" spans="1:14">
      <c r="A251" s="461">
        <v>245</v>
      </c>
      <c r="B251" s="469" t="s">
        <v>706</v>
      </c>
      <c r="C251" s="470"/>
      <c r="D251" s="471" t="s">
        <v>342</v>
      </c>
      <c r="E251" s="465">
        <v>1</v>
      </c>
      <c r="F251" s="466">
        <f t="shared" si="7"/>
        <v>180</v>
      </c>
      <c r="G251" s="467">
        <v>180</v>
      </c>
      <c r="H251" s="468"/>
      <c r="I251" s="473"/>
      <c r="J251" s="474"/>
      <c r="K251" s="475">
        <f t="shared" si="8"/>
        <v>-180</v>
      </c>
      <c r="L251" s="476">
        <f t="shared" si="2"/>
        <v>-100</v>
      </c>
      <c r="M251" s="477"/>
      <c r="N251" s="478"/>
    </row>
    <row r="252" ht="15" customHeight="1" spans="1:14">
      <c r="A252" s="461">
        <v>246</v>
      </c>
      <c r="B252" s="469" t="s">
        <v>707</v>
      </c>
      <c r="C252" s="470" t="s">
        <v>708</v>
      </c>
      <c r="D252" s="471" t="s">
        <v>342</v>
      </c>
      <c r="E252" s="465">
        <v>4</v>
      </c>
      <c r="F252" s="466">
        <f t="shared" si="7"/>
        <v>1</v>
      </c>
      <c r="G252" s="467">
        <v>4</v>
      </c>
      <c r="H252" s="468"/>
      <c r="I252" s="473"/>
      <c r="J252" s="474"/>
      <c r="K252" s="475">
        <f t="shared" si="8"/>
        <v>-4</v>
      </c>
      <c r="L252" s="476">
        <f t="shared" si="2"/>
        <v>-100</v>
      </c>
      <c r="M252" s="477"/>
      <c r="N252" s="478"/>
    </row>
    <row r="253" ht="15" customHeight="1" spans="1:14">
      <c r="A253" s="461">
        <v>247</v>
      </c>
      <c r="B253" s="469" t="s">
        <v>709</v>
      </c>
      <c r="C253" s="470">
        <v>100</v>
      </c>
      <c r="D253" s="471" t="s">
        <v>342</v>
      </c>
      <c r="E253" s="465">
        <v>1</v>
      </c>
      <c r="F253" s="466">
        <f t="shared" si="7"/>
        <v>353</v>
      </c>
      <c r="G253" s="467">
        <v>353</v>
      </c>
      <c r="H253" s="468"/>
      <c r="I253" s="473"/>
      <c r="J253" s="474"/>
      <c r="K253" s="475">
        <f t="shared" si="8"/>
        <v>-353</v>
      </c>
      <c r="L253" s="476">
        <f t="shared" si="2"/>
        <v>-100</v>
      </c>
      <c r="M253" s="477"/>
      <c r="N253" s="478"/>
    </row>
    <row r="254" ht="15" customHeight="1" spans="1:14">
      <c r="A254" s="461">
        <v>248</v>
      </c>
      <c r="B254" s="469" t="s">
        <v>710</v>
      </c>
      <c r="C254" s="470"/>
      <c r="D254" s="471" t="s">
        <v>342</v>
      </c>
      <c r="E254" s="465">
        <v>1</v>
      </c>
      <c r="F254" s="466">
        <f t="shared" si="7"/>
        <v>4800</v>
      </c>
      <c r="G254" s="467">
        <v>4800</v>
      </c>
      <c r="H254" s="468"/>
      <c r="I254" s="473"/>
      <c r="J254" s="474"/>
      <c r="K254" s="475">
        <f t="shared" si="8"/>
        <v>-4800</v>
      </c>
      <c r="L254" s="476">
        <f t="shared" si="2"/>
        <v>-100</v>
      </c>
      <c r="M254" s="477"/>
      <c r="N254" s="478"/>
    </row>
    <row r="255" ht="15" customHeight="1" spans="1:14">
      <c r="A255" s="461">
        <v>249</v>
      </c>
      <c r="B255" s="469" t="s">
        <v>711</v>
      </c>
      <c r="C255" s="470" t="s">
        <v>712</v>
      </c>
      <c r="D255" s="471" t="s">
        <v>342</v>
      </c>
      <c r="E255" s="465">
        <v>1</v>
      </c>
      <c r="F255" s="466">
        <f t="shared" si="7"/>
        <v>1900.72</v>
      </c>
      <c r="G255" s="467">
        <v>1900.72</v>
      </c>
      <c r="H255" s="468"/>
      <c r="I255" s="473"/>
      <c r="J255" s="474"/>
      <c r="K255" s="475">
        <f t="shared" si="8"/>
        <v>-1900.72</v>
      </c>
      <c r="L255" s="476">
        <f t="shared" si="2"/>
        <v>-100</v>
      </c>
      <c r="M255" s="477"/>
      <c r="N255" s="478"/>
    </row>
    <row r="256" ht="15" customHeight="1" spans="1:14">
      <c r="A256" s="461">
        <v>250</v>
      </c>
      <c r="B256" s="469" t="s">
        <v>711</v>
      </c>
      <c r="C256" s="470" t="s">
        <v>713</v>
      </c>
      <c r="D256" s="471" t="s">
        <v>342</v>
      </c>
      <c r="E256" s="465">
        <v>25</v>
      </c>
      <c r="F256" s="466">
        <f t="shared" si="7"/>
        <v>265.7852</v>
      </c>
      <c r="G256" s="467">
        <v>6644.63</v>
      </c>
      <c r="H256" s="468"/>
      <c r="I256" s="473"/>
      <c r="J256" s="474"/>
      <c r="K256" s="475">
        <f t="shared" si="8"/>
        <v>-6644.63</v>
      </c>
      <c r="L256" s="476">
        <f t="shared" si="2"/>
        <v>-100</v>
      </c>
      <c r="M256" s="477"/>
      <c r="N256" s="478"/>
    </row>
    <row r="257" ht="15" customHeight="1" spans="1:14">
      <c r="A257" s="461">
        <v>251</v>
      </c>
      <c r="B257" s="469" t="s">
        <v>711</v>
      </c>
      <c r="C257" s="470" t="s">
        <v>696</v>
      </c>
      <c r="D257" s="471" t="s">
        <v>342</v>
      </c>
      <c r="E257" s="465">
        <v>40</v>
      </c>
      <c r="F257" s="466">
        <f t="shared" si="7"/>
        <v>67.8475</v>
      </c>
      <c r="G257" s="467">
        <v>2713.9</v>
      </c>
      <c r="H257" s="468"/>
      <c r="I257" s="473"/>
      <c r="J257" s="474"/>
      <c r="K257" s="475">
        <f t="shared" si="8"/>
        <v>-2713.9</v>
      </c>
      <c r="L257" s="476">
        <f t="shared" si="2"/>
        <v>-100</v>
      </c>
      <c r="M257" s="477"/>
      <c r="N257" s="478"/>
    </row>
    <row r="258" ht="15" customHeight="1" spans="1:14">
      <c r="A258" s="461">
        <v>252</v>
      </c>
      <c r="B258" s="469" t="s">
        <v>714</v>
      </c>
      <c r="C258" s="470"/>
      <c r="D258" s="471" t="s">
        <v>476</v>
      </c>
      <c r="E258" s="465">
        <v>50</v>
      </c>
      <c r="F258" s="466">
        <f t="shared" si="7"/>
        <v>29.9664</v>
      </c>
      <c r="G258" s="467">
        <v>1498.32</v>
      </c>
      <c r="H258" s="468"/>
      <c r="I258" s="473"/>
      <c r="J258" s="474"/>
      <c r="K258" s="475">
        <f t="shared" si="8"/>
        <v>-1498.32</v>
      </c>
      <c r="L258" s="476">
        <f t="shared" si="2"/>
        <v>-100</v>
      </c>
      <c r="M258" s="477"/>
      <c r="N258" s="478"/>
    </row>
    <row r="259" ht="15" customHeight="1" spans="1:14">
      <c r="A259" s="461">
        <v>253</v>
      </c>
      <c r="B259" s="469" t="s">
        <v>715</v>
      </c>
      <c r="C259" s="470"/>
      <c r="D259" s="471" t="s">
        <v>386</v>
      </c>
      <c r="E259" s="465">
        <v>6</v>
      </c>
      <c r="F259" s="466">
        <f t="shared" si="7"/>
        <v>198.763333333333</v>
      </c>
      <c r="G259" s="467">
        <v>1192.58</v>
      </c>
      <c r="H259" s="468"/>
      <c r="I259" s="473"/>
      <c r="J259" s="474"/>
      <c r="K259" s="475">
        <f t="shared" si="8"/>
        <v>-1192.58</v>
      </c>
      <c r="L259" s="476">
        <f t="shared" ref="L259:L322" si="9">IF(OR(G259&lt;=0,G259=""),"",(J259-G259)/G259*100)</f>
        <v>-100</v>
      </c>
      <c r="M259" s="477"/>
      <c r="N259" s="478"/>
    </row>
    <row r="260" ht="15" customHeight="1" spans="1:14">
      <c r="A260" s="461">
        <v>254</v>
      </c>
      <c r="B260" s="469" t="s">
        <v>716</v>
      </c>
      <c r="C260" s="470" t="s">
        <v>717</v>
      </c>
      <c r="D260" s="471" t="s">
        <v>342</v>
      </c>
      <c r="E260" s="465">
        <v>2</v>
      </c>
      <c r="F260" s="466">
        <f t="shared" si="7"/>
        <v>265</v>
      </c>
      <c r="G260" s="467">
        <v>530</v>
      </c>
      <c r="H260" s="468"/>
      <c r="I260" s="473"/>
      <c r="J260" s="474"/>
      <c r="K260" s="475">
        <f t="shared" si="8"/>
        <v>-530</v>
      </c>
      <c r="L260" s="476">
        <f t="shared" si="9"/>
        <v>-100</v>
      </c>
      <c r="M260" s="477"/>
      <c r="N260" s="478"/>
    </row>
    <row r="261" ht="15" customHeight="1" spans="1:14">
      <c r="A261" s="461">
        <v>255</v>
      </c>
      <c r="B261" s="469" t="s">
        <v>718</v>
      </c>
      <c r="C261" s="470"/>
      <c r="D261" s="471" t="s">
        <v>342</v>
      </c>
      <c r="E261" s="465">
        <v>1</v>
      </c>
      <c r="F261" s="466">
        <f t="shared" si="7"/>
        <v>3800</v>
      </c>
      <c r="G261" s="467">
        <v>3800</v>
      </c>
      <c r="H261" s="468"/>
      <c r="I261" s="473"/>
      <c r="J261" s="474"/>
      <c r="K261" s="475">
        <f t="shared" si="8"/>
        <v>-3800</v>
      </c>
      <c r="L261" s="476">
        <f t="shared" si="9"/>
        <v>-100</v>
      </c>
      <c r="M261" s="477"/>
      <c r="N261" s="478"/>
    </row>
    <row r="262" ht="15" customHeight="1" spans="1:14">
      <c r="A262" s="461">
        <v>256</v>
      </c>
      <c r="B262" s="469" t="s">
        <v>716</v>
      </c>
      <c r="C262" s="470" t="s">
        <v>719</v>
      </c>
      <c r="D262" s="471" t="s">
        <v>342</v>
      </c>
      <c r="E262" s="465">
        <v>7</v>
      </c>
      <c r="F262" s="466">
        <f t="shared" si="7"/>
        <v>261.857142857143</v>
      </c>
      <c r="G262" s="467">
        <v>1833</v>
      </c>
      <c r="H262" s="468"/>
      <c r="I262" s="473"/>
      <c r="J262" s="474"/>
      <c r="K262" s="475">
        <f t="shared" si="8"/>
        <v>-1833</v>
      </c>
      <c r="L262" s="476">
        <f t="shared" si="9"/>
        <v>-100</v>
      </c>
      <c r="M262" s="477"/>
      <c r="N262" s="478"/>
    </row>
    <row r="263" ht="15" customHeight="1" spans="1:14">
      <c r="A263" s="461">
        <v>257</v>
      </c>
      <c r="B263" s="469" t="s">
        <v>720</v>
      </c>
      <c r="C263" s="470" t="s">
        <v>721</v>
      </c>
      <c r="D263" s="471" t="s">
        <v>342</v>
      </c>
      <c r="E263" s="465">
        <v>2</v>
      </c>
      <c r="F263" s="466">
        <f t="shared" si="7"/>
        <v>720</v>
      </c>
      <c r="G263" s="467">
        <v>1440</v>
      </c>
      <c r="H263" s="468"/>
      <c r="I263" s="473"/>
      <c r="J263" s="474"/>
      <c r="K263" s="475">
        <f t="shared" si="8"/>
        <v>-1440</v>
      </c>
      <c r="L263" s="476">
        <f t="shared" si="9"/>
        <v>-100</v>
      </c>
      <c r="M263" s="477"/>
      <c r="N263" s="478"/>
    </row>
    <row r="264" ht="15" customHeight="1" spans="1:14">
      <c r="A264" s="461">
        <v>258</v>
      </c>
      <c r="B264" s="469" t="s">
        <v>722</v>
      </c>
      <c r="C264" s="470" t="s">
        <v>723</v>
      </c>
      <c r="D264" s="471" t="s">
        <v>378</v>
      </c>
      <c r="E264" s="465">
        <v>2</v>
      </c>
      <c r="F264" s="466">
        <f t="shared" ref="F264:F327" si="10">G264/E264</f>
        <v>350</v>
      </c>
      <c r="G264" s="467">
        <v>700</v>
      </c>
      <c r="H264" s="468"/>
      <c r="I264" s="473"/>
      <c r="J264" s="474"/>
      <c r="K264" s="475">
        <f t="shared" ref="K264:K327" si="11">J264-G264</f>
        <v>-700</v>
      </c>
      <c r="L264" s="476">
        <f t="shared" si="9"/>
        <v>-100</v>
      </c>
      <c r="M264" s="477"/>
      <c r="N264" s="478"/>
    </row>
    <row r="265" ht="15" customHeight="1" spans="1:14">
      <c r="A265" s="461">
        <v>259</v>
      </c>
      <c r="B265" s="469" t="s">
        <v>724</v>
      </c>
      <c r="C265" s="470">
        <v>350</v>
      </c>
      <c r="D265" s="471" t="s">
        <v>342</v>
      </c>
      <c r="E265" s="465">
        <v>1</v>
      </c>
      <c r="F265" s="466">
        <f t="shared" si="10"/>
        <v>3750</v>
      </c>
      <c r="G265" s="467">
        <v>3750</v>
      </c>
      <c r="H265" s="468"/>
      <c r="I265" s="473"/>
      <c r="J265" s="474"/>
      <c r="K265" s="475">
        <f t="shared" si="11"/>
        <v>-3750</v>
      </c>
      <c r="L265" s="476">
        <f t="shared" si="9"/>
        <v>-100</v>
      </c>
      <c r="M265" s="477"/>
      <c r="N265" s="478"/>
    </row>
    <row r="266" ht="15" customHeight="1" spans="1:14">
      <c r="A266" s="461">
        <v>260</v>
      </c>
      <c r="B266" s="469" t="s">
        <v>725</v>
      </c>
      <c r="C266" s="470"/>
      <c r="D266" s="471" t="s">
        <v>342</v>
      </c>
      <c r="E266" s="465">
        <v>1</v>
      </c>
      <c r="F266" s="466">
        <f t="shared" si="10"/>
        <v>1250</v>
      </c>
      <c r="G266" s="467">
        <v>1250</v>
      </c>
      <c r="H266" s="468"/>
      <c r="I266" s="473"/>
      <c r="J266" s="474"/>
      <c r="K266" s="475">
        <f t="shared" si="11"/>
        <v>-1250</v>
      </c>
      <c r="L266" s="476">
        <f t="shared" si="9"/>
        <v>-100</v>
      </c>
      <c r="M266" s="477"/>
      <c r="N266" s="478"/>
    </row>
    <row r="267" ht="15" customHeight="1" spans="1:14">
      <c r="A267" s="461">
        <v>261</v>
      </c>
      <c r="B267" s="469" t="s">
        <v>726</v>
      </c>
      <c r="C267" s="470"/>
      <c r="D267" s="471" t="s">
        <v>476</v>
      </c>
      <c r="E267" s="465">
        <v>5</v>
      </c>
      <c r="F267" s="466">
        <f t="shared" si="10"/>
        <v>90.182</v>
      </c>
      <c r="G267" s="467">
        <v>450.91</v>
      </c>
      <c r="H267" s="468"/>
      <c r="I267" s="473"/>
      <c r="J267" s="474"/>
      <c r="K267" s="475">
        <f t="shared" si="11"/>
        <v>-450.91</v>
      </c>
      <c r="L267" s="476">
        <f t="shared" si="9"/>
        <v>-100</v>
      </c>
      <c r="M267" s="477"/>
      <c r="N267" s="478"/>
    </row>
    <row r="268" ht="15" customHeight="1" spans="1:14">
      <c r="A268" s="461">
        <v>262</v>
      </c>
      <c r="B268" s="469" t="s">
        <v>725</v>
      </c>
      <c r="C268" s="470" t="s">
        <v>727</v>
      </c>
      <c r="D268" s="471" t="s">
        <v>342</v>
      </c>
      <c r="E268" s="465">
        <v>1</v>
      </c>
      <c r="F268" s="466">
        <f t="shared" si="10"/>
        <v>2200</v>
      </c>
      <c r="G268" s="467">
        <v>2200</v>
      </c>
      <c r="H268" s="468"/>
      <c r="I268" s="473"/>
      <c r="J268" s="474"/>
      <c r="K268" s="475">
        <f t="shared" si="11"/>
        <v>-2200</v>
      </c>
      <c r="L268" s="476">
        <f t="shared" si="9"/>
        <v>-100</v>
      </c>
      <c r="M268" s="477"/>
      <c r="N268" s="478"/>
    </row>
    <row r="269" ht="15" customHeight="1" spans="1:14">
      <c r="A269" s="461">
        <v>263</v>
      </c>
      <c r="B269" s="469" t="s">
        <v>728</v>
      </c>
      <c r="C269" s="470"/>
      <c r="D269" s="471" t="s">
        <v>386</v>
      </c>
      <c r="E269" s="465">
        <v>1</v>
      </c>
      <c r="F269" s="466">
        <f t="shared" si="10"/>
        <v>245</v>
      </c>
      <c r="G269" s="467">
        <v>245</v>
      </c>
      <c r="H269" s="468"/>
      <c r="I269" s="473"/>
      <c r="J269" s="474"/>
      <c r="K269" s="475">
        <f t="shared" si="11"/>
        <v>-245</v>
      </c>
      <c r="L269" s="476">
        <f t="shared" si="9"/>
        <v>-100</v>
      </c>
      <c r="M269" s="477"/>
      <c r="N269" s="478"/>
    </row>
    <row r="270" ht="15" customHeight="1" spans="1:14">
      <c r="A270" s="461">
        <v>264</v>
      </c>
      <c r="B270" s="469" t="s">
        <v>729</v>
      </c>
      <c r="C270" s="470"/>
      <c r="D270" s="471" t="s">
        <v>386</v>
      </c>
      <c r="E270" s="465">
        <v>66</v>
      </c>
      <c r="F270" s="466">
        <f t="shared" si="10"/>
        <v>2.5</v>
      </c>
      <c r="G270" s="467">
        <v>165</v>
      </c>
      <c r="H270" s="468"/>
      <c r="I270" s="473"/>
      <c r="J270" s="474"/>
      <c r="K270" s="475">
        <f t="shared" si="11"/>
        <v>-165</v>
      </c>
      <c r="L270" s="476">
        <f t="shared" si="9"/>
        <v>-100</v>
      </c>
      <c r="M270" s="477"/>
      <c r="N270" s="478"/>
    </row>
    <row r="271" ht="15" customHeight="1" spans="1:14">
      <c r="A271" s="461">
        <v>265</v>
      </c>
      <c r="B271" s="469" t="s">
        <v>730</v>
      </c>
      <c r="C271" s="470"/>
      <c r="D271" s="471" t="s">
        <v>342</v>
      </c>
      <c r="E271" s="465">
        <v>1</v>
      </c>
      <c r="F271" s="466">
        <f t="shared" si="10"/>
        <v>710</v>
      </c>
      <c r="G271" s="467">
        <v>710</v>
      </c>
      <c r="H271" s="468"/>
      <c r="I271" s="473"/>
      <c r="J271" s="474"/>
      <c r="K271" s="475">
        <f t="shared" si="11"/>
        <v>-710</v>
      </c>
      <c r="L271" s="476">
        <f t="shared" si="9"/>
        <v>-100</v>
      </c>
      <c r="M271" s="477"/>
      <c r="N271" s="478"/>
    </row>
    <row r="272" ht="15" customHeight="1" spans="1:14">
      <c r="A272" s="461">
        <v>266</v>
      </c>
      <c r="B272" s="469" t="s">
        <v>731</v>
      </c>
      <c r="C272" s="470"/>
      <c r="D272" s="471" t="s">
        <v>386</v>
      </c>
      <c r="E272" s="465">
        <v>4</v>
      </c>
      <c r="F272" s="466">
        <f t="shared" si="10"/>
        <v>9.5</v>
      </c>
      <c r="G272" s="467">
        <v>38</v>
      </c>
      <c r="H272" s="468"/>
      <c r="I272" s="473"/>
      <c r="J272" s="474"/>
      <c r="K272" s="475">
        <f t="shared" si="11"/>
        <v>-38</v>
      </c>
      <c r="L272" s="476">
        <f t="shared" si="9"/>
        <v>-100</v>
      </c>
      <c r="M272" s="477"/>
      <c r="N272" s="478"/>
    </row>
    <row r="273" ht="15" customHeight="1" spans="1:14">
      <c r="A273" s="461">
        <v>267</v>
      </c>
      <c r="B273" s="469" t="s">
        <v>732</v>
      </c>
      <c r="C273" s="470"/>
      <c r="D273" s="471" t="s">
        <v>342</v>
      </c>
      <c r="E273" s="465">
        <v>1</v>
      </c>
      <c r="F273" s="466">
        <f t="shared" si="10"/>
        <v>1950</v>
      </c>
      <c r="G273" s="467">
        <v>1950</v>
      </c>
      <c r="H273" s="468"/>
      <c r="I273" s="473"/>
      <c r="J273" s="474"/>
      <c r="K273" s="475">
        <f t="shared" si="11"/>
        <v>-1950</v>
      </c>
      <c r="L273" s="476">
        <f t="shared" si="9"/>
        <v>-100</v>
      </c>
      <c r="M273" s="477"/>
      <c r="N273" s="478"/>
    </row>
    <row r="274" ht="15" customHeight="1" spans="1:14">
      <c r="A274" s="461">
        <v>268</v>
      </c>
      <c r="B274" s="469" t="s">
        <v>733</v>
      </c>
      <c r="C274" s="470"/>
      <c r="D274" s="471" t="s">
        <v>476</v>
      </c>
      <c r="E274" s="465">
        <v>16</v>
      </c>
      <c r="F274" s="466">
        <f t="shared" si="10"/>
        <v>1.25</v>
      </c>
      <c r="G274" s="467">
        <v>20</v>
      </c>
      <c r="H274" s="468"/>
      <c r="I274" s="473"/>
      <c r="J274" s="474"/>
      <c r="K274" s="475">
        <f t="shared" si="11"/>
        <v>-20</v>
      </c>
      <c r="L274" s="476">
        <f t="shared" si="9"/>
        <v>-100</v>
      </c>
      <c r="M274" s="477"/>
      <c r="N274" s="478"/>
    </row>
    <row r="275" ht="15" customHeight="1" spans="1:14">
      <c r="A275" s="461">
        <v>269</v>
      </c>
      <c r="B275" s="469" t="s">
        <v>734</v>
      </c>
      <c r="C275" s="470"/>
      <c r="D275" s="471" t="s">
        <v>386</v>
      </c>
      <c r="E275" s="465">
        <v>10</v>
      </c>
      <c r="F275" s="466">
        <f t="shared" si="10"/>
        <v>56</v>
      </c>
      <c r="G275" s="467">
        <v>560</v>
      </c>
      <c r="H275" s="468"/>
      <c r="I275" s="473"/>
      <c r="J275" s="474"/>
      <c r="K275" s="475">
        <f t="shared" si="11"/>
        <v>-560</v>
      </c>
      <c r="L275" s="476">
        <f t="shared" si="9"/>
        <v>-100</v>
      </c>
      <c r="M275" s="477"/>
      <c r="N275" s="478"/>
    </row>
    <row r="276" ht="15" customHeight="1" spans="1:14">
      <c r="A276" s="461">
        <v>270</v>
      </c>
      <c r="B276" s="469" t="s">
        <v>735</v>
      </c>
      <c r="C276" s="470"/>
      <c r="D276" s="471" t="s">
        <v>378</v>
      </c>
      <c r="E276" s="465">
        <v>20</v>
      </c>
      <c r="F276" s="466">
        <f t="shared" si="10"/>
        <v>14</v>
      </c>
      <c r="G276" s="467">
        <v>280</v>
      </c>
      <c r="H276" s="468"/>
      <c r="I276" s="473"/>
      <c r="J276" s="474"/>
      <c r="K276" s="475">
        <f t="shared" si="11"/>
        <v>-280</v>
      </c>
      <c r="L276" s="476">
        <f t="shared" si="9"/>
        <v>-100</v>
      </c>
      <c r="M276" s="477"/>
      <c r="N276" s="478"/>
    </row>
    <row r="277" ht="15" customHeight="1" spans="1:14">
      <c r="A277" s="461">
        <v>271</v>
      </c>
      <c r="B277" s="469" t="s">
        <v>736</v>
      </c>
      <c r="C277" s="470" t="s">
        <v>737</v>
      </c>
      <c r="D277" s="471" t="s">
        <v>342</v>
      </c>
      <c r="E277" s="465">
        <v>1</v>
      </c>
      <c r="F277" s="466">
        <f t="shared" si="10"/>
        <v>2800</v>
      </c>
      <c r="G277" s="467">
        <v>2800</v>
      </c>
      <c r="H277" s="468"/>
      <c r="I277" s="473"/>
      <c r="J277" s="474"/>
      <c r="K277" s="475">
        <f t="shared" si="11"/>
        <v>-2800</v>
      </c>
      <c r="L277" s="476">
        <f t="shared" si="9"/>
        <v>-100</v>
      </c>
      <c r="M277" s="477"/>
      <c r="N277" s="478"/>
    </row>
    <row r="278" ht="15" customHeight="1" spans="1:14">
      <c r="A278" s="461">
        <v>272</v>
      </c>
      <c r="B278" s="469" t="s">
        <v>738</v>
      </c>
      <c r="C278" s="470" t="s">
        <v>739</v>
      </c>
      <c r="D278" s="471" t="s">
        <v>342</v>
      </c>
      <c r="E278" s="465">
        <v>1</v>
      </c>
      <c r="F278" s="466">
        <f t="shared" si="10"/>
        <v>17948.72</v>
      </c>
      <c r="G278" s="467">
        <v>17948.72</v>
      </c>
      <c r="H278" s="468"/>
      <c r="I278" s="473"/>
      <c r="J278" s="474"/>
      <c r="K278" s="475">
        <f t="shared" si="11"/>
        <v>-17948.72</v>
      </c>
      <c r="L278" s="476">
        <f t="shared" si="9"/>
        <v>-100</v>
      </c>
      <c r="M278" s="477"/>
      <c r="N278" s="478"/>
    </row>
    <row r="279" ht="15" customHeight="1" spans="1:14">
      <c r="A279" s="461">
        <v>273</v>
      </c>
      <c r="B279" s="469" t="s">
        <v>740</v>
      </c>
      <c r="C279" s="470"/>
      <c r="D279" s="471" t="s">
        <v>342</v>
      </c>
      <c r="E279" s="465">
        <v>2</v>
      </c>
      <c r="F279" s="466">
        <f t="shared" si="10"/>
        <v>1350</v>
      </c>
      <c r="G279" s="467">
        <v>2700</v>
      </c>
      <c r="H279" s="468"/>
      <c r="I279" s="473"/>
      <c r="J279" s="474"/>
      <c r="K279" s="475">
        <f t="shared" si="11"/>
        <v>-2700</v>
      </c>
      <c r="L279" s="476">
        <f t="shared" si="9"/>
        <v>-100</v>
      </c>
      <c r="M279" s="477"/>
      <c r="N279" s="478"/>
    </row>
    <row r="280" ht="15" customHeight="1" spans="1:14">
      <c r="A280" s="461">
        <v>274</v>
      </c>
      <c r="B280" s="469" t="s">
        <v>741</v>
      </c>
      <c r="C280" s="470" t="s">
        <v>742</v>
      </c>
      <c r="D280" s="471" t="s">
        <v>378</v>
      </c>
      <c r="E280" s="465">
        <v>1</v>
      </c>
      <c r="F280" s="466">
        <f t="shared" si="10"/>
        <v>25641.03</v>
      </c>
      <c r="G280" s="467">
        <v>25641.03</v>
      </c>
      <c r="H280" s="468"/>
      <c r="I280" s="473"/>
      <c r="J280" s="474"/>
      <c r="K280" s="475">
        <f t="shared" si="11"/>
        <v>-25641.03</v>
      </c>
      <c r="L280" s="476">
        <f t="shared" si="9"/>
        <v>-100</v>
      </c>
      <c r="M280" s="477"/>
      <c r="N280" s="478"/>
    </row>
    <row r="281" ht="15" customHeight="1" spans="1:14">
      <c r="A281" s="461">
        <v>275</v>
      </c>
      <c r="B281" s="469" t="s">
        <v>743</v>
      </c>
      <c r="C281" s="470"/>
      <c r="D281" s="471" t="s">
        <v>386</v>
      </c>
      <c r="E281" s="465">
        <v>1</v>
      </c>
      <c r="F281" s="466">
        <f t="shared" si="10"/>
        <v>8</v>
      </c>
      <c r="G281" s="467">
        <v>8</v>
      </c>
      <c r="H281" s="468"/>
      <c r="I281" s="473"/>
      <c r="J281" s="474"/>
      <c r="K281" s="475">
        <f t="shared" si="11"/>
        <v>-8</v>
      </c>
      <c r="L281" s="476">
        <f t="shared" si="9"/>
        <v>-100</v>
      </c>
      <c r="M281" s="477"/>
      <c r="N281" s="478"/>
    </row>
    <row r="282" ht="15" customHeight="1" spans="1:14">
      <c r="A282" s="461">
        <v>276</v>
      </c>
      <c r="B282" s="469" t="s">
        <v>744</v>
      </c>
      <c r="C282" s="470"/>
      <c r="D282" s="471" t="s">
        <v>701</v>
      </c>
      <c r="E282" s="465">
        <v>7</v>
      </c>
      <c r="F282" s="466">
        <f t="shared" si="10"/>
        <v>4.98571428571429</v>
      </c>
      <c r="G282" s="467">
        <v>34.9</v>
      </c>
      <c r="H282" s="468"/>
      <c r="I282" s="473"/>
      <c r="J282" s="474"/>
      <c r="K282" s="475">
        <f t="shared" si="11"/>
        <v>-34.9</v>
      </c>
      <c r="L282" s="476">
        <f t="shared" si="9"/>
        <v>-100</v>
      </c>
      <c r="M282" s="477"/>
      <c r="N282" s="478"/>
    </row>
    <row r="283" ht="15" customHeight="1" spans="1:14">
      <c r="A283" s="461">
        <v>277</v>
      </c>
      <c r="B283" s="469" t="s">
        <v>745</v>
      </c>
      <c r="C283" s="470"/>
      <c r="D283" s="471" t="s">
        <v>746</v>
      </c>
      <c r="E283" s="465">
        <v>15</v>
      </c>
      <c r="F283" s="466">
        <f t="shared" si="10"/>
        <v>8.02866666666667</v>
      </c>
      <c r="G283" s="467">
        <v>120.43</v>
      </c>
      <c r="H283" s="468"/>
      <c r="I283" s="473"/>
      <c r="J283" s="474"/>
      <c r="K283" s="475">
        <f t="shared" si="11"/>
        <v>-120.43</v>
      </c>
      <c r="L283" s="476">
        <f t="shared" si="9"/>
        <v>-100</v>
      </c>
      <c r="M283" s="477"/>
      <c r="N283" s="478"/>
    </row>
    <row r="284" ht="15" customHeight="1" spans="1:14">
      <c r="A284" s="461">
        <v>278</v>
      </c>
      <c r="B284" s="469" t="s">
        <v>747</v>
      </c>
      <c r="C284" s="470"/>
      <c r="D284" s="471" t="s">
        <v>468</v>
      </c>
      <c r="E284" s="465">
        <v>30</v>
      </c>
      <c r="F284" s="466">
        <f t="shared" si="10"/>
        <v>2</v>
      </c>
      <c r="G284" s="467">
        <v>60</v>
      </c>
      <c r="H284" s="468"/>
      <c r="I284" s="473"/>
      <c r="J284" s="474"/>
      <c r="K284" s="475">
        <f t="shared" si="11"/>
        <v>-60</v>
      </c>
      <c r="L284" s="476">
        <f t="shared" si="9"/>
        <v>-100</v>
      </c>
      <c r="M284" s="477"/>
      <c r="N284" s="478"/>
    </row>
    <row r="285" ht="15" customHeight="1" spans="1:14">
      <c r="A285" s="461">
        <v>279</v>
      </c>
      <c r="B285" s="469" t="s">
        <v>748</v>
      </c>
      <c r="C285" s="470" t="s">
        <v>749</v>
      </c>
      <c r="D285" s="471" t="s">
        <v>701</v>
      </c>
      <c r="E285" s="465">
        <v>1</v>
      </c>
      <c r="F285" s="466">
        <f t="shared" si="10"/>
        <v>45</v>
      </c>
      <c r="G285" s="467">
        <v>45</v>
      </c>
      <c r="H285" s="468"/>
      <c r="I285" s="473"/>
      <c r="J285" s="474"/>
      <c r="K285" s="475">
        <f t="shared" si="11"/>
        <v>-45</v>
      </c>
      <c r="L285" s="476">
        <f t="shared" si="9"/>
        <v>-100</v>
      </c>
      <c r="M285" s="477"/>
      <c r="N285" s="478"/>
    </row>
    <row r="286" ht="15" customHeight="1" spans="1:14">
      <c r="A286" s="461">
        <v>280</v>
      </c>
      <c r="B286" s="469" t="s">
        <v>748</v>
      </c>
      <c r="C286" s="470" t="s">
        <v>750</v>
      </c>
      <c r="D286" s="471" t="s">
        <v>701</v>
      </c>
      <c r="E286" s="465">
        <v>1</v>
      </c>
      <c r="F286" s="466">
        <f t="shared" si="10"/>
        <v>120</v>
      </c>
      <c r="G286" s="467">
        <v>120</v>
      </c>
      <c r="H286" s="468"/>
      <c r="I286" s="473"/>
      <c r="J286" s="474"/>
      <c r="K286" s="475">
        <f t="shared" si="11"/>
        <v>-120</v>
      </c>
      <c r="L286" s="476">
        <f t="shared" si="9"/>
        <v>-100</v>
      </c>
      <c r="M286" s="477"/>
      <c r="N286" s="478"/>
    </row>
    <row r="287" ht="15" customHeight="1" spans="1:14">
      <c r="A287" s="461">
        <v>281</v>
      </c>
      <c r="B287" s="469" t="s">
        <v>748</v>
      </c>
      <c r="C287" s="470" t="s">
        <v>751</v>
      </c>
      <c r="D287" s="471" t="s">
        <v>701</v>
      </c>
      <c r="E287" s="465">
        <v>1</v>
      </c>
      <c r="F287" s="466">
        <f t="shared" si="10"/>
        <v>55</v>
      </c>
      <c r="G287" s="467">
        <v>55</v>
      </c>
      <c r="H287" s="468"/>
      <c r="I287" s="473"/>
      <c r="J287" s="474"/>
      <c r="K287" s="475">
        <f t="shared" si="11"/>
        <v>-55</v>
      </c>
      <c r="L287" s="476">
        <f t="shared" si="9"/>
        <v>-100</v>
      </c>
      <c r="M287" s="477"/>
      <c r="N287" s="478"/>
    </row>
    <row r="288" ht="15" customHeight="1" spans="1:14">
      <c r="A288" s="461">
        <v>282</v>
      </c>
      <c r="B288" s="469" t="s">
        <v>752</v>
      </c>
      <c r="C288" s="470"/>
      <c r="D288" s="471" t="s">
        <v>701</v>
      </c>
      <c r="E288" s="465">
        <v>3</v>
      </c>
      <c r="F288" s="466">
        <f t="shared" si="10"/>
        <v>5</v>
      </c>
      <c r="G288" s="467">
        <v>15</v>
      </c>
      <c r="H288" s="468"/>
      <c r="I288" s="473"/>
      <c r="J288" s="474"/>
      <c r="K288" s="475">
        <f t="shared" si="11"/>
        <v>-15</v>
      </c>
      <c r="L288" s="476">
        <f t="shared" si="9"/>
        <v>-100</v>
      </c>
      <c r="M288" s="477"/>
      <c r="N288" s="478"/>
    </row>
    <row r="289" ht="15" customHeight="1" spans="1:14">
      <c r="A289" s="461">
        <v>283</v>
      </c>
      <c r="B289" s="469" t="s">
        <v>753</v>
      </c>
      <c r="C289" s="470" t="s">
        <v>754</v>
      </c>
      <c r="D289" s="471" t="s">
        <v>378</v>
      </c>
      <c r="E289" s="465">
        <v>1</v>
      </c>
      <c r="F289" s="466">
        <f t="shared" si="10"/>
        <v>385</v>
      </c>
      <c r="G289" s="467">
        <v>385</v>
      </c>
      <c r="H289" s="468"/>
      <c r="I289" s="473"/>
      <c r="J289" s="474"/>
      <c r="K289" s="475">
        <f t="shared" si="11"/>
        <v>-385</v>
      </c>
      <c r="L289" s="476">
        <f t="shared" si="9"/>
        <v>-100</v>
      </c>
      <c r="M289" s="477"/>
      <c r="N289" s="478"/>
    </row>
    <row r="290" ht="15" customHeight="1" spans="1:14">
      <c r="A290" s="461">
        <v>284</v>
      </c>
      <c r="B290" s="469" t="s">
        <v>755</v>
      </c>
      <c r="C290" s="470"/>
      <c r="D290" s="471" t="s">
        <v>701</v>
      </c>
      <c r="E290" s="465">
        <v>3</v>
      </c>
      <c r="F290" s="466">
        <f t="shared" si="10"/>
        <v>65</v>
      </c>
      <c r="G290" s="467">
        <v>195</v>
      </c>
      <c r="H290" s="468"/>
      <c r="I290" s="473"/>
      <c r="J290" s="474"/>
      <c r="K290" s="475">
        <f t="shared" si="11"/>
        <v>-195</v>
      </c>
      <c r="L290" s="476">
        <f t="shared" si="9"/>
        <v>-100</v>
      </c>
      <c r="M290" s="477"/>
      <c r="N290" s="478"/>
    </row>
    <row r="291" ht="15" customHeight="1" spans="1:14">
      <c r="A291" s="461">
        <v>285</v>
      </c>
      <c r="B291" s="469" t="s">
        <v>756</v>
      </c>
      <c r="C291" s="470" t="s">
        <v>757</v>
      </c>
      <c r="D291" s="471" t="s">
        <v>746</v>
      </c>
      <c r="E291" s="465">
        <v>2</v>
      </c>
      <c r="F291" s="466">
        <f t="shared" si="10"/>
        <v>282</v>
      </c>
      <c r="G291" s="467">
        <v>564</v>
      </c>
      <c r="H291" s="468"/>
      <c r="I291" s="473"/>
      <c r="J291" s="474"/>
      <c r="K291" s="475">
        <f t="shared" si="11"/>
        <v>-564</v>
      </c>
      <c r="L291" s="476">
        <f t="shared" si="9"/>
        <v>-100</v>
      </c>
      <c r="M291" s="477"/>
      <c r="N291" s="478"/>
    </row>
    <row r="292" ht="15" customHeight="1" spans="1:14">
      <c r="A292" s="461">
        <v>286</v>
      </c>
      <c r="B292" s="469" t="s">
        <v>758</v>
      </c>
      <c r="C292" s="470"/>
      <c r="D292" s="471" t="s">
        <v>492</v>
      </c>
      <c r="E292" s="465">
        <v>21</v>
      </c>
      <c r="F292" s="466">
        <f t="shared" si="10"/>
        <v>30.047619047619</v>
      </c>
      <c r="G292" s="467">
        <v>631</v>
      </c>
      <c r="H292" s="468"/>
      <c r="I292" s="473"/>
      <c r="J292" s="474"/>
      <c r="K292" s="475">
        <f t="shared" si="11"/>
        <v>-631</v>
      </c>
      <c r="L292" s="476">
        <f t="shared" si="9"/>
        <v>-100</v>
      </c>
      <c r="M292" s="477"/>
      <c r="N292" s="478"/>
    </row>
    <row r="293" ht="15" customHeight="1" spans="1:14">
      <c r="A293" s="461">
        <v>287</v>
      </c>
      <c r="B293" s="469" t="s">
        <v>759</v>
      </c>
      <c r="C293" s="470"/>
      <c r="D293" s="471" t="s">
        <v>701</v>
      </c>
      <c r="E293" s="465">
        <v>2</v>
      </c>
      <c r="F293" s="466">
        <f t="shared" si="10"/>
        <v>82.5</v>
      </c>
      <c r="G293" s="467">
        <v>165</v>
      </c>
      <c r="H293" s="468"/>
      <c r="I293" s="473"/>
      <c r="J293" s="474"/>
      <c r="K293" s="475">
        <f t="shared" si="11"/>
        <v>-165</v>
      </c>
      <c r="L293" s="476">
        <f t="shared" si="9"/>
        <v>-100</v>
      </c>
      <c r="M293" s="477"/>
      <c r="N293" s="478"/>
    </row>
    <row r="294" ht="15" customHeight="1" spans="1:14">
      <c r="A294" s="461">
        <v>288</v>
      </c>
      <c r="B294" s="469" t="s">
        <v>760</v>
      </c>
      <c r="C294" s="470"/>
      <c r="D294" s="471" t="s">
        <v>386</v>
      </c>
      <c r="E294" s="465">
        <v>38</v>
      </c>
      <c r="F294" s="466">
        <f t="shared" si="10"/>
        <v>7</v>
      </c>
      <c r="G294" s="467">
        <v>266</v>
      </c>
      <c r="H294" s="468"/>
      <c r="I294" s="473"/>
      <c r="J294" s="474"/>
      <c r="K294" s="475">
        <f t="shared" si="11"/>
        <v>-266</v>
      </c>
      <c r="L294" s="476">
        <f t="shared" si="9"/>
        <v>-100</v>
      </c>
      <c r="M294" s="477"/>
      <c r="N294" s="478"/>
    </row>
    <row r="295" ht="15" customHeight="1" spans="1:14">
      <c r="A295" s="461">
        <v>289</v>
      </c>
      <c r="B295" s="469" t="s">
        <v>761</v>
      </c>
      <c r="C295" s="470"/>
      <c r="D295" s="471" t="s">
        <v>386</v>
      </c>
      <c r="E295" s="465">
        <v>8</v>
      </c>
      <c r="F295" s="466">
        <f t="shared" si="10"/>
        <v>15</v>
      </c>
      <c r="G295" s="467">
        <v>120</v>
      </c>
      <c r="H295" s="468"/>
      <c r="I295" s="473"/>
      <c r="J295" s="474"/>
      <c r="K295" s="475">
        <f t="shared" si="11"/>
        <v>-120</v>
      </c>
      <c r="L295" s="476">
        <f t="shared" si="9"/>
        <v>-100</v>
      </c>
      <c r="M295" s="477"/>
      <c r="N295" s="478"/>
    </row>
    <row r="296" ht="15" customHeight="1" spans="1:14">
      <c r="A296" s="461">
        <v>290</v>
      </c>
      <c r="B296" s="469" t="s">
        <v>762</v>
      </c>
      <c r="C296" s="470"/>
      <c r="D296" s="471" t="s">
        <v>701</v>
      </c>
      <c r="E296" s="465">
        <v>12</v>
      </c>
      <c r="F296" s="466">
        <f t="shared" si="10"/>
        <v>13</v>
      </c>
      <c r="G296" s="467">
        <v>156</v>
      </c>
      <c r="H296" s="468"/>
      <c r="I296" s="473"/>
      <c r="J296" s="474"/>
      <c r="K296" s="475">
        <f t="shared" si="11"/>
        <v>-156</v>
      </c>
      <c r="L296" s="476">
        <f t="shared" si="9"/>
        <v>-100</v>
      </c>
      <c r="M296" s="477"/>
      <c r="N296" s="478"/>
    </row>
    <row r="297" ht="15" customHeight="1" spans="1:14">
      <c r="A297" s="461">
        <v>291</v>
      </c>
      <c r="B297" s="469" t="s">
        <v>763</v>
      </c>
      <c r="C297" s="470" t="s">
        <v>764</v>
      </c>
      <c r="D297" s="471" t="s">
        <v>701</v>
      </c>
      <c r="E297" s="465">
        <v>2</v>
      </c>
      <c r="F297" s="466">
        <f t="shared" si="10"/>
        <v>3500</v>
      </c>
      <c r="G297" s="467">
        <v>7000</v>
      </c>
      <c r="H297" s="468"/>
      <c r="I297" s="473"/>
      <c r="J297" s="474"/>
      <c r="K297" s="475">
        <f t="shared" si="11"/>
        <v>-7000</v>
      </c>
      <c r="L297" s="476">
        <f t="shared" si="9"/>
        <v>-100</v>
      </c>
      <c r="M297" s="477"/>
      <c r="N297" s="478"/>
    </row>
    <row r="298" ht="15" customHeight="1" spans="1:14">
      <c r="A298" s="461">
        <v>292</v>
      </c>
      <c r="B298" s="469" t="s">
        <v>765</v>
      </c>
      <c r="C298" s="470"/>
      <c r="D298" s="471" t="s">
        <v>701</v>
      </c>
      <c r="E298" s="465">
        <v>2</v>
      </c>
      <c r="F298" s="466">
        <f t="shared" si="10"/>
        <v>9.5</v>
      </c>
      <c r="G298" s="467">
        <v>19</v>
      </c>
      <c r="H298" s="468"/>
      <c r="I298" s="473"/>
      <c r="J298" s="474"/>
      <c r="K298" s="475">
        <f t="shared" si="11"/>
        <v>-19</v>
      </c>
      <c r="L298" s="476">
        <f t="shared" si="9"/>
        <v>-100</v>
      </c>
      <c r="M298" s="477"/>
      <c r="N298" s="478"/>
    </row>
    <row r="299" ht="15" customHeight="1" spans="1:14">
      <c r="A299" s="461">
        <v>293</v>
      </c>
      <c r="B299" s="469" t="s">
        <v>766</v>
      </c>
      <c r="C299" s="470"/>
      <c r="D299" s="471" t="s">
        <v>701</v>
      </c>
      <c r="E299" s="465">
        <v>4</v>
      </c>
      <c r="F299" s="466">
        <f t="shared" si="10"/>
        <v>116.875</v>
      </c>
      <c r="G299" s="467">
        <v>467.5</v>
      </c>
      <c r="H299" s="468"/>
      <c r="I299" s="473"/>
      <c r="J299" s="474"/>
      <c r="K299" s="475">
        <f t="shared" si="11"/>
        <v>-467.5</v>
      </c>
      <c r="L299" s="476">
        <f t="shared" si="9"/>
        <v>-100</v>
      </c>
      <c r="M299" s="477"/>
      <c r="N299" s="478"/>
    </row>
    <row r="300" ht="15" customHeight="1" spans="1:14">
      <c r="A300" s="461">
        <v>294</v>
      </c>
      <c r="B300" s="469" t="s">
        <v>767</v>
      </c>
      <c r="C300" s="470"/>
      <c r="D300" s="471" t="s">
        <v>701</v>
      </c>
      <c r="E300" s="465">
        <v>1</v>
      </c>
      <c r="F300" s="466">
        <f t="shared" si="10"/>
        <v>35</v>
      </c>
      <c r="G300" s="467">
        <v>35</v>
      </c>
      <c r="H300" s="468"/>
      <c r="I300" s="473"/>
      <c r="J300" s="474"/>
      <c r="K300" s="475">
        <f t="shared" si="11"/>
        <v>-35</v>
      </c>
      <c r="L300" s="476">
        <f t="shared" si="9"/>
        <v>-100</v>
      </c>
      <c r="M300" s="477"/>
      <c r="N300" s="478"/>
    </row>
    <row r="301" ht="15" customHeight="1" spans="1:14">
      <c r="A301" s="461">
        <v>295</v>
      </c>
      <c r="B301" s="469" t="s">
        <v>768</v>
      </c>
      <c r="C301" s="470"/>
      <c r="D301" s="471" t="s">
        <v>386</v>
      </c>
      <c r="E301" s="465">
        <v>1</v>
      </c>
      <c r="F301" s="466">
        <f t="shared" si="10"/>
        <v>10</v>
      </c>
      <c r="G301" s="467">
        <v>10</v>
      </c>
      <c r="H301" s="468"/>
      <c r="I301" s="473"/>
      <c r="J301" s="474"/>
      <c r="K301" s="475">
        <f t="shared" si="11"/>
        <v>-10</v>
      </c>
      <c r="L301" s="476">
        <f t="shared" si="9"/>
        <v>-100</v>
      </c>
      <c r="M301" s="477"/>
      <c r="N301" s="478"/>
    </row>
    <row r="302" ht="15" customHeight="1" spans="1:14">
      <c r="A302" s="461">
        <v>296</v>
      </c>
      <c r="B302" s="469" t="s">
        <v>769</v>
      </c>
      <c r="C302" s="470"/>
      <c r="D302" s="471" t="s">
        <v>701</v>
      </c>
      <c r="E302" s="465">
        <v>3</v>
      </c>
      <c r="F302" s="466">
        <f t="shared" si="10"/>
        <v>4.93333333333333</v>
      </c>
      <c r="G302" s="467">
        <v>14.8</v>
      </c>
      <c r="H302" s="468"/>
      <c r="I302" s="473"/>
      <c r="J302" s="474"/>
      <c r="K302" s="475">
        <f t="shared" si="11"/>
        <v>-14.8</v>
      </c>
      <c r="L302" s="476">
        <f t="shared" si="9"/>
        <v>-100</v>
      </c>
      <c r="M302" s="477"/>
      <c r="N302" s="478"/>
    </row>
    <row r="303" ht="15" customHeight="1" spans="1:14">
      <c r="A303" s="461">
        <v>297</v>
      </c>
      <c r="B303" s="469" t="s">
        <v>768</v>
      </c>
      <c r="C303" s="470">
        <v>16</v>
      </c>
      <c r="D303" s="471" t="s">
        <v>386</v>
      </c>
      <c r="E303" s="465">
        <v>2</v>
      </c>
      <c r="F303" s="466">
        <f t="shared" si="10"/>
        <v>15</v>
      </c>
      <c r="G303" s="467">
        <v>30</v>
      </c>
      <c r="H303" s="468"/>
      <c r="I303" s="473"/>
      <c r="J303" s="474"/>
      <c r="K303" s="475">
        <f t="shared" si="11"/>
        <v>-30</v>
      </c>
      <c r="L303" s="476">
        <f t="shared" si="9"/>
        <v>-100</v>
      </c>
      <c r="M303" s="477"/>
      <c r="N303" s="478"/>
    </row>
    <row r="304" ht="15" customHeight="1" spans="1:14">
      <c r="A304" s="461">
        <v>298</v>
      </c>
      <c r="B304" s="469" t="s">
        <v>770</v>
      </c>
      <c r="C304" s="470" t="s">
        <v>771</v>
      </c>
      <c r="D304" s="471" t="s">
        <v>701</v>
      </c>
      <c r="E304" s="465">
        <v>1</v>
      </c>
      <c r="F304" s="466">
        <f t="shared" si="10"/>
        <v>85</v>
      </c>
      <c r="G304" s="467">
        <v>85</v>
      </c>
      <c r="H304" s="468"/>
      <c r="I304" s="473"/>
      <c r="J304" s="474"/>
      <c r="K304" s="475">
        <f t="shared" si="11"/>
        <v>-85</v>
      </c>
      <c r="L304" s="476">
        <f t="shared" si="9"/>
        <v>-100</v>
      </c>
      <c r="M304" s="477"/>
      <c r="N304" s="478"/>
    </row>
    <row r="305" ht="15" customHeight="1" spans="1:14">
      <c r="A305" s="461">
        <v>299</v>
      </c>
      <c r="B305" s="469" t="s">
        <v>772</v>
      </c>
      <c r="C305" s="470"/>
      <c r="D305" s="471" t="s">
        <v>378</v>
      </c>
      <c r="E305" s="465">
        <v>10</v>
      </c>
      <c r="F305" s="466">
        <f t="shared" si="10"/>
        <v>85</v>
      </c>
      <c r="G305" s="467">
        <v>850</v>
      </c>
      <c r="H305" s="468"/>
      <c r="I305" s="473"/>
      <c r="J305" s="474"/>
      <c r="K305" s="475">
        <f t="shared" si="11"/>
        <v>-850</v>
      </c>
      <c r="L305" s="476">
        <f t="shared" si="9"/>
        <v>-100</v>
      </c>
      <c r="M305" s="477"/>
      <c r="N305" s="478"/>
    </row>
    <row r="306" ht="15" customHeight="1" spans="1:14">
      <c r="A306" s="461">
        <v>300</v>
      </c>
      <c r="B306" s="469" t="s">
        <v>773</v>
      </c>
      <c r="C306" s="470"/>
      <c r="D306" s="471" t="s">
        <v>701</v>
      </c>
      <c r="E306" s="465">
        <v>100</v>
      </c>
      <c r="F306" s="466">
        <f t="shared" si="10"/>
        <v>3.746</v>
      </c>
      <c r="G306" s="467">
        <v>374.6</v>
      </c>
      <c r="H306" s="468"/>
      <c r="I306" s="473"/>
      <c r="J306" s="474"/>
      <c r="K306" s="475">
        <f t="shared" si="11"/>
        <v>-374.6</v>
      </c>
      <c r="L306" s="476">
        <f t="shared" si="9"/>
        <v>-100</v>
      </c>
      <c r="M306" s="477"/>
      <c r="N306" s="478"/>
    </row>
    <row r="307" ht="15" customHeight="1" spans="1:14">
      <c r="A307" s="461">
        <v>301</v>
      </c>
      <c r="B307" s="469" t="s">
        <v>774</v>
      </c>
      <c r="C307" s="470"/>
      <c r="D307" s="471" t="s">
        <v>701</v>
      </c>
      <c r="E307" s="465">
        <v>17</v>
      </c>
      <c r="F307" s="466">
        <f t="shared" si="10"/>
        <v>43.7647058823529</v>
      </c>
      <c r="G307" s="467">
        <v>744</v>
      </c>
      <c r="H307" s="468"/>
      <c r="I307" s="473"/>
      <c r="J307" s="474"/>
      <c r="K307" s="475">
        <f t="shared" si="11"/>
        <v>-744</v>
      </c>
      <c r="L307" s="476">
        <f t="shared" si="9"/>
        <v>-100</v>
      </c>
      <c r="M307" s="477"/>
      <c r="N307" s="478"/>
    </row>
    <row r="308" ht="15" customHeight="1" spans="1:14">
      <c r="A308" s="461">
        <v>302</v>
      </c>
      <c r="B308" s="469" t="s">
        <v>775</v>
      </c>
      <c r="C308" s="470"/>
      <c r="D308" s="471" t="s">
        <v>701</v>
      </c>
      <c r="E308" s="465">
        <v>6</v>
      </c>
      <c r="F308" s="466">
        <f t="shared" si="10"/>
        <v>12</v>
      </c>
      <c r="G308" s="467">
        <v>72</v>
      </c>
      <c r="H308" s="468"/>
      <c r="I308" s="473"/>
      <c r="J308" s="474"/>
      <c r="K308" s="475">
        <f t="shared" si="11"/>
        <v>-72</v>
      </c>
      <c r="L308" s="476">
        <f t="shared" si="9"/>
        <v>-100</v>
      </c>
      <c r="M308" s="477"/>
      <c r="N308" s="478"/>
    </row>
    <row r="309" ht="15" customHeight="1" spans="1:14">
      <c r="A309" s="461">
        <v>303</v>
      </c>
      <c r="B309" s="469" t="s">
        <v>776</v>
      </c>
      <c r="C309" s="470"/>
      <c r="D309" s="471" t="s">
        <v>386</v>
      </c>
      <c r="E309" s="465">
        <v>5</v>
      </c>
      <c r="F309" s="466">
        <f t="shared" si="10"/>
        <v>6</v>
      </c>
      <c r="G309" s="467">
        <v>30</v>
      </c>
      <c r="H309" s="468"/>
      <c r="I309" s="473"/>
      <c r="J309" s="474"/>
      <c r="K309" s="475">
        <f t="shared" si="11"/>
        <v>-30</v>
      </c>
      <c r="L309" s="476">
        <f t="shared" si="9"/>
        <v>-100</v>
      </c>
      <c r="M309" s="477"/>
      <c r="N309" s="478"/>
    </row>
    <row r="310" ht="15" customHeight="1" spans="1:14">
      <c r="A310" s="461">
        <v>304</v>
      </c>
      <c r="B310" s="469" t="s">
        <v>777</v>
      </c>
      <c r="C310" s="470"/>
      <c r="D310" s="471" t="s">
        <v>386</v>
      </c>
      <c r="E310" s="465">
        <v>1</v>
      </c>
      <c r="F310" s="466">
        <f t="shared" si="10"/>
        <v>75</v>
      </c>
      <c r="G310" s="467">
        <v>75</v>
      </c>
      <c r="H310" s="468"/>
      <c r="I310" s="473"/>
      <c r="J310" s="474"/>
      <c r="K310" s="475">
        <f t="shared" si="11"/>
        <v>-75</v>
      </c>
      <c r="L310" s="476">
        <f t="shared" si="9"/>
        <v>-100</v>
      </c>
      <c r="M310" s="477"/>
      <c r="N310" s="478"/>
    </row>
    <row r="311" ht="15" customHeight="1" spans="1:14">
      <c r="A311" s="461">
        <v>305</v>
      </c>
      <c r="B311" s="469" t="s">
        <v>778</v>
      </c>
      <c r="C311" s="470"/>
      <c r="D311" s="471" t="s">
        <v>701</v>
      </c>
      <c r="E311" s="465">
        <v>2</v>
      </c>
      <c r="F311" s="466">
        <f t="shared" si="10"/>
        <v>10</v>
      </c>
      <c r="G311" s="467">
        <v>20</v>
      </c>
      <c r="H311" s="468"/>
      <c r="I311" s="473"/>
      <c r="J311" s="474"/>
      <c r="K311" s="475">
        <f t="shared" si="11"/>
        <v>-20</v>
      </c>
      <c r="L311" s="476">
        <f t="shared" si="9"/>
        <v>-100</v>
      </c>
      <c r="M311" s="477"/>
      <c r="N311" s="478"/>
    </row>
    <row r="312" ht="15" customHeight="1" spans="1:14">
      <c r="A312" s="461">
        <v>306</v>
      </c>
      <c r="B312" s="469" t="s">
        <v>779</v>
      </c>
      <c r="C312" s="470" t="s">
        <v>780</v>
      </c>
      <c r="D312" s="471" t="s">
        <v>386</v>
      </c>
      <c r="E312" s="465">
        <v>10</v>
      </c>
      <c r="F312" s="466">
        <f t="shared" si="10"/>
        <v>10</v>
      </c>
      <c r="G312" s="467">
        <v>100</v>
      </c>
      <c r="H312" s="468"/>
      <c r="I312" s="473"/>
      <c r="J312" s="474"/>
      <c r="K312" s="475">
        <f t="shared" si="11"/>
        <v>-100</v>
      </c>
      <c r="L312" s="476">
        <f t="shared" si="9"/>
        <v>-100</v>
      </c>
      <c r="M312" s="477"/>
      <c r="N312" s="478"/>
    </row>
    <row r="313" ht="15" customHeight="1" spans="1:14">
      <c r="A313" s="461">
        <v>307</v>
      </c>
      <c r="B313" s="469" t="s">
        <v>779</v>
      </c>
      <c r="C313" s="470" t="s">
        <v>781</v>
      </c>
      <c r="D313" s="471" t="s">
        <v>386</v>
      </c>
      <c r="E313" s="465">
        <v>3</v>
      </c>
      <c r="F313" s="466">
        <f t="shared" si="10"/>
        <v>10</v>
      </c>
      <c r="G313" s="467">
        <v>30</v>
      </c>
      <c r="H313" s="468"/>
      <c r="I313" s="473"/>
      <c r="J313" s="474"/>
      <c r="K313" s="475">
        <f t="shared" si="11"/>
        <v>-30</v>
      </c>
      <c r="L313" s="476">
        <f t="shared" si="9"/>
        <v>-100</v>
      </c>
      <c r="M313" s="477"/>
      <c r="N313" s="478"/>
    </row>
    <row r="314" ht="15" customHeight="1" spans="1:14">
      <c r="A314" s="461">
        <v>308</v>
      </c>
      <c r="B314" s="469" t="s">
        <v>782</v>
      </c>
      <c r="C314" s="470"/>
      <c r="D314" s="471" t="s">
        <v>701</v>
      </c>
      <c r="E314" s="465">
        <v>30</v>
      </c>
      <c r="F314" s="466">
        <f t="shared" si="10"/>
        <v>4</v>
      </c>
      <c r="G314" s="467">
        <v>120</v>
      </c>
      <c r="H314" s="468"/>
      <c r="I314" s="473"/>
      <c r="J314" s="474"/>
      <c r="K314" s="475">
        <f t="shared" si="11"/>
        <v>-120</v>
      </c>
      <c r="L314" s="476">
        <f t="shared" si="9"/>
        <v>-100</v>
      </c>
      <c r="M314" s="477"/>
      <c r="N314" s="478"/>
    </row>
    <row r="315" ht="15" customHeight="1" spans="1:14">
      <c r="A315" s="461">
        <v>309</v>
      </c>
      <c r="B315" s="469" t="s">
        <v>783</v>
      </c>
      <c r="C315" s="470"/>
      <c r="D315" s="471" t="s">
        <v>378</v>
      </c>
      <c r="E315" s="465">
        <v>1</v>
      </c>
      <c r="F315" s="466">
        <f t="shared" si="10"/>
        <v>343</v>
      </c>
      <c r="G315" s="467">
        <v>343</v>
      </c>
      <c r="H315" s="468"/>
      <c r="I315" s="473"/>
      <c r="J315" s="474"/>
      <c r="K315" s="475">
        <f t="shared" si="11"/>
        <v>-343</v>
      </c>
      <c r="L315" s="476">
        <f t="shared" si="9"/>
        <v>-100</v>
      </c>
      <c r="M315" s="477"/>
      <c r="N315" s="478"/>
    </row>
    <row r="316" ht="15" customHeight="1" spans="1:14">
      <c r="A316" s="461">
        <v>310</v>
      </c>
      <c r="B316" s="469" t="s">
        <v>784</v>
      </c>
      <c r="C316" s="470"/>
      <c r="D316" s="471" t="s">
        <v>701</v>
      </c>
      <c r="E316" s="465">
        <v>1</v>
      </c>
      <c r="F316" s="466">
        <f t="shared" si="10"/>
        <v>53</v>
      </c>
      <c r="G316" s="467">
        <v>53</v>
      </c>
      <c r="H316" s="468"/>
      <c r="I316" s="473"/>
      <c r="J316" s="474"/>
      <c r="K316" s="475">
        <f t="shared" si="11"/>
        <v>-53</v>
      </c>
      <c r="L316" s="476">
        <f t="shared" si="9"/>
        <v>-100</v>
      </c>
      <c r="M316" s="477"/>
      <c r="N316" s="478"/>
    </row>
    <row r="317" ht="15" customHeight="1" spans="1:14">
      <c r="A317" s="461">
        <v>311</v>
      </c>
      <c r="B317" s="469" t="s">
        <v>785</v>
      </c>
      <c r="C317" s="470" t="s">
        <v>786</v>
      </c>
      <c r="D317" s="471" t="s">
        <v>476</v>
      </c>
      <c r="E317" s="465">
        <v>1</v>
      </c>
      <c r="F317" s="466">
        <f t="shared" si="10"/>
        <v>480</v>
      </c>
      <c r="G317" s="467">
        <v>480</v>
      </c>
      <c r="H317" s="468"/>
      <c r="I317" s="473"/>
      <c r="J317" s="474"/>
      <c r="K317" s="475">
        <f t="shared" si="11"/>
        <v>-480</v>
      </c>
      <c r="L317" s="476">
        <f t="shared" si="9"/>
        <v>-100</v>
      </c>
      <c r="M317" s="477"/>
      <c r="N317" s="478"/>
    </row>
    <row r="318" ht="15" customHeight="1" spans="1:14">
      <c r="A318" s="461">
        <v>312</v>
      </c>
      <c r="B318" s="469" t="s">
        <v>787</v>
      </c>
      <c r="C318" s="470"/>
      <c r="D318" s="471" t="s">
        <v>701</v>
      </c>
      <c r="E318" s="465">
        <v>3</v>
      </c>
      <c r="F318" s="466">
        <f t="shared" si="10"/>
        <v>210</v>
      </c>
      <c r="G318" s="467">
        <v>630</v>
      </c>
      <c r="H318" s="468"/>
      <c r="I318" s="473"/>
      <c r="J318" s="474"/>
      <c r="K318" s="475">
        <f t="shared" si="11"/>
        <v>-630</v>
      </c>
      <c r="L318" s="476">
        <f t="shared" si="9"/>
        <v>-100</v>
      </c>
      <c r="M318" s="477"/>
      <c r="N318" s="478"/>
    </row>
    <row r="319" ht="15" customHeight="1" spans="1:14">
      <c r="A319" s="461">
        <v>313</v>
      </c>
      <c r="B319" s="469" t="s">
        <v>788</v>
      </c>
      <c r="C319" s="470"/>
      <c r="D319" s="471" t="s">
        <v>386</v>
      </c>
      <c r="E319" s="465">
        <v>10</v>
      </c>
      <c r="F319" s="466">
        <f t="shared" si="10"/>
        <v>18</v>
      </c>
      <c r="G319" s="467">
        <v>180</v>
      </c>
      <c r="H319" s="468"/>
      <c r="I319" s="473"/>
      <c r="J319" s="474"/>
      <c r="K319" s="475">
        <f t="shared" si="11"/>
        <v>-180</v>
      </c>
      <c r="L319" s="476">
        <f t="shared" si="9"/>
        <v>-100</v>
      </c>
      <c r="M319" s="477"/>
      <c r="N319" s="478"/>
    </row>
    <row r="320" ht="15" customHeight="1" spans="1:14">
      <c r="A320" s="461">
        <v>314</v>
      </c>
      <c r="B320" s="469" t="s">
        <v>789</v>
      </c>
      <c r="C320" s="470">
        <v>900</v>
      </c>
      <c r="D320" s="471" t="s">
        <v>701</v>
      </c>
      <c r="E320" s="465">
        <v>3</v>
      </c>
      <c r="F320" s="466">
        <f t="shared" si="10"/>
        <v>199.333333333333</v>
      </c>
      <c r="G320" s="467">
        <v>598</v>
      </c>
      <c r="H320" s="468"/>
      <c r="I320" s="473"/>
      <c r="J320" s="474"/>
      <c r="K320" s="475">
        <f t="shared" si="11"/>
        <v>-598</v>
      </c>
      <c r="L320" s="476">
        <f t="shared" si="9"/>
        <v>-100</v>
      </c>
      <c r="M320" s="477"/>
      <c r="N320" s="478"/>
    </row>
    <row r="321" ht="15" customHeight="1" spans="1:14">
      <c r="A321" s="461">
        <v>315</v>
      </c>
      <c r="B321" s="469" t="s">
        <v>789</v>
      </c>
      <c r="C321" s="470">
        <v>600</v>
      </c>
      <c r="D321" s="471" t="s">
        <v>701</v>
      </c>
      <c r="E321" s="465">
        <v>14</v>
      </c>
      <c r="F321" s="466">
        <f t="shared" si="10"/>
        <v>89.3571428571429</v>
      </c>
      <c r="G321" s="467">
        <v>1251</v>
      </c>
      <c r="H321" s="468"/>
      <c r="I321" s="473"/>
      <c r="J321" s="474"/>
      <c r="K321" s="475">
        <f t="shared" si="11"/>
        <v>-1251</v>
      </c>
      <c r="L321" s="476">
        <f t="shared" si="9"/>
        <v>-100</v>
      </c>
      <c r="M321" s="477"/>
      <c r="N321" s="478"/>
    </row>
    <row r="322" ht="15" customHeight="1" spans="1:14">
      <c r="A322" s="461">
        <v>316</v>
      </c>
      <c r="B322" s="469" t="s">
        <v>789</v>
      </c>
      <c r="C322" s="470">
        <v>450</v>
      </c>
      <c r="D322" s="471" t="s">
        <v>701</v>
      </c>
      <c r="E322" s="465">
        <v>4</v>
      </c>
      <c r="F322" s="466">
        <f t="shared" si="10"/>
        <v>45</v>
      </c>
      <c r="G322" s="467">
        <v>180</v>
      </c>
      <c r="H322" s="468"/>
      <c r="I322" s="473"/>
      <c r="J322" s="474"/>
      <c r="K322" s="475">
        <f t="shared" si="11"/>
        <v>-180</v>
      </c>
      <c r="L322" s="476">
        <f t="shared" si="9"/>
        <v>-100</v>
      </c>
      <c r="M322" s="477"/>
      <c r="N322" s="478"/>
    </row>
    <row r="323" ht="15" customHeight="1" spans="1:14">
      <c r="A323" s="461">
        <v>317</v>
      </c>
      <c r="B323" s="469" t="s">
        <v>790</v>
      </c>
      <c r="C323" s="470"/>
      <c r="D323" s="471" t="s">
        <v>701</v>
      </c>
      <c r="E323" s="465">
        <v>3</v>
      </c>
      <c r="F323" s="466">
        <f t="shared" si="10"/>
        <v>16.5666666666667</v>
      </c>
      <c r="G323" s="467">
        <v>49.7</v>
      </c>
      <c r="H323" s="468"/>
      <c r="I323" s="473"/>
      <c r="J323" s="474"/>
      <c r="K323" s="475">
        <f t="shared" si="11"/>
        <v>-49.7</v>
      </c>
      <c r="L323" s="476">
        <f t="shared" ref="L323:L386" si="12">IF(OR(G323&lt;=0,G323=""),"",(J323-G323)/G323*100)</f>
        <v>-100</v>
      </c>
      <c r="M323" s="477"/>
      <c r="N323" s="478"/>
    </row>
    <row r="324" ht="15" customHeight="1" spans="1:14">
      <c r="A324" s="461">
        <v>318</v>
      </c>
      <c r="B324" s="469" t="s">
        <v>791</v>
      </c>
      <c r="C324" s="470" t="s">
        <v>792</v>
      </c>
      <c r="D324" s="471" t="s">
        <v>701</v>
      </c>
      <c r="E324" s="465">
        <v>5</v>
      </c>
      <c r="F324" s="466">
        <f t="shared" si="10"/>
        <v>25</v>
      </c>
      <c r="G324" s="467">
        <v>125</v>
      </c>
      <c r="H324" s="468"/>
      <c r="I324" s="473"/>
      <c r="J324" s="474"/>
      <c r="K324" s="475">
        <f t="shared" si="11"/>
        <v>-125</v>
      </c>
      <c r="L324" s="476">
        <f t="shared" si="12"/>
        <v>-100</v>
      </c>
      <c r="M324" s="477"/>
      <c r="N324" s="478"/>
    </row>
    <row r="325" ht="15" customHeight="1" spans="1:14">
      <c r="A325" s="461">
        <v>319</v>
      </c>
      <c r="B325" s="469" t="s">
        <v>791</v>
      </c>
      <c r="C325" s="470" t="s">
        <v>793</v>
      </c>
      <c r="D325" s="471" t="s">
        <v>701</v>
      </c>
      <c r="E325" s="465">
        <v>2</v>
      </c>
      <c r="F325" s="466">
        <f t="shared" si="10"/>
        <v>65</v>
      </c>
      <c r="G325" s="467">
        <v>130</v>
      </c>
      <c r="H325" s="468"/>
      <c r="I325" s="473"/>
      <c r="J325" s="474"/>
      <c r="K325" s="475">
        <f t="shared" si="11"/>
        <v>-130</v>
      </c>
      <c r="L325" s="476">
        <f t="shared" si="12"/>
        <v>-100</v>
      </c>
      <c r="M325" s="477"/>
      <c r="N325" s="478"/>
    </row>
    <row r="326" ht="15" customHeight="1" spans="1:14">
      <c r="A326" s="461">
        <v>320</v>
      </c>
      <c r="B326" s="469" t="s">
        <v>791</v>
      </c>
      <c r="C326" s="470">
        <v>1050</v>
      </c>
      <c r="D326" s="471" t="s">
        <v>701</v>
      </c>
      <c r="E326" s="465">
        <v>1</v>
      </c>
      <c r="F326" s="466">
        <f t="shared" si="10"/>
        <v>180</v>
      </c>
      <c r="G326" s="467">
        <v>180</v>
      </c>
      <c r="H326" s="468"/>
      <c r="I326" s="473"/>
      <c r="J326" s="474"/>
      <c r="K326" s="475">
        <f t="shared" si="11"/>
        <v>-180</v>
      </c>
      <c r="L326" s="476">
        <f t="shared" si="12"/>
        <v>-100</v>
      </c>
      <c r="M326" s="477"/>
      <c r="N326" s="478"/>
    </row>
    <row r="327" ht="15" customHeight="1" spans="1:14">
      <c r="A327" s="461">
        <v>321</v>
      </c>
      <c r="B327" s="469" t="s">
        <v>794</v>
      </c>
      <c r="C327" s="470">
        <v>450</v>
      </c>
      <c r="D327" s="471" t="s">
        <v>701</v>
      </c>
      <c r="E327" s="465">
        <v>1</v>
      </c>
      <c r="F327" s="466">
        <f t="shared" si="10"/>
        <v>75</v>
      </c>
      <c r="G327" s="467">
        <v>75</v>
      </c>
      <c r="H327" s="468"/>
      <c r="I327" s="473"/>
      <c r="J327" s="474"/>
      <c r="K327" s="475">
        <f t="shared" si="11"/>
        <v>-75</v>
      </c>
      <c r="L327" s="476">
        <f t="shared" si="12"/>
        <v>-100</v>
      </c>
      <c r="M327" s="477"/>
      <c r="N327" s="478"/>
    </row>
    <row r="328" ht="15" customHeight="1" spans="1:14">
      <c r="A328" s="461">
        <v>322</v>
      </c>
      <c r="B328" s="469" t="s">
        <v>791</v>
      </c>
      <c r="C328" s="470" t="s">
        <v>795</v>
      </c>
      <c r="D328" s="471" t="s">
        <v>701</v>
      </c>
      <c r="E328" s="465">
        <v>3</v>
      </c>
      <c r="F328" s="466">
        <f t="shared" ref="F328:F391" si="13">G328/E328</f>
        <v>75</v>
      </c>
      <c r="G328" s="467">
        <v>225</v>
      </c>
      <c r="H328" s="468"/>
      <c r="I328" s="473"/>
      <c r="J328" s="474"/>
      <c r="K328" s="475">
        <f t="shared" ref="K328:K391" si="14">J328-G328</f>
        <v>-225</v>
      </c>
      <c r="L328" s="476">
        <f t="shared" si="12"/>
        <v>-100</v>
      </c>
      <c r="M328" s="477"/>
      <c r="N328" s="478"/>
    </row>
    <row r="329" ht="15" customHeight="1" spans="1:14">
      <c r="A329" s="461">
        <v>323</v>
      </c>
      <c r="B329" s="469" t="s">
        <v>796</v>
      </c>
      <c r="C329" s="470"/>
      <c r="D329" s="471" t="s">
        <v>701</v>
      </c>
      <c r="E329" s="465">
        <v>2</v>
      </c>
      <c r="F329" s="466">
        <f t="shared" si="13"/>
        <v>64</v>
      </c>
      <c r="G329" s="467">
        <v>128</v>
      </c>
      <c r="H329" s="468"/>
      <c r="I329" s="473"/>
      <c r="J329" s="474"/>
      <c r="K329" s="475">
        <f t="shared" si="14"/>
        <v>-128</v>
      </c>
      <c r="L329" s="476">
        <f t="shared" si="12"/>
        <v>-100</v>
      </c>
      <c r="M329" s="477"/>
      <c r="N329" s="478"/>
    </row>
    <row r="330" ht="15" customHeight="1" spans="1:14">
      <c r="A330" s="461">
        <v>324</v>
      </c>
      <c r="B330" s="469" t="s">
        <v>797</v>
      </c>
      <c r="C330" s="470">
        <v>240</v>
      </c>
      <c r="D330" s="471" t="s">
        <v>701</v>
      </c>
      <c r="E330" s="465">
        <v>2</v>
      </c>
      <c r="F330" s="466">
        <f t="shared" si="13"/>
        <v>170</v>
      </c>
      <c r="G330" s="467">
        <v>340</v>
      </c>
      <c r="H330" s="468"/>
      <c r="I330" s="473"/>
      <c r="J330" s="474"/>
      <c r="K330" s="475">
        <f t="shared" si="14"/>
        <v>-340</v>
      </c>
      <c r="L330" s="476">
        <f t="shared" si="12"/>
        <v>-100</v>
      </c>
      <c r="M330" s="477"/>
      <c r="N330" s="478"/>
    </row>
    <row r="331" ht="15" customHeight="1" spans="1:14">
      <c r="A331" s="461">
        <v>325</v>
      </c>
      <c r="B331" s="469" t="s">
        <v>798</v>
      </c>
      <c r="C331" s="470"/>
      <c r="D331" s="471" t="s">
        <v>701</v>
      </c>
      <c r="E331" s="465">
        <v>5</v>
      </c>
      <c r="F331" s="466">
        <f t="shared" si="13"/>
        <v>25</v>
      </c>
      <c r="G331" s="467">
        <v>125</v>
      </c>
      <c r="H331" s="468"/>
      <c r="I331" s="473"/>
      <c r="J331" s="474"/>
      <c r="K331" s="475">
        <f t="shared" si="14"/>
        <v>-125</v>
      </c>
      <c r="L331" s="476">
        <f t="shared" si="12"/>
        <v>-100</v>
      </c>
      <c r="M331" s="477"/>
      <c r="N331" s="478"/>
    </row>
    <row r="332" ht="15" customHeight="1" spans="1:14">
      <c r="A332" s="461">
        <v>326</v>
      </c>
      <c r="B332" s="469" t="s">
        <v>799</v>
      </c>
      <c r="C332" s="470" t="s">
        <v>800</v>
      </c>
      <c r="D332" s="471" t="s">
        <v>342</v>
      </c>
      <c r="E332" s="465">
        <v>1</v>
      </c>
      <c r="F332" s="466">
        <f t="shared" si="13"/>
        <v>850</v>
      </c>
      <c r="G332" s="467">
        <v>850</v>
      </c>
      <c r="H332" s="468"/>
      <c r="I332" s="473"/>
      <c r="J332" s="474"/>
      <c r="K332" s="475">
        <f t="shared" si="14"/>
        <v>-850</v>
      </c>
      <c r="L332" s="476">
        <f t="shared" si="12"/>
        <v>-100</v>
      </c>
      <c r="M332" s="477"/>
      <c r="N332" s="478"/>
    </row>
    <row r="333" ht="15" customHeight="1" spans="1:14">
      <c r="A333" s="461">
        <v>327</v>
      </c>
      <c r="B333" s="469" t="s">
        <v>801</v>
      </c>
      <c r="C333" s="470"/>
      <c r="D333" s="471" t="s">
        <v>701</v>
      </c>
      <c r="E333" s="465">
        <v>4</v>
      </c>
      <c r="F333" s="466">
        <f t="shared" si="13"/>
        <v>480</v>
      </c>
      <c r="G333" s="467">
        <v>1920</v>
      </c>
      <c r="H333" s="468"/>
      <c r="I333" s="473"/>
      <c r="J333" s="474"/>
      <c r="K333" s="475">
        <f t="shared" si="14"/>
        <v>-1920</v>
      </c>
      <c r="L333" s="476">
        <f t="shared" si="12"/>
        <v>-100</v>
      </c>
      <c r="M333" s="477"/>
      <c r="N333" s="478"/>
    </row>
    <row r="334" ht="15" customHeight="1" spans="1:14">
      <c r="A334" s="461">
        <v>328</v>
      </c>
      <c r="B334" s="469" t="s">
        <v>802</v>
      </c>
      <c r="C334" s="470"/>
      <c r="D334" s="471" t="s">
        <v>378</v>
      </c>
      <c r="E334" s="465">
        <v>2</v>
      </c>
      <c r="F334" s="466">
        <f t="shared" si="13"/>
        <v>540</v>
      </c>
      <c r="G334" s="467">
        <v>1080</v>
      </c>
      <c r="H334" s="468"/>
      <c r="I334" s="473"/>
      <c r="J334" s="474"/>
      <c r="K334" s="475">
        <f t="shared" si="14"/>
        <v>-1080</v>
      </c>
      <c r="L334" s="476">
        <f t="shared" si="12"/>
        <v>-100</v>
      </c>
      <c r="M334" s="477"/>
      <c r="N334" s="478"/>
    </row>
    <row r="335" ht="15" customHeight="1" spans="1:14">
      <c r="A335" s="461">
        <v>329</v>
      </c>
      <c r="B335" s="469" t="s">
        <v>803</v>
      </c>
      <c r="C335" s="470" t="s">
        <v>800</v>
      </c>
      <c r="D335" s="471" t="s">
        <v>701</v>
      </c>
      <c r="E335" s="465">
        <v>2</v>
      </c>
      <c r="F335" s="466">
        <f t="shared" si="13"/>
        <v>28</v>
      </c>
      <c r="G335" s="467">
        <v>56</v>
      </c>
      <c r="H335" s="468"/>
      <c r="I335" s="473"/>
      <c r="J335" s="474"/>
      <c r="K335" s="475">
        <f t="shared" si="14"/>
        <v>-56</v>
      </c>
      <c r="L335" s="476">
        <f t="shared" si="12"/>
        <v>-100</v>
      </c>
      <c r="M335" s="477"/>
      <c r="N335" s="478"/>
    </row>
    <row r="336" ht="15" customHeight="1" spans="1:14">
      <c r="A336" s="461">
        <v>330</v>
      </c>
      <c r="B336" s="469" t="s">
        <v>803</v>
      </c>
      <c r="C336" s="470" t="s">
        <v>804</v>
      </c>
      <c r="D336" s="471" t="s">
        <v>701</v>
      </c>
      <c r="E336" s="465">
        <v>3</v>
      </c>
      <c r="F336" s="466">
        <f t="shared" si="13"/>
        <v>25</v>
      </c>
      <c r="G336" s="467">
        <v>75</v>
      </c>
      <c r="H336" s="468"/>
      <c r="I336" s="473"/>
      <c r="J336" s="474"/>
      <c r="K336" s="475">
        <f t="shared" si="14"/>
        <v>-75</v>
      </c>
      <c r="L336" s="476">
        <f t="shared" si="12"/>
        <v>-100</v>
      </c>
      <c r="M336" s="477"/>
      <c r="N336" s="478"/>
    </row>
    <row r="337" ht="15" customHeight="1" spans="1:14">
      <c r="A337" s="461">
        <v>331</v>
      </c>
      <c r="B337" s="469" t="s">
        <v>805</v>
      </c>
      <c r="C337" s="470" t="s">
        <v>806</v>
      </c>
      <c r="D337" s="471" t="s">
        <v>378</v>
      </c>
      <c r="E337" s="465">
        <v>3</v>
      </c>
      <c r="F337" s="466">
        <f t="shared" si="13"/>
        <v>293.333333333333</v>
      </c>
      <c r="G337" s="467">
        <v>880</v>
      </c>
      <c r="H337" s="468"/>
      <c r="I337" s="473"/>
      <c r="J337" s="474"/>
      <c r="K337" s="475">
        <f t="shared" si="14"/>
        <v>-880</v>
      </c>
      <c r="L337" s="476">
        <f t="shared" si="12"/>
        <v>-100</v>
      </c>
      <c r="M337" s="477"/>
      <c r="N337" s="478"/>
    </row>
    <row r="338" ht="15" customHeight="1" spans="1:14">
      <c r="A338" s="461">
        <v>332</v>
      </c>
      <c r="B338" s="469" t="s">
        <v>807</v>
      </c>
      <c r="C338" s="470" t="s">
        <v>808</v>
      </c>
      <c r="D338" s="471" t="s">
        <v>701</v>
      </c>
      <c r="E338" s="465">
        <v>2</v>
      </c>
      <c r="F338" s="466">
        <f t="shared" si="13"/>
        <v>14.47</v>
      </c>
      <c r="G338" s="467">
        <v>28.94</v>
      </c>
      <c r="H338" s="468"/>
      <c r="I338" s="473"/>
      <c r="J338" s="474"/>
      <c r="K338" s="475">
        <f t="shared" si="14"/>
        <v>-28.94</v>
      </c>
      <c r="L338" s="476">
        <f t="shared" si="12"/>
        <v>-100</v>
      </c>
      <c r="M338" s="477"/>
      <c r="N338" s="478"/>
    </row>
    <row r="339" ht="15" customHeight="1" spans="1:14">
      <c r="A339" s="461">
        <v>333</v>
      </c>
      <c r="B339" s="469" t="s">
        <v>809</v>
      </c>
      <c r="C339" s="470" t="s">
        <v>810</v>
      </c>
      <c r="D339" s="471" t="s">
        <v>701</v>
      </c>
      <c r="E339" s="465">
        <v>1</v>
      </c>
      <c r="F339" s="466">
        <f t="shared" si="13"/>
        <v>27.45</v>
      </c>
      <c r="G339" s="467">
        <v>27.45</v>
      </c>
      <c r="H339" s="468"/>
      <c r="I339" s="473"/>
      <c r="J339" s="474"/>
      <c r="K339" s="475">
        <f t="shared" si="14"/>
        <v>-27.45</v>
      </c>
      <c r="L339" s="476">
        <f t="shared" si="12"/>
        <v>-100</v>
      </c>
      <c r="M339" s="477"/>
      <c r="N339" s="478"/>
    </row>
    <row r="340" ht="15" customHeight="1" spans="1:14">
      <c r="A340" s="461">
        <v>334</v>
      </c>
      <c r="B340" s="469" t="s">
        <v>811</v>
      </c>
      <c r="C340" s="470"/>
      <c r="D340" s="471" t="s">
        <v>386</v>
      </c>
      <c r="E340" s="465">
        <v>2</v>
      </c>
      <c r="F340" s="466">
        <f t="shared" si="13"/>
        <v>7</v>
      </c>
      <c r="G340" s="467">
        <v>14</v>
      </c>
      <c r="H340" s="468"/>
      <c r="I340" s="473"/>
      <c r="J340" s="474"/>
      <c r="K340" s="475">
        <f t="shared" si="14"/>
        <v>-14</v>
      </c>
      <c r="L340" s="476">
        <f t="shared" si="12"/>
        <v>-100</v>
      </c>
      <c r="M340" s="477"/>
      <c r="N340" s="478"/>
    </row>
    <row r="341" ht="15" customHeight="1" spans="1:14">
      <c r="A341" s="461">
        <v>335</v>
      </c>
      <c r="B341" s="469" t="s">
        <v>812</v>
      </c>
      <c r="C341" s="470"/>
      <c r="D341" s="471" t="s">
        <v>378</v>
      </c>
      <c r="E341" s="465">
        <v>7</v>
      </c>
      <c r="F341" s="466">
        <f t="shared" si="13"/>
        <v>651.428571428571</v>
      </c>
      <c r="G341" s="467">
        <v>4560</v>
      </c>
      <c r="H341" s="468"/>
      <c r="I341" s="473"/>
      <c r="J341" s="474"/>
      <c r="K341" s="475">
        <f t="shared" si="14"/>
        <v>-4560</v>
      </c>
      <c r="L341" s="476">
        <f t="shared" si="12"/>
        <v>-100</v>
      </c>
      <c r="M341" s="477"/>
      <c r="N341" s="478"/>
    </row>
    <row r="342" ht="15" customHeight="1" spans="1:14">
      <c r="A342" s="461">
        <v>336</v>
      </c>
      <c r="B342" s="469" t="s">
        <v>813</v>
      </c>
      <c r="C342" s="470"/>
      <c r="D342" s="471" t="s">
        <v>701</v>
      </c>
      <c r="E342" s="465">
        <v>2</v>
      </c>
      <c r="F342" s="466">
        <f t="shared" si="13"/>
        <v>65</v>
      </c>
      <c r="G342" s="467">
        <v>130</v>
      </c>
      <c r="H342" s="468"/>
      <c r="I342" s="473"/>
      <c r="J342" s="474"/>
      <c r="K342" s="475">
        <f t="shared" si="14"/>
        <v>-130</v>
      </c>
      <c r="L342" s="476">
        <f t="shared" si="12"/>
        <v>-100</v>
      </c>
      <c r="M342" s="477"/>
      <c r="N342" s="478"/>
    </row>
    <row r="343" ht="15" customHeight="1" spans="1:14">
      <c r="A343" s="461">
        <v>337</v>
      </c>
      <c r="B343" s="469" t="s">
        <v>814</v>
      </c>
      <c r="C343" s="470"/>
      <c r="D343" s="471" t="s">
        <v>386</v>
      </c>
      <c r="E343" s="465">
        <v>68</v>
      </c>
      <c r="F343" s="466">
        <f t="shared" si="13"/>
        <v>20.7492647058824</v>
      </c>
      <c r="G343" s="467">
        <v>1410.95</v>
      </c>
      <c r="H343" s="468"/>
      <c r="I343" s="473"/>
      <c r="J343" s="474"/>
      <c r="K343" s="475">
        <f t="shared" si="14"/>
        <v>-1410.95</v>
      </c>
      <c r="L343" s="476">
        <f t="shared" si="12"/>
        <v>-100</v>
      </c>
      <c r="M343" s="477"/>
      <c r="N343" s="478"/>
    </row>
    <row r="344" ht="15" customHeight="1" spans="1:14">
      <c r="A344" s="461">
        <v>338</v>
      </c>
      <c r="B344" s="469" t="s">
        <v>815</v>
      </c>
      <c r="C344" s="470"/>
      <c r="D344" s="471" t="s">
        <v>378</v>
      </c>
      <c r="E344" s="465">
        <v>12</v>
      </c>
      <c r="F344" s="466">
        <f t="shared" si="13"/>
        <v>79.7916666666667</v>
      </c>
      <c r="G344" s="467">
        <v>957.5</v>
      </c>
      <c r="H344" s="468"/>
      <c r="I344" s="473"/>
      <c r="J344" s="474"/>
      <c r="K344" s="475">
        <f t="shared" si="14"/>
        <v>-957.5</v>
      </c>
      <c r="L344" s="476">
        <f t="shared" si="12"/>
        <v>-100</v>
      </c>
      <c r="M344" s="477"/>
      <c r="N344" s="478"/>
    </row>
    <row r="345" ht="15" customHeight="1" spans="1:14">
      <c r="A345" s="461">
        <v>339</v>
      </c>
      <c r="B345" s="469" t="s">
        <v>816</v>
      </c>
      <c r="C345" s="470"/>
      <c r="D345" s="471" t="s">
        <v>378</v>
      </c>
      <c r="E345" s="465">
        <v>2</v>
      </c>
      <c r="F345" s="466">
        <f t="shared" si="13"/>
        <v>442.5</v>
      </c>
      <c r="G345" s="467">
        <v>885</v>
      </c>
      <c r="H345" s="468"/>
      <c r="I345" s="473"/>
      <c r="J345" s="474"/>
      <c r="K345" s="475">
        <f t="shared" si="14"/>
        <v>-885</v>
      </c>
      <c r="L345" s="476">
        <f t="shared" si="12"/>
        <v>-100</v>
      </c>
      <c r="M345" s="477"/>
      <c r="N345" s="478"/>
    </row>
    <row r="346" ht="15" customHeight="1" spans="1:14">
      <c r="A346" s="461">
        <v>340</v>
      </c>
      <c r="B346" s="469" t="s">
        <v>816</v>
      </c>
      <c r="C346" s="470"/>
      <c r="D346" s="471" t="s">
        <v>701</v>
      </c>
      <c r="E346" s="465">
        <v>45</v>
      </c>
      <c r="F346" s="466">
        <f t="shared" si="13"/>
        <v>0.462222222222222</v>
      </c>
      <c r="G346" s="467">
        <v>20.8</v>
      </c>
      <c r="H346" s="468"/>
      <c r="I346" s="473"/>
      <c r="J346" s="474"/>
      <c r="K346" s="475">
        <f t="shared" si="14"/>
        <v>-20.8</v>
      </c>
      <c r="L346" s="476">
        <f t="shared" si="12"/>
        <v>-100</v>
      </c>
      <c r="M346" s="477"/>
      <c r="N346" s="478"/>
    </row>
    <row r="347" ht="15" customHeight="1" spans="1:14">
      <c r="A347" s="461">
        <v>341</v>
      </c>
      <c r="B347" s="469" t="s">
        <v>817</v>
      </c>
      <c r="C347" s="470" t="s">
        <v>818</v>
      </c>
      <c r="D347" s="471" t="s">
        <v>701</v>
      </c>
      <c r="E347" s="465">
        <v>9</v>
      </c>
      <c r="F347" s="466">
        <f t="shared" si="13"/>
        <v>59.3333333333333</v>
      </c>
      <c r="G347" s="467">
        <v>534</v>
      </c>
      <c r="H347" s="468"/>
      <c r="I347" s="473"/>
      <c r="J347" s="474"/>
      <c r="K347" s="475">
        <f t="shared" si="14"/>
        <v>-534</v>
      </c>
      <c r="L347" s="476">
        <f t="shared" si="12"/>
        <v>-100</v>
      </c>
      <c r="M347" s="477"/>
      <c r="N347" s="478"/>
    </row>
    <row r="348" ht="15" customHeight="1" spans="1:14">
      <c r="A348" s="461">
        <v>342</v>
      </c>
      <c r="B348" s="469" t="s">
        <v>819</v>
      </c>
      <c r="C348" s="470"/>
      <c r="D348" s="471" t="s">
        <v>701</v>
      </c>
      <c r="E348" s="465">
        <v>2</v>
      </c>
      <c r="F348" s="466">
        <f t="shared" si="13"/>
        <v>86</v>
      </c>
      <c r="G348" s="467">
        <v>172</v>
      </c>
      <c r="H348" s="468"/>
      <c r="I348" s="473"/>
      <c r="J348" s="474"/>
      <c r="K348" s="475">
        <f t="shared" si="14"/>
        <v>-172</v>
      </c>
      <c r="L348" s="476">
        <f t="shared" si="12"/>
        <v>-100</v>
      </c>
      <c r="M348" s="477"/>
      <c r="N348" s="478"/>
    </row>
    <row r="349" ht="15" customHeight="1" spans="1:14">
      <c r="A349" s="461">
        <v>343</v>
      </c>
      <c r="B349" s="469" t="s">
        <v>817</v>
      </c>
      <c r="C349" s="470" t="s">
        <v>820</v>
      </c>
      <c r="D349" s="471" t="s">
        <v>701</v>
      </c>
      <c r="E349" s="465">
        <v>2</v>
      </c>
      <c r="F349" s="466">
        <f t="shared" si="13"/>
        <v>1650</v>
      </c>
      <c r="G349" s="467">
        <v>3300</v>
      </c>
      <c r="H349" s="468"/>
      <c r="I349" s="473"/>
      <c r="J349" s="474"/>
      <c r="K349" s="475">
        <f t="shared" si="14"/>
        <v>-3300</v>
      </c>
      <c r="L349" s="476">
        <f t="shared" si="12"/>
        <v>-100</v>
      </c>
      <c r="M349" s="477"/>
      <c r="N349" s="478"/>
    </row>
    <row r="350" ht="15" customHeight="1" spans="1:14">
      <c r="A350" s="461">
        <v>344</v>
      </c>
      <c r="B350" s="469" t="s">
        <v>821</v>
      </c>
      <c r="C350" s="470" t="s">
        <v>822</v>
      </c>
      <c r="D350" s="471" t="s">
        <v>393</v>
      </c>
      <c r="E350" s="465">
        <v>1</v>
      </c>
      <c r="F350" s="466">
        <f t="shared" si="13"/>
        <v>180</v>
      </c>
      <c r="G350" s="467">
        <v>180</v>
      </c>
      <c r="H350" s="468"/>
      <c r="I350" s="473"/>
      <c r="J350" s="474"/>
      <c r="K350" s="475">
        <f t="shared" si="14"/>
        <v>-180</v>
      </c>
      <c r="L350" s="476">
        <f t="shared" si="12"/>
        <v>-100</v>
      </c>
      <c r="M350" s="477"/>
      <c r="N350" s="478"/>
    </row>
    <row r="351" ht="15" customHeight="1" spans="1:14">
      <c r="A351" s="461">
        <v>345</v>
      </c>
      <c r="B351" s="469" t="s">
        <v>823</v>
      </c>
      <c r="C351" s="470">
        <v>500</v>
      </c>
      <c r="D351" s="471" t="s">
        <v>393</v>
      </c>
      <c r="E351" s="465">
        <v>1</v>
      </c>
      <c r="F351" s="466">
        <f t="shared" si="13"/>
        <v>360</v>
      </c>
      <c r="G351" s="467">
        <v>360</v>
      </c>
      <c r="H351" s="468"/>
      <c r="I351" s="473"/>
      <c r="J351" s="474"/>
      <c r="K351" s="475">
        <f t="shared" si="14"/>
        <v>-360</v>
      </c>
      <c r="L351" s="476">
        <f t="shared" si="12"/>
        <v>-100</v>
      </c>
      <c r="M351" s="477"/>
      <c r="N351" s="478"/>
    </row>
    <row r="352" ht="15" customHeight="1" spans="1:14">
      <c r="A352" s="461">
        <v>346</v>
      </c>
      <c r="B352" s="469" t="s">
        <v>824</v>
      </c>
      <c r="C352" s="470" t="s">
        <v>825</v>
      </c>
      <c r="D352" s="471" t="s">
        <v>386</v>
      </c>
      <c r="E352" s="465">
        <v>4</v>
      </c>
      <c r="F352" s="466">
        <f t="shared" si="13"/>
        <v>20</v>
      </c>
      <c r="G352" s="467">
        <v>80</v>
      </c>
      <c r="H352" s="468"/>
      <c r="I352" s="473"/>
      <c r="J352" s="474"/>
      <c r="K352" s="475">
        <f t="shared" si="14"/>
        <v>-80</v>
      </c>
      <c r="L352" s="476">
        <f t="shared" si="12"/>
        <v>-100</v>
      </c>
      <c r="M352" s="477"/>
      <c r="N352" s="478"/>
    </row>
    <row r="353" ht="15" customHeight="1" spans="1:14">
      <c r="A353" s="461">
        <v>347</v>
      </c>
      <c r="B353" s="469" t="s">
        <v>826</v>
      </c>
      <c r="C353" s="470"/>
      <c r="D353" s="471" t="s">
        <v>386</v>
      </c>
      <c r="E353" s="465">
        <v>15</v>
      </c>
      <c r="F353" s="466">
        <f t="shared" si="13"/>
        <v>70</v>
      </c>
      <c r="G353" s="467">
        <v>1050</v>
      </c>
      <c r="H353" s="468"/>
      <c r="I353" s="473"/>
      <c r="J353" s="474"/>
      <c r="K353" s="475">
        <f t="shared" si="14"/>
        <v>-1050</v>
      </c>
      <c r="L353" s="476">
        <f t="shared" si="12"/>
        <v>-100</v>
      </c>
      <c r="M353" s="477"/>
      <c r="N353" s="478"/>
    </row>
    <row r="354" ht="15" customHeight="1" spans="1:14">
      <c r="A354" s="461">
        <v>348</v>
      </c>
      <c r="B354" s="469" t="s">
        <v>827</v>
      </c>
      <c r="C354" s="470"/>
      <c r="D354" s="471" t="s">
        <v>393</v>
      </c>
      <c r="E354" s="465">
        <v>6</v>
      </c>
      <c r="F354" s="466">
        <f t="shared" si="13"/>
        <v>371.833333333333</v>
      </c>
      <c r="G354" s="467">
        <v>2231</v>
      </c>
      <c r="H354" s="468"/>
      <c r="I354" s="473"/>
      <c r="J354" s="474"/>
      <c r="K354" s="475">
        <f t="shared" si="14"/>
        <v>-2231</v>
      </c>
      <c r="L354" s="476">
        <f t="shared" si="12"/>
        <v>-100</v>
      </c>
      <c r="M354" s="477"/>
      <c r="N354" s="478"/>
    </row>
    <row r="355" ht="15" customHeight="1" spans="1:14">
      <c r="A355" s="461">
        <v>349</v>
      </c>
      <c r="B355" s="469" t="s">
        <v>828</v>
      </c>
      <c r="C355" s="470" t="s">
        <v>829</v>
      </c>
      <c r="D355" s="471" t="s">
        <v>701</v>
      </c>
      <c r="E355" s="465">
        <v>2</v>
      </c>
      <c r="F355" s="466">
        <f t="shared" si="13"/>
        <v>150</v>
      </c>
      <c r="G355" s="467">
        <v>300</v>
      </c>
      <c r="H355" s="468"/>
      <c r="I355" s="473"/>
      <c r="J355" s="474"/>
      <c r="K355" s="475">
        <f t="shared" si="14"/>
        <v>-300</v>
      </c>
      <c r="L355" s="476">
        <f t="shared" si="12"/>
        <v>-100</v>
      </c>
      <c r="M355" s="477"/>
      <c r="N355" s="478"/>
    </row>
    <row r="356" ht="15" customHeight="1" spans="1:14">
      <c r="A356" s="461">
        <v>350</v>
      </c>
      <c r="B356" s="469" t="s">
        <v>830</v>
      </c>
      <c r="C356" s="470"/>
      <c r="D356" s="471" t="s">
        <v>831</v>
      </c>
      <c r="E356" s="465">
        <v>57</v>
      </c>
      <c r="F356" s="466">
        <f t="shared" si="13"/>
        <v>13.0731578947368</v>
      </c>
      <c r="G356" s="467">
        <v>745.17</v>
      </c>
      <c r="H356" s="468"/>
      <c r="I356" s="473"/>
      <c r="J356" s="474"/>
      <c r="K356" s="475">
        <f t="shared" si="14"/>
        <v>-745.17</v>
      </c>
      <c r="L356" s="476">
        <f t="shared" si="12"/>
        <v>-100</v>
      </c>
      <c r="M356" s="477"/>
      <c r="N356" s="478"/>
    </row>
    <row r="357" ht="15" customHeight="1" spans="1:14">
      <c r="A357" s="461">
        <v>351</v>
      </c>
      <c r="B357" s="469" t="s">
        <v>832</v>
      </c>
      <c r="C357" s="470"/>
      <c r="D357" s="471" t="s">
        <v>701</v>
      </c>
      <c r="E357" s="465">
        <v>1</v>
      </c>
      <c r="F357" s="466">
        <f t="shared" si="13"/>
        <v>16</v>
      </c>
      <c r="G357" s="467">
        <v>16</v>
      </c>
      <c r="H357" s="468"/>
      <c r="I357" s="473"/>
      <c r="J357" s="474"/>
      <c r="K357" s="475">
        <f t="shared" si="14"/>
        <v>-16</v>
      </c>
      <c r="L357" s="476">
        <f t="shared" si="12"/>
        <v>-100</v>
      </c>
      <c r="M357" s="477"/>
      <c r="N357" s="478"/>
    </row>
    <row r="358" ht="15" customHeight="1" spans="1:14">
      <c r="A358" s="461">
        <v>352</v>
      </c>
      <c r="B358" s="469" t="s">
        <v>833</v>
      </c>
      <c r="C358" s="470"/>
      <c r="D358" s="471" t="s">
        <v>701</v>
      </c>
      <c r="E358" s="465">
        <v>2</v>
      </c>
      <c r="F358" s="466">
        <f t="shared" si="13"/>
        <v>130</v>
      </c>
      <c r="G358" s="467">
        <v>260</v>
      </c>
      <c r="H358" s="468"/>
      <c r="I358" s="473"/>
      <c r="J358" s="474"/>
      <c r="K358" s="475">
        <f t="shared" si="14"/>
        <v>-260</v>
      </c>
      <c r="L358" s="476">
        <f t="shared" si="12"/>
        <v>-100</v>
      </c>
      <c r="M358" s="477"/>
      <c r="N358" s="478"/>
    </row>
    <row r="359" ht="15" customHeight="1" spans="1:14">
      <c r="A359" s="461">
        <v>353</v>
      </c>
      <c r="B359" s="469" t="s">
        <v>834</v>
      </c>
      <c r="C359" s="470"/>
      <c r="D359" s="471" t="s">
        <v>342</v>
      </c>
      <c r="E359" s="465">
        <v>1</v>
      </c>
      <c r="F359" s="466">
        <f t="shared" si="13"/>
        <v>3450</v>
      </c>
      <c r="G359" s="467">
        <v>3450</v>
      </c>
      <c r="H359" s="468"/>
      <c r="I359" s="473"/>
      <c r="J359" s="474"/>
      <c r="K359" s="475">
        <f t="shared" si="14"/>
        <v>-3450</v>
      </c>
      <c r="L359" s="476">
        <f t="shared" si="12"/>
        <v>-100</v>
      </c>
      <c r="M359" s="477"/>
      <c r="N359" s="478"/>
    </row>
    <row r="360" ht="15" customHeight="1" spans="1:14">
      <c r="A360" s="461">
        <v>354</v>
      </c>
      <c r="B360" s="469" t="s">
        <v>835</v>
      </c>
      <c r="C360" s="470"/>
      <c r="D360" s="471" t="s">
        <v>701</v>
      </c>
      <c r="E360" s="465">
        <v>25</v>
      </c>
      <c r="F360" s="466">
        <f t="shared" si="13"/>
        <v>0.6784</v>
      </c>
      <c r="G360" s="467">
        <v>16.96</v>
      </c>
      <c r="H360" s="468"/>
      <c r="I360" s="473"/>
      <c r="J360" s="474"/>
      <c r="K360" s="475">
        <f t="shared" si="14"/>
        <v>-16.96</v>
      </c>
      <c r="L360" s="476">
        <f t="shared" si="12"/>
        <v>-100</v>
      </c>
      <c r="M360" s="477"/>
      <c r="N360" s="478"/>
    </row>
    <row r="361" ht="15" customHeight="1" spans="1:14">
      <c r="A361" s="461">
        <v>355</v>
      </c>
      <c r="B361" s="469" t="s">
        <v>836</v>
      </c>
      <c r="C361" s="470"/>
      <c r="D361" s="471" t="s">
        <v>386</v>
      </c>
      <c r="E361" s="465">
        <v>1</v>
      </c>
      <c r="F361" s="466">
        <f t="shared" si="13"/>
        <v>35</v>
      </c>
      <c r="G361" s="467">
        <v>35</v>
      </c>
      <c r="H361" s="468"/>
      <c r="I361" s="473"/>
      <c r="J361" s="474"/>
      <c r="K361" s="475">
        <f t="shared" si="14"/>
        <v>-35</v>
      </c>
      <c r="L361" s="476">
        <f t="shared" si="12"/>
        <v>-100</v>
      </c>
      <c r="M361" s="477"/>
      <c r="N361" s="478"/>
    </row>
    <row r="362" ht="15" customHeight="1" spans="1:14">
      <c r="A362" s="461">
        <v>356</v>
      </c>
      <c r="B362" s="469" t="s">
        <v>837</v>
      </c>
      <c r="C362" s="470"/>
      <c r="D362" s="471" t="s">
        <v>701</v>
      </c>
      <c r="E362" s="465">
        <v>2</v>
      </c>
      <c r="F362" s="466">
        <f t="shared" si="13"/>
        <v>38</v>
      </c>
      <c r="G362" s="467">
        <v>76</v>
      </c>
      <c r="H362" s="468"/>
      <c r="I362" s="473"/>
      <c r="J362" s="474"/>
      <c r="K362" s="475">
        <f t="shared" si="14"/>
        <v>-76</v>
      </c>
      <c r="L362" s="476">
        <f t="shared" si="12"/>
        <v>-100</v>
      </c>
      <c r="M362" s="477"/>
      <c r="N362" s="478"/>
    </row>
    <row r="363" ht="15" customHeight="1" spans="1:14">
      <c r="A363" s="461">
        <v>357</v>
      </c>
      <c r="B363" s="469" t="s">
        <v>838</v>
      </c>
      <c r="C363" s="470" t="s">
        <v>839</v>
      </c>
      <c r="D363" s="471" t="s">
        <v>840</v>
      </c>
      <c r="E363" s="465">
        <v>5</v>
      </c>
      <c r="F363" s="466">
        <f t="shared" si="13"/>
        <v>40.9</v>
      </c>
      <c r="G363" s="467">
        <v>204.5</v>
      </c>
      <c r="H363" s="468"/>
      <c r="I363" s="473"/>
      <c r="J363" s="474"/>
      <c r="K363" s="475">
        <f t="shared" si="14"/>
        <v>-204.5</v>
      </c>
      <c r="L363" s="476">
        <f t="shared" si="12"/>
        <v>-100</v>
      </c>
      <c r="M363" s="477"/>
      <c r="N363" s="478"/>
    </row>
    <row r="364" ht="15" customHeight="1" spans="1:14">
      <c r="A364" s="461">
        <v>358</v>
      </c>
      <c r="B364" s="469" t="s">
        <v>841</v>
      </c>
      <c r="C364" s="470" t="s">
        <v>842</v>
      </c>
      <c r="D364" s="471" t="s">
        <v>701</v>
      </c>
      <c r="E364" s="465">
        <v>5</v>
      </c>
      <c r="F364" s="466">
        <f t="shared" si="13"/>
        <v>20</v>
      </c>
      <c r="G364" s="467">
        <v>100</v>
      </c>
      <c r="H364" s="468"/>
      <c r="I364" s="473"/>
      <c r="J364" s="474"/>
      <c r="K364" s="475">
        <f t="shared" si="14"/>
        <v>-100</v>
      </c>
      <c r="L364" s="476">
        <f t="shared" si="12"/>
        <v>-100</v>
      </c>
      <c r="M364" s="477"/>
      <c r="N364" s="478"/>
    </row>
    <row r="365" ht="15" customHeight="1" spans="1:14">
      <c r="A365" s="461">
        <v>359</v>
      </c>
      <c r="B365" s="469" t="s">
        <v>843</v>
      </c>
      <c r="C365" s="470" t="s">
        <v>844</v>
      </c>
      <c r="D365" s="471" t="s">
        <v>476</v>
      </c>
      <c r="E365" s="465">
        <v>13</v>
      </c>
      <c r="F365" s="466">
        <f t="shared" si="13"/>
        <v>33.4</v>
      </c>
      <c r="G365" s="467">
        <v>434.2</v>
      </c>
      <c r="H365" s="468"/>
      <c r="I365" s="473"/>
      <c r="J365" s="474"/>
      <c r="K365" s="475">
        <f t="shared" si="14"/>
        <v>-434.2</v>
      </c>
      <c r="L365" s="476">
        <f t="shared" si="12"/>
        <v>-100</v>
      </c>
      <c r="M365" s="477"/>
      <c r="N365" s="478"/>
    </row>
    <row r="366" ht="15" customHeight="1" spans="1:14">
      <c r="A366" s="461">
        <v>360</v>
      </c>
      <c r="B366" s="469" t="s">
        <v>843</v>
      </c>
      <c r="C366" s="470" t="s">
        <v>845</v>
      </c>
      <c r="D366" s="471" t="s">
        <v>476</v>
      </c>
      <c r="E366" s="465">
        <v>5</v>
      </c>
      <c r="F366" s="466">
        <f t="shared" si="13"/>
        <v>56</v>
      </c>
      <c r="G366" s="467">
        <v>280</v>
      </c>
      <c r="H366" s="468"/>
      <c r="I366" s="473"/>
      <c r="J366" s="474"/>
      <c r="K366" s="475">
        <f t="shared" si="14"/>
        <v>-280</v>
      </c>
      <c r="L366" s="476">
        <f t="shared" si="12"/>
        <v>-100</v>
      </c>
      <c r="M366" s="477"/>
      <c r="N366" s="478"/>
    </row>
    <row r="367" ht="15" customHeight="1" spans="1:14">
      <c r="A367" s="461">
        <v>361</v>
      </c>
      <c r="B367" s="469" t="s">
        <v>843</v>
      </c>
      <c r="C367" s="470" t="s">
        <v>846</v>
      </c>
      <c r="D367" s="471" t="s">
        <v>476</v>
      </c>
      <c r="E367" s="465">
        <v>19</v>
      </c>
      <c r="F367" s="466">
        <f t="shared" si="13"/>
        <v>32</v>
      </c>
      <c r="G367" s="467">
        <v>608</v>
      </c>
      <c r="H367" s="468"/>
      <c r="I367" s="473"/>
      <c r="J367" s="474"/>
      <c r="K367" s="475">
        <f t="shared" si="14"/>
        <v>-608</v>
      </c>
      <c r="L367" s="476">
        <f t="shared" si="12"/>
        <v>-100</v>
      </c>
      <c r="M367" s="477"/>
      <c r="N367" s="478"/>
    </row>
    <row r="368" ht="15" customHeight="1" spans="1:14">
      <c r="A368" s="461">
        <v>362</v>
      </c>
      <c r="B368" s="469" t="s">
        <v>843</v>
      </c>
      <c r="C368" s="470" t="s">
        <v>847</v>
      </c>
      <c r="D368" s="471" t="s">
        <v>476</v>
      </c>
      <c r="E368" s="465">
        <v>11</v>
      </c>
      <c r="F368" s="466">
        <f t="shared" si="13"/>
        <v>15</v>
      </c>
      <c r="G368" s="467">
        <v>165</v>
      </c>
      <c r="H368" s="468"/>
      <c r="I368" s="473"/>
      <c r="J368" s="474"/>
      <c r="K368" s="475">
        <f t="shared" si="14"/>
        <v>-165</v>
      </c>
      <c r="L368" s="476">
        <f t="shared" si="12"/>
        <v>-100</v>
      </c>
      <c r="M368" s="477"/>
      <c r="N368" s="478"/>
    </row>
    <row r="369" ht="15" customHeight="1" spans="1:14">
      <c r="A369" s="461">
        <v>363</v>
      </c>
      <c r="B369" s="469" t="s">
        <v>848</v>
      </c>
      <c r="C369" s="470" t="s">
        <v>849</v>
      </c>
      <c r="D369" s="471" t="s">
        <v>476</v>
      </c>
      <c r="E369" s="465">
        <v>2</v>
      </c>
      <c r="F369" s="466">
        <f t="shared" si="13"/>
        <v>155</v>
      </c>
      <c r="G369" s="467">
        <v>310</v>
      </c>
      <c r="H369" s="468"/>
      <c r="I369" s="473"/>
      <c r="J369" s="474"/>
      <c r="K369" s="475">
        <f t="shared" si="14"/>
        <v>-310</v>
      </c>
      <c r="L369" s="476">
        <f t="shared" si="12"/>
        <v>-100</v>
      </c>
      <c r="M369" s="477"/>
      <c r="N369" s="478"/>
    </row>
    <row r="370" ht="15" customHeight="1" spans="1:14">
      <c r="A370" s="461">
        <v>364</v>
      </c>
      <c r="B370" s="469" t="s">
        <v>850</v>
      </c>
      <c r="C370" s="470" t="s">
        <v>851</v>
      </c>
      <c r="D370" s="471" t="s">
        <v>476</v>
      </c>
      <c r="E370" s="465">
        <v>13</v>
      </c>
      <c r="F370" s="466">
        <f t="shared" si="13"/>
        <v>3.16923076923077</v>
      </c>
      <c r="G370" s="467">
        <v>41.2</v>
      </c>
      <c r="H370" s="468"/>
      <c r="I370" s="473"/>
      <c r="J370" s="474"/>
      <c r="K370" s="475">
        <f t="shared" si="14"/>
        <v>-41.2</v>
      </c>
      <c r="L370" s="476">
        <f t="shared" si="12"/>
        <v>-100</v>
      </c>
      <c r="M370" s="477"/>
      <c r="N370" s="478"/>
    </row>
    <row r="371" ht="15" customHeight="1" spans="1:14">
      <c r="A371" s="461">
        <v>365</v>
      </c>
      <c r="B371" s="469" t="s">
        <v>850</v>
      </c>
      <c r="C371" s="470" t="s">
        <v>852</v>
      </c>
      <c r="D371" s="471" t="s">
        <v>476</v>
      </c>
      <c r="E371" s="465">
        <v>50</v>
      </c>
      <c r="F371" s="466">
        <f t="shared" si="13"/>
        <v>12</v>
      </c>
      <c r="G371" s="467">
        <v>600</v>
      </c>
      <c r="H371" s="468"/>
      <c r="I371" s="473"/>
      <c r="J371" s="474"/>
      <c r="K371" s="475">
        <f t="shared" si="14"/>
        <v>-600</v>
      </c>
      <c r="L371" s="476">
        <f t="shared" si="12"/>
        <v>-100</v>
      </c>
      <c r="M371" s="477"/>
      <c r="N371" s="478"/>
    </row>
    <row r="372" ht="15" customHeight="1" spans="1:14">
      <c r="A372" s="461">
        <v>366</v>
      </c>
      <c r="B372" s="469" t="s">
        <v>853</v>
      </c>
      <c r="C372" s="470" t="s">
        <v>854</v>
      </c>
      <c r="D372" s="471" t="s">
        <v>386</v>
      </c>
      <c r="E372" s="465">
        <v>19</v>
      </c>
      <c r="F372" s="466">
        <f t="shared" si="13"/>
        <v>0.947368421052632</v>
      </c>
      <c r="G372" s="467">
        <v>18</v>
      </c>
      <c r="H372" s="468"/>
      <c r="I372" s="473"/>
      <c r="J372" s="474"/>
      <c r="K372" s="475">
        <f t="shared" si="14"/>
        <v>-18</v>
      </c>
      <c r="L372" s="476">
        <f t="shared" si="12"/>
        <v>-100</v>
      </c>
      <c r="M372" s="477"/>
      <c r="N372" s="478"/>
    </row>
    <row r="373" ht="15" customHeight="1" spans="1:14">
      <c r="A373" s="461">
        <v>367</v>
      </c>
      <c r="B373" s="469" t="s">
        <v>853</v>
      </c>
      <c r="C373" s="470" t="s">
        <v>855</v>
      </c>
      <c r="D373" s="471" t="s">
        <v>386</v>
      </c>
      <c r="E373" s="465">
        <v>40</v>
      </c>
      <c r="F373" s="466">
        <f t="shared" si="13"/>
        <v>4</v>
      </c>
      <c r="G373" s="467">
        <v>160</v>
      </c>
      <c r="H373" s="468"/>
      <c r="I373" s="473"/>
      <c r="J373" s="474"/>
      <c r="K373" s="475">
        <f t="shared" si="14"/>
        <v>-160</v>
      </c>
      <c r="L373" s="476">
        <f t="shared" si="12"/>
        <v>-100</v>
      </c>
      <c r="M373" s="477"/>
      <c r="N373" s="478"/>
    </row>
    <row r="374" ht="15" customHeight="1" spans="1:14">
      <c r="A374" s="461">
        <v>368</v>
      </c>
      <c r="B374" s="469" t="s">
        <v>856</v>
      </c>
      <c r="C374" s="470" t="s">
        <v>526</v>
      </c>
      <c r="D374" s="471" t="s">
        <v>476</v>
      </c>
      <c r="E374" s="465">
        <v>12</v>
      </c>
      <c r="F374" s="466">
        <f t="shared" si="13"/>
        <v>20</v>
      </c>
      <c r="G374" s="467">
        <v>240</v>
      </c>
      <c r="H374" s="468"/>
      <c r="I374" s="473"/>
      <c r="J374" s="474"/>
      <c r="K374" s="475">
        <f t="shared" si="14"/>
        <v>-240</v>
      </c>
      <c r="L374" s="476">
        <f t="shared" si="12"/>
        <v>-100</v>
      </c>
      <c r="M374" s="477"/>
      <c r="N374" s="478"/>
    </row>
    <row r="375" ht="15" customHeight="1" spans="1:14">
      <c r="A375" s="461">
        <v>369</v>
      </c>
      <c r="B375" s="469" t="s">
        <v>857</v>
      </c>
      <c r="C375" s="470"/>
      <c r="D375" s="471" t="s">
        <v>858</v>
      </c>
      <c r="E375" s="465">
        <v>2271.88</v>
      </c>
      <c r="F375" s="466">
        <f t="shared" si="13"/>
        <v>89.0142833248235</v>
      </c>
      <c r="G375" s="467">
        <v>202229.77</v>
      </c>
      <c r="H375" s="468"/>
      <c r="I375" s="473"/>
      <c r="J375" s="474"/>
      <c r="K375" s="475">
        <f t="shared" si="14"/>
        <v>-202229.77</v>
      </c>
      <c r="L375" s="476">
        <f t="shared" si="12"/>
        <v>-100</v>
      </c>
      <c r="M375" s="477"/>
      <c r="N375" s="478"/>
    </row>
    <row r="376" ht="15" customHeight="1" spans="1:14">
      <c r="A376" s="461">
        <v>370</v>
      </c>
      <c r="B376" s="469" t="s">
        <v>859</v>
      </c>
      <c r="C376" s="470"/>
      <c r="D376" s="471" t="s">
        <v>468</v>
      </c>
      <c r="E376" s="465">
        <v>100</v>
      </c>
      <c r="F376" s="466">
        <f t="shared" si="13"/>
        <v>3.8</v>
      </c>
      <c r="G376" s="467">
        <v>380</v>
      </c>
      <c r="H376" s="468"/>
      <c r="I376" s="473"/>
      <c r="J376" s="474"/>
      <c r="K376" s="475">
        <f t="shared" si="14"/>
        <v>-380</v>
      </c>
      <c r="L376" s="476">
        <f t="shared" si="12"/>
        <v>-100</v>
      </c>
      <c r="M376" s="477"/>
      <c r="N376" s="478"/>
    </row>
    <row r="377" ht="15" customHeight="1" spans="1:14">
      <c r="A377" s="461">
        <v>371</v>
      </c>
      <c r="B377" s="469" t="s">
        <v>859</v>
      </c>
      <c r="C377" s="470"/>
      <c r="D377" s="471" t="s">
        <v>468</v>
      </c>
      <c r="E377" s="465">
        <v>200</v>
      </c>
      <c r="F377" s="466">
        <f t="shared" si="13"/>
        <v>5.8</v>
      </c>
      <c r="G377" s="467">
        <v>1160</v>
      </c>
      <c r="H377" s="468"/>
      <c r="I377" s="473"/>
      <c r="J377" s="474"/>
      <c r="K377" s="475">
        <f t="shared" si="14"/>
        <v>-1160</v>
      </c>
      <c r="L377" s="476">
        <f t="shared" si="12"/>
        <v>-100</v>
      </c>
      <c r="M377" s="477"/>
      <c r="N377" s="478"/>
    </row>
    <row r="378" ht="15" customHeight="1" spans="1:14">
      <c r="A378" s="461">
        <v>372</v>
      </c>
      <c r="B378" s="469" t="s">
        <v>859</v>
      </c>
      <c r="C378" s="470" t="s">
        <v>860</v>
      </c>
      <c r="D378" s="471" t="s">
        <v>468</v>
      </c>
      <c r="E378" s="465">
        <v>100</v>
      </c>
      <c r="F378" s="466">
        <f t="shared" si="13"/>
        <v>13.5</v>
      </c>
      <c r="G378" s="467">
        <v>1350</v>
      </c>
      <c r="H378" s="468"/>
      <c r="I378" s="473"/>
      <c r="J378" s="474"/>
      <c r="K378" s="475">
        <f t="shared" si="14"/>
        <v>-1350</v>
      </c>
      <c r="L378" s="476">
        <f t="shared" si="12"/>
        <v>-100</v>
      </c>
      <c r="M378" s="477"/>
      <c r="N378" s="478"/>
    </row>
    <row r="379" ht="15" customHeight="1" spans="1:14">
      <c r="A379" s="461">
        <v>373</v>
      </c>
      <c r="B379" s="469" t="s">
        <v>861</v>
      </c>
      <c r="C379" s="470" t="s">
        <v>862</v>
      </c>
      <c r="D379" s="471" t="s">
        <v>514</v>
      </c>
      <c r="E379" s="465">
        <v>1</v>
      </c>
      <c r="F379" s="466">
        <f t="shared" si="13"/>
        <v>280</v>
      </c>
      <c r="G379" s="467">
        <v>280</v>
      </c>
      <c r="H379" s="468"/>
      <c r="I379" s="473"/>
      <c r="J379" s="474"/>
      <c r="K379" s="475">
        <f t="shared" si="14"/>
        <v>-280</v>
      </c>
      <c r="L379" s="476">
        <f t="shared" si="12"/>
        <v>-100</v>
      </c>
      <c r="M379" s="477"/>
      <c r="N379" s="478"/>
    </row>
    <row r="380" ht="15" customHeight="1" spans="1:14">
      <c r="A380" s="461">
        <v>374</v>
      </c>
      <c r="B380" s="469" t="s">
        <v>861</v>
      </c>
      <c r="C380" s="470" t="s">
        <v>863</v>
      </c>
      <c r="D380" s="471" t="s">
        <v>514</v>
      </c>
      <c r="E380" s="465">
        <v>7</v>
      </c>
      <c r="F380" s="466">
        <f t="shared" si="13"/>
        <v>237.714285714286</v>
      </c>
      <c r="G380" s="467">
        <v>1664</v>
      </c>
      <c r="H380" s="468"/>
      <c r="I380" s="473"/>
      <c r="J380" s="474"/>
      <c r="K380" s="475">
        <f t="shared" si="14"/>
        <v>-1664</v>
      </c>
      <c r="L380" s="476">
        <f t="shared" si="12"/>
        <v>-100</v>
      </c>
      <c r="M380" s="477"/>
      <c r="N380" s="478"/>
    </row>
    <row r="381" ht="15" customHeight="1" spans="1:14">
      <c r="A381" s="461">
        <v>375</v>
      </c>
      <c r="B381" s="469" t="s">
        <v>864</v>
      </c>
      <c r="C381" s="470" t="s">
        <v>865</v>
      </c>
      <c r="D381" s="471" t="s">
        <v>468</v>
      </c>
      <c r="E381" s="465">
        <v>100</v>
      </c>
      <c r="F381" s="466">
        <f t="shared" si="13"/>
        <v>350</v>
      </c>
      <c r="G381" s="467">
        <v>35000</v>
      </c>
      <c r="H381" s="468"/>
      <c r="I381" s="473"/>
      <c r="J381" s="474"/>
      <c r="K381" s="475">
        <f t="shared" si="14"/>
        <v>-35000</v>
      </c>
      <c r="L381" s="476">
        <f t="shared" si="12"/>
        <v>-100</v>
      </c>
      <c r="M381" s="477"/>
      <c r="N381" s="478"/>
    </row>
    <row r="382" ht="15" customHeight="1" spans="1:14">
      <c r="A382" s="461">
        <v>376</v>
      </c>
      <c r="B382" s="469" t="s">
        <v>866</v>
      </c>
      <c r="C382" s="470" t="s">
        <v>867</v>
      </c>
      <c r="D382" s="471" t="s">
        <v>468</v>
      </c>
      <c r="E382" s="465">
        <v>500</v>
      </c>
      <c r="F382" s="466">
        <f t="shared" si="13"/>
        <v>1.198</v>
      </c>
      <c r="G382" s="467">
        <v>599</v>
      </c>
      <c r="H382" s="468"/>
      <c r="I382" s="473"/>
      <c r="J382" s="474"/>
      <c r="K382" s="475">
        <f t="shared" si="14"/>
        <v>-599</v>
      </c>
      <c r="L382" s="476">
        <f t="shared" si="12"/>
        <v>-100</v>
      </c>
      <c r="M382" s="477"/>
      <c r="N382" s="478"/>
    </row>
    <row r="383" ht="15" customHeight="1" spans="1:14">
      <c r="A383" s="461">
        <v>377</v>
      </c>
      <c r="B383" s="469" t="s">
        <v>866</v>
      </c>
      <c r="C383" s="470" t="s">
        <v>868</v>
      </c>
      <c r="D383" s="471" t="s">
        <v>468</v>
      </c>
      <c r="E383" s="465">
        <v>200</v>
      </c>
      <c r="F383" s="466">
        <f t="shared" si="13"/>
        <v>4.1</v>
      </c>
      <c r="G383" s="467">
        <v>820</v>
      </c>
      <c r="H383" s="468"/>
      <c r="I383" s="473"/>
      <c r="J383" s="474"/>
      <c r="K383" s="475">
        <f t="shared" si="14"/>
        <v>-820</v>
      </c>
      <c r="L383" s="476">
        <f t="shared" si="12"/>
        <v>-100</v>
      </c>
      <c r="M383" s="477"/>
      <c r="N383" s="478"/>
    </row>
    <row r="384" ht="15" customHeight="1" spans="1:14">
      <c r="A384" s="461">
        <v>378</v>
      </c>
      <c r="B384" s="469" t="s">
        <v>866</v>
      </c>
      <c r="C384" s="470" t="s">
        <v>869</v>
      </c>
      <c r="D384" s="471" t="s">
        <v>468</v>
      </c>
      <c r="E384" s="465">
        <v>200</v>
      </c>
      <c r="F384" s="466">
        <f t="shared" si="13"/>
        <v>5.5</v>
      </c>
      <c r="G384" s="467">
        <v>1100</v>
      </c>
      <c r="H384" s="468"/>
      <c r="I384" s="473"/>
      <c r="J384" s="474"/>
      <c r="K384" s="475">
        <f t="shared" si="14"/>
        <v>-1100</v>
      </c>
      <c r="L384" s="476">
        <f t="shared" si="12"/>
        <v>-100</v>
      </c>
      <c r="M384" s="477"/>
      <c r="N384" s="478"/>
    </row>
    <row r="385" ht="15" customHeight="1" spans="1:14">
      <c r="A385" s="461">
        <v>379</v>
      </c>
      <c r="B385" s="469" t="s">
        <v>870</v>
      </c>
      <c r="C385" s="470" t="s">
        <v>871</v>
      </c>
      <c r="D385" s="471" t="s">
        <v>468</v>
      </c>
      <c r="E385" s="465">
        <v>50</v>
      </c>
      <c r="F385" s="466">
        <f t="shared" si="13"/>
        <v>19.57</v>
      </c>
      <c r="G385" s="467">
        <v>978.5</v>
      </c>
      <c r="H385" s="468"/>
      <c r="I385" s="473"/>
      <c r="J385" s="474"/>
      <c r="K385" s="475">
        <f t="shared" si="14"/>
        <v>-978.5</v>
      </c>
      <c r="L385" s="476">
        <f t="shared" si="12"/>
        <v>-100</v>
      </c>
      <c r="M385" s="477"/>
      <c r="N385" s="478"/>
    </row>
    <row r="386" ht="15" customHeight="1" spans="1:14">
      <c r="A386" s="461">
        <v>380</v>
      </c>
      <c r="B386" s="469" t="s">
        <v>870</v>
      </c>
      <c r="C386" s="470" t="s">
        <v>872</v>
      </c>
      <c r="D386" s="471" t="s">
        <v>468</v>
      </c>
      <c r="E386" s="465">
        <v>60</v>
      </c>
      <c r="F386" s="466">
        <f t="shared" si="13"/>
        <v>11</v>
      </c>
      <c r="G386" s="467">
        <v>660</v>
      </c>
      <c r="H386" s="468"/>
      <c r="I386" s="473"/>
      <c r="J386" s="474"/>
      <c r="K386" s="475">
        <f t="shared" si="14"/>
        <v>-660</v>
      </c>
      <c r="L386" s="476">
        <f t="shared" si="12"/>
        <v>-100</v>
      </c>
      <c r="M386" s="477"/>
      <c r="N386" s="478"/>
    </row>
    <row r="387" ht="15" customHeight="1" spans="1:14">
      <c r="A387" s="461">
        <v>381</v>
      </c>
      <c r="B387" s="469" t="s">
        <v>870</v>
      </c>
      <c r="C387" s="470" t="s">
        <v>873</v>
      </c>
      <c r="D387" s="471" t="s">
        <v>468</v>
      </c>
      <c r="E387" s="465">
        <v>85</v>
      </c>
      <c r="F387" s="466">
        <f t="shared" si="13"/>
        <v>40.5</v>
      </c>
      <c r="G387" s="467">
        <v>3442.5</v>
      </c>
      <c r="H387" s="468"/>
      <c r="I387" s="473"/>
      <c r="J387" s="474"/>
      <c r="K387" s="475">
        <f t="shared" si="14"/>
        <v>-3442.5</v>
      </c>
      <c r="L387" s="476">
        <f t="shared" ref="L387:L450" si="15">IF(OR(G387&lt;=0,G387=""),"",(J387-G387)/G387*100)</f>
        <v>-100</v>
      </c>
      <c r="M387" s="477"/>
      <c r="N387" s="478"/>
    </row>
    <row r="388" ht="15" customHeight="1" spans="1:14">
      <c r="A388" s="461">
        <v>382</v>
      </c>
      <c r="B388" s="469" t="s">
        <v>870</v>
      </c>
      <c r="C388" s="470" t="s">
        <v>874</v>
      </c>
      <c r="D388" s="471" t="s">
        <v>468</v>
      </c>
      <c r="E388" s="465">
        <v>84</v>
      </c>
      <c r="F388" s="466">
        <f t="shared" si="13"/>
        <v>31.1071428571429</v>
      </c>
      <c r="G388" s="467">
        <v>2613</v>
      </c>
      <c r="H388" s="468"/>
      <c r="I388" s="473"/>
      <c r="J388" s="474"/>
      <c r="K388" s="475">
        <f t="shared" si="14"/>
        <v>-2613</v>
      </c>
      <c r="L388" s="476">
        <f t="shared" si="15"/>
        <v>-100</v>
      </c>
      <c r="M388" s="477"/>
      <c r="N388" s="478"/>
    </row>
    <row r="389" ht="15" customHeight="1" spans="1:14">
      <c r="A389" s="461">
        <v>383</v>
      </c>
      <c r="B389" s="469" t="s">
        <v>875</v>
      </c>
      <c r="C389" s="470"/>
      <c r="D389" s="471" t="s">
        <v>514</v>
      </c>
      <c r="E389" s="465">
        <v>1</v>
      </c>
      <c r="F389" s="466">
        <f t="shared" si="13"/>
        <v>563.92</v>
      </c>
      <c r="G389" s="467">
        <v>563.92</v>
      </c>
      <c r="H389" s="468"/>
      <c r="I389" s="473"/>
      <c r="J389" s="474"/>
      <c r="K389" s="475">
        <f t="shared" si="14"/>
        <v>-563.92</v>
      </c>
      <c r="L389" s="476">
        <f t="shared" si="15"/>
        <v>-100</v>
      </c>
      <c r="M389" s="477"/>
      <c r="N389" s="478"/>
    </row>
    <row r="390" ht="15" customHeight="1" spans="1:14">
      <c r="A390" s="461">
        <v>384</v>
      </c>
      <c r="B390" s="469" t="s">
        <v>876</v>
      </c>
      <c r="C390" s="470" t="s">
        <v>839</v>
      </c>
      <c r="D390" s="471" t="s">
        <v>840</v>
      </c>
      <c r="E390" s="465">
        <v>783.07</v>
      </c>
      <c r="F390" s="466">
        <f t="shared" si="13"/>
        <v>142.242966784579</v>
      </c>
      <c r="G390" s="467">
        <v>111386.2</v>
      </c>
      <c r="H390" s="468"/>
      <c r="I390" s="473"/>
      <c r="J390" s="474"/>
      <c r="K390" s="475">
        <f t="shared" si="14"/>
        <v>-111386.2</v>
      </c>
      <c r="L390" s="476">
        <f t="shared" si="15"/>
        <v>-100</v>
      </c>
      <c r="M390" s="477"/>
      <c r="N390" s="478"/>
    </row>
    <row r="391" ht="15" customHeight="1" spans="1:14">
      <c r="A391" s="461">
        <v>385</v>
      </c>
      <c r="B391" s="469" t="s">
        <v>877</v>
      </c>
      <c r="C391" s="470"/>
      <c r="D391" s="471" t="s">
        <v>518</v>
      </c>
      <c r="E391" s="465">
        <v>1</v>
      </c>
      <c r="F391" s="466">
        <f t="shared" si="13"/>
        <v>450</v>
      </c>
      <c r="G391" s="467">
        <v>450</v>
      </c>
      <c r="H391" s="468"/>
      <c r="I391" s="473"/>
      <c r="J391" s="474"/>
      <c r="K391" s="475">
        <f t="shared" si="14"/>
        <v>-450</v>
      </c>
      <c r="L391" s="476">
        <f t="shared" si="15"/>
        <v>-100</v>
      </c>
      <c r="M391" s="477"/>
      <c r="N391" s="478"/>
    </row>
    <row r="392" ht="15" customHeight="1" spans="1:14">
      <c r="A392" s="461">
        <v>386</v>
      </c>
      <c r="B392" s="469" t="s">
        <v>878</v>
      </c>
      <c r="C392" s="470" t="s">
        <v>879</v>
      </c>
      <c r="D392" s="471" t="s">
        <v>468</v>
      </c>
      <c r="E392" s="465">
        <v>200</v>
      </c>
      <c r="F392" s="466">
        <f t="shared" ref="F392:F455" si="16">G392/E392</f>
        <v>4.5</v>
      </c>
      <c r="G392" s="467">
        <v>900</v>
      </c>
      <c r="H392" s="468"/>
      <c r="I392" s="473"/>
      <c r="J392" s="474"/>
      <c r="K392" s="475">
        <f t="shared" ref="K392:K455" si="17">J392-G392</f>
        <v>-900</v>
      </c>
      <c r="L392" s="476">
        <f t="shared" si="15"/>
        <v>-100</v>
      </c>
      <c r="M392" s="477"/>
      <c r="N392" s="478"/>
    </row>
    <row r="393" ht="15" customHeight="1" spans="1:14">
      <c r="A393" s="461">
        <v>387</v>
      </c>
      <c r="B393" s="469" t="s">
        <v>880</v>
      </c>
      <c r="C393" s="470"/>
      <c r="D393" s="471" t="s">
        <v>476</v>
      </c>
      <c r="E393" s="465">
        <v>16</v>
      </c>
      <c r="F393" s="466">
        <f t="shared" si="16"/>
        <v>34</v>
      </c>
      <c r="G393" s="467">
        <v>544</v>
      </c>
      <c r="H393" s="468"/>
      <c r="I393" s="473"/>
      <c r="J393" s="474"/>
      <c r="K393" s="475">
        <f t="shared" si="17"/>
        <v>-544</v>
      </c>
      <c r="L393" s="476">
        <f t="shared" si="15"/>
        <v>-100</v>
      </c>
      <c r="M393" s="477"/>
      <c r="N393" s="478"/>
    </row>
    <row r="394" ht="15" customHeight="1" spans="1:14">
      <c r="A394" s="461">
        <v>388</v>
      </c>
      <c r="B394" s="469" t="s">
        <v>881</v>
      </c>
      <c r="C394" s="470" t="s">
        <v>882</v>
      </c>
      <c r="D394" s="471" t="s">
        <v>840</v>
      </c>
      <c r="E394" s="465">
        <v>52.33</v>
      </c>
      <c r="F394" s="466">
        <f t="shared" si="16"/>
        <v>105</v>
      </c>
      <c r="G394" s="467">
        <v>5494.65</v>
      </c>
      <c r="H394" s="468"/>
      <c r="I394" s="473"/>
      <c r="J394" s="474"/>
      <c r="K394" s="475">
        <f t="shared" si="17"/>
        <v>-5494.65</v>
      </c>
      <c r="L394" s="476">
        <f t="shared" si="15"/>
        <v>-100</v>
      </c>
      <c r="M394" s="477"/>
      <c r="N394" s="478"/>
    </row>
    <row r="395" ht="15" customHeight="1" spans="1:14">
      <c r="A395" s="461">
        <v>389</v>
      </c>
      <c r="B395" s="469" t="s">
        <v>883</v>
      </c>
      <c r="C395" s="470" t="s">
        <v>884</v>
      </c>
      <c r="D395" s="471" t="s">
        <v>468</v>
      </c>
      <c r="E395" s="465">
        <v>40</v>
      </c>
      <c r="F395" s="466">
        <f t="shared" si="16"/>
        <v>90.35</v>
      </c>
      <c r="G395" s="467">
        <v>3614</v>
      </c>
      <c r="H395" s="468"/>
      <c r="I395" s="473"/>
      <c r="J395" s="474"/>
      <c r="K395" s="475">
        <f t="shared" si="17"/>
        <v>-3614</v>
      </c>
      <c r="L395" s="476">
        <f t="shared" si="15"/>
        <v>-100</v>
      </c>
      <c r="M395" s="477"/>
      <c r="N395" s="478"/>
    </row>
    <row r="396" ht="15" customHeight="1" spans="1:14">
      <c r="A396" s="461">
        <v>390</v>
      </c>
      <c r="B396" s="469" t="s">
        <v>883</v>
      </c>
      <c r="C396" s="470" t="s">
        <v>885</v>
      </c>
      <c r="D396" s="471" t="s">
        <v>468</v>
      </c>
      <c r="E396" s="465">
        <v>30</v>
      </c>
      <c r="F396" s="466">
        <f t="shared" si="16"/>
        <v>76.6666666666667</v>
      </c>
      <c r="G396" s="467">
        <v>2300</v>
      </c>
      <c r="H396" s="468"/>
      <c r="I396" s="473"/>
      <c r="J396" s="474"/>
      <c r="K396" s="475">
        <f t="shared" si="17"/>
        <v>-2300</v>
      </c>
      <c r="L396" s="476">
        <f t="shared" si="15"/>
        <v>-100</v>
      </c>
      <c r="M396" s="477"/>
      <c r="N396" s="478"/>
    </row>
    <row r="397" ht="15" customHeight="1" spans="1:14">
      <c r="A397" s="461">
        <v>391</v>
      </c>
      <c r="B397" s="469" t="s">
        <v>886</v>
      </c>
      <c r="C397" s="470"/>
      <c r="D397" s="471" t="s">
        <v>468</v>
      </c>
      <c r="E397" s="465">
        <v>500</v>
      </c>
      <c r="F397" s="466">
        <f t="shared" si="16"/>
        <v>1.832</v>
      </c>
      <c r="G397" s="467">
        <v>916</v>
      </c>
      <c r="H397" s="468"/>
      <c r="I397" s="473"/>
      <c r="J397" s="474"/>
      <c r="K397" s="475">
        <f t="shared" si="17"/>
        <v>-916</v>
      </c>
      <c r="L397" s="476">
        <f t="shared" si="15"/>
        <v>-100</v>
      </c>
      <c r="M397" s="477"/>
      <c r="N397" s="478"/>
    </row>
    <row r="398" ht="15" customHeight="1" spans="1:14">
      <c r="A398" s="461">
        <v>392</v>
      </c>
      <c r="B398" s="469" t="s">
        <v>887</v>
      </c>
      <c r="C398" s="470"/>
      <c r="D398" s="471" t="s">
        <v>468</v>
      </c>
      <c r="E398" s="465">
        <v>500</v>
      </c>
      <c r="F398" s="466">
        <f t="shared" si="16"/>
        <v>1.2</v>
      </c>
      <c r="G398" s="467">
        <v>600</v>
      </c>
      <c r="H398" s="468"/>
      <c r="I398" s="473"/>
      <c r="J398" s="474"/>
      <c r="K398" s="475">
        <f t="shared" si="17"/>
        <v>-600</v>
      </c>
      <c r="L398" s="476">
        <f t="shared" si="15"/>
        <v>-100</v>
      </c>
      <c r="M398" s="477"/>
      <c r="N398" s="478"/>
    </row>
    <row r="399" ht="15" customHeight="1" spans="1:14">
      <c r="A399" s="461">
        <v>393</v>
      </c>
      <c r="B399" s="469" t="s">
        <v>888</v>
      </c>
      <c r="C399" s="470" t="s">
        <v>889</v>
      </c>
      <c r="D399" s="471" t="s">
        <v>476</v>
      </c>
      <c r="E399" s="465">
        <v>6</v>
      </c>
      <c r="F399" s="466">
        <f t="shared" si="16"/>
        <v>400</v>
      </c>
      <c r="G399" s="467">
        <v>2400</v>
      </c>
      <c r="H399" s="468"/>
      <c r="I399" s="473"/>
      <c r="J399" s="474"/>
      <c r="K399" s="475">
        <f t="shared" si="17"/>
        <v>-2400</v>
      </c>
      <c r="L399" s="476">
        <f t="shared" si="15"/>
        <v>-100</v>
      </c>
      <c r="M399" s="477"/>
      <c r="N399" s="478"/>
    </row>
    <row r="400" ht="15" customHeight="1" spans="1:14">
      <c r="A400" s="461">
        <v>394</v>
      </c>
      <c r="B400" s="469" t="s">
        <v>890</v>
      </c>
      <c r="C400" s="470"/>
      <c r="D400" s="471" t="s">
        <v>378</v>
      </c>
      <c r="E400" s="465">
        <v>1</v>
      </c>
      <c r="F400" s="466">
        <f t="shared" si="16"/>
        <v>650</v>
      </c>
      <c r="G400" s="467">
        <v>650</v>
      </c>
      <c r="H400" s="468"/>
      <c r="I400" s="473"/>
      <c r="J400" s="474"/>
      <c r="K400" s="475">
        <f t="shared" si="17"/>
        <v>-650</v>
      </c>
      <c r="L400" s="476">
        <f t="shared" si="15"/>
        <v>-100</v>
      </c>
      <c r="M400" s="477"/>
      <c r="N400" s="478"/>
    </row>
    <row r="401" ht="15" customHeight="1" spans="1:14">
      <c r="A401" s="461">
        <v>395</v>
      </c>
      <c r="B401" s="469" t="s">
        <v>891</v>
      </c>
      <c r="C401" s="470" t="s">
        <v>892</v>
      </c>
      <c r="D401" s="471" t="s">
        <v>468</v>
      </c>
      <c r="E401" s="465">
        <v>94</v>
      </c>
      <c r="F401" s="466">
        <f t="shared" si="16"/>
        <v>45</v>
      </c>
      <c r="G401" s="467">
        <v>4230</v>
      </c>
      <c r="H401" s="468"/>
      <c r="I401" s="473"/>
      <c r="J401" s="474"/>
      <c r="K401" s="475">
        <f t="shared" si="17"/>
        <v>-4230</v>
      </c>
      <c r="L401" s="476">
        <f t="shared" si="15"/>
        <v>-100</v>
      </c>
      <c r="M401" s="477"/>
      <c r="N401" s="478"/>
    </row>
    <row r="402" ht="15" customHeight="1" spans="1:14">
      <c r="A402" s="461">
        <v>396</v>
      </c>
      <c r="B402" s="469" t="s">
        <v>893</v>
      </c>
      <c r="C402" s="470" t="s">
        <v>885</v>
      </c>
      <c r="D402" s="471" t="s">
        <v>468</v>
      </c>
      <c r="E402" s="465">
        <v>100</v>
      </c>
      <c r="F402" s="466">
        <f t="shared" si="16"/>
        <v>65</v>
      </c>
      <c r="G402" s="467">
        <v>6500</v>
      </c>
      <c r="H402" s="468"/>
      <c r="I402" s="473"/>
      <c r="J402" s="474"/>
      <c r="K402" s="475">
        <f t="shared" si="17"/>
        <v>-6500</v>
      </c>
      <c r="L402" s="476">
        <f t="shared" si="15"/>
        <v>-100</v>
      </c>
      <c r="M402" s="477"/>
      <c r="N402" s="478"/>
    </row>
    <row r="403" ht="15" customHeight="1" spans="1:14">
      <c r="A403" s="461">
        <v>397</v>
      </c>
      <c r="B403" s="469" t="s">
        <v>894</v>
      </c>
      <c r="C403" s="470"/>
      <c r="D403" s="471" t="s">
        <v>895</v>
      </c>
      <c r="E403" s="465">
        <v>34</v>
      </c>
      <c r="F403" s="466">
        <f t="shared" si="16"/>
        <v>694.470588235294</v>
      </c>
      <c r="G403" s="467">
        <v>23612</v>
      </c>
      <c r="H403" s="468"/>
      <c r="I403" s="473"/>
      <c r="J403" s="474"/>
      <c r="K403" s="475">
        <f t="shared" si="17"/>
        <v>-23612</v>
      </c>
      <c r="L403" s="476">
        <f t="shared" si="15"/>
        <v>-100</v>
      </c>
      <c r="M403" s="477"/>
      <c r="N403" s="478"/>
    </row>
    <row r="404" ht="15" customHeight="1" spans="1:14">
      <c r="A404" s="461">
        <v>398</v>
      </c>
      <c r="B404" s="469" t="s">
        <v>896</v>
      </c>
      <c r="C404" s="470"/>
      <c r="D404" s="471" t="s">
        <v>895</v>
      </c>
      <c r="E404" s="465">
        <v>2</v>
      </c>
      <c r="F404" s="466">
        <f t="shared" si="16"/>
        <v>550</v>
      </c>
      <c r="G404" s="467">
        <v>1100</v>
      </c>
      <c r="H404" s="468"/>
      <c r="I404" s="473"/>
      <c r="J404" s="474"/>
      <c r="K404" s="475">
        <f t="shared" si="17"/>
        <v>-1100</v>
      </c>
      <c r="L404" s="476">
        <f t="shared" si="15"/>
        <v>-100</v>
      </c>
      <c r="M404" s="477"/>
      <c r="N404" s="478"/>
    </row>
    <row r="405" ht="15" customHeight="1" spans="1:14">
      <c r="A405" s="461">
        <v>399</v>
      </c>
      <c r="B405" s="469" t="s">
        <v>897</v>
      </c>
      <c r="C405" s="470" t="s">
        <v>898</v>
      </c>
      <c r="D405" s="471" t="s">
        <v>342</v>
      </c>
      <c r="E405" s="465">
        <v>-18</v>
      </c>
      <c r="F405" s="466">
        <f t="shared" si="16"/>
        <v>-505</v>
      </c>
      <c r="G405" s="467">
        <v>9090</v>
      </c>
      <c r="H405" s="468"/>
      <c r="I405" s="473"/>
      <c r="J405" s="474"/>
      <c r="K405" s="475">
        <f t="shared" si="17"/>
        <v>-9090</v>
      </c>
      <c r="L405" s="476">
        <f t="shared" si="15"/>
        <v>-100</v>
      </c>
      <c r="M405" s="477"/>
      <c r="N405" s="478"/>
    </row>
    <row r="406" ht="15" customHeight="1" spans="1:14">
      <c r="A406" s="461">
        <v>400</v>
      </c>
      <c r="B406" s="469" t="s">
        <v>899</v>
      </c>
      <c r="C406" s="470"/>
      <c r="D406" s="471" t="s">
        <v>378</v>
      </c>
      <c r="E406" s="465">
        <v>16</v>
      </c>
      <c r="F406" s="466">
        <f t="shared" si="16"/>
        <v>5128.125</v>
      </c>
      <c r="G406" s="467">
        <v>82050</v>
      </c>
      <c r="H406" s="468"/>
      <c r="I406" s="473"/>
      <c r="J406" s="474"/>
      <c r="K406" s="475">
        <f t="shared" si="17"/>
        <v>-82050</v>
      </c>
      <c r="L406" s="476">
        <f t="shared" si="15"/>
        <v>-100</v>
      </c>
      <c r="M406" s="477"/>
      <c r="N406" s="478"/>
    </row>
    <row r="407" ht="15" customHeight="1" spans="1:14">
      <c r="A407" s="461">
        <v>401</v>
      </c>
      <c r="B407" s="469" t="s">
        <v>900</v>
      </c>
      <c r="C407" s="470"/>
      <c r="D407" s="471" t="s">
        <v>386</v>
      </c>
      <c r="E407" s="465">
        <v>1009</v>
      </c>
      <c r="F407" s="466">
        <f t="shared" si="16"/>
        <v>14.0350842418236</v>
      </c>
      <c r="G407" s="467">
        <v>14161.4</v>
      </c>
      <c r="H407" s="468"/>
      <c r="I407" s="473"/>
      <c r="J407" s="474"/>
      <c r="K407" s="475">
        <f t="shared" si="17"/>
        <v>-14161.4</v>
      </c>
      <c r="L407" s="476">
        <f t="shared" si="15"/>
        <v>-100</v>
      </c>
      <c r="M407" s="477"/>
      <c r="N407" s="478"/>
    </row>
    <row r="408" ht="15" customHeight="1" spans="1:14">
      <c r="A408" s="461">
        <v>402</v>
      </c>
      <c r="B408" s="469" t="s">
        <v>901</v>
      </c>
      <c r="C408" s="470"/>
      <c r="D408" s="471" t="s">
        <v>386</v>
      </c>
      <c r="E408" s="465">
        <v>2</v>
      </c>
      <c r="F408" s="466">
        <f t="shared" si="16"/>
        <v>230</v>
      </c>
      <c r="G408" s="467">
        <v>460</v>
      </c>
      <c r="H408" s="468"/>
      <c r="I408" s="473"/>
      <c r="J408" s="474"/>
      <c r="K408" s="475">
        <f t="shared" si="17"/>
        <v>-460</v>
      </c>
      <c r="L408" s="476">
        <f t="shared" si="15"/>
        <v>-100</v>
      </c>
      <c r="M408" s="477"/>
      <c r="N408" s="478"/>
    </row>
    <row r="409" ht="15" customHeight="1" spans="1:14">
      <c r="A409" s="461">
        <v>403</v>
      </c>
      <c r="B409" s="469" t="s">
        <v>902</v>
      </c>
      <c r="C409" s="470" t="s">
        <v>903</v>
      </c>
      <c r="D409" s="471" t="s">
        <v>386</v>
      </c>
      <c r="E409" s="465">
        <v>19</v>
      </c>
      <c r="F409" s="466">
        <f t="shared" si="16"/>
        <v>65</v>
      </c>
      <c r="G409" s="467">
        <v>1235</v>
      </c>
      <c r="H409" s="468"/>
      <c r="I409" s="473"/>
      <c r="J409" s="474"/>
      <c r="K409" s="475">
        <f t="shared" si="17"/>
        <v>-1235</v>
      </c>
      <c r="L409" s="476">
        <f t="shared" si="15"/>
        <v>-100</v>
      </c>
      <c r="M409" s="477"/>
      <c r="N409" s="478"/>
    </row>
    <row r="410" ht="15" customHeight="1" spans="1:14">
      <c r="A410" s="461">
        <v>404</v>
      </c>
      <c r="B410" s="469" t="s">
        <v>904</v>
      </c>
      <c r="C410" s="470" t="s">
        <v>905</v>
      </c>
      <c r="D410" s="471" t="s">
        <v>831</v>
      </c>
      <c r="E410" s="465">
        <v>13</v>
      </c>
      <c r="F410" s="466">
        <f t="shared" si="16"/>
        <v>425.384615384615</v>
      </c>
      <c r="G410" s="467">
        <v>5530</v>
      </c>
      <c r="H410" s="468"/>
      <c r="I410" s="473"/>
      <c r="J410" s="474"/>
      <c r="K410" s="475">
        <f t="shared" si="17"/>
        <v>-5530</v>
      </c>
      <c r="L410" s="476">
        <f t="shared" si="15"/>
        <v>-100</v>
      </c>
      <c r="M410" s="477"/>
      <c r="N410" s="478"/>
    </row>
    <row r="411" ht="15" customHeight="1" spans="1:14">
      <c r="A411" s="461">
        <v>405</v>
      </c>
      <c r="B411" s="469" t="s">
        <v>906</v>
      </c>
      <c r="C411" s="470" t="s">
        <v>907</v>
      </c>
      <c r="D411" s="471" t="s">
        <v>831</v>
      </c>
      <c r="E411" s="465">
        <v>1</v>
      </c>
      <c r="F411" s="466">
        <f t="shared" si="16"/>
        <v>480</v>
      </c>
      <c r="G411" s="467">
        <v>480</v>
      </c>
      <c r="H411" s="468"/>
      <c r="I411" s="473"/>
      <c r="J411" s="474"/>
      <c r="K411" s="475">
        <f t="shared" si="17"/>
        <v>-480</v>
      </c>
      <c r="L411" s="476">
        <f t="shared" si="15"/>
        <v>-100</v>
      </c>
      <c r="M411" s="477"/>
      <c r="N411" s="478"/>
    </row>
    <row r="412" ht="15" customHeight="1" spans="1:14">
      <c r="A412" s="461">
        <v>406</v>
      </c>
      <c r="B412" s="469" t="s">
        <v>904</v>
      </c>
      <c r="C412" s="470" t="s">
        <v>908</v>
      </c>
      <c r="D412" s="471" t="s">
        <v>831</v>
      </c>
      <c r="E412" s="465">
        <v>4</v>
      </c>
      <c r="F412" s="466">
        <f t="shared" si="16"/>
        <v>517.25</v>
      </c>
      <c r="G412" s="467">
        <v>2069</v>
      </c>
      <c r="H412" s="468"/>
      <c r="I412" s="473"/>
      <c r="J412" s="474"/>
      <c r="K412" s="475">
        <f t="shared" si="17"/>
        <v>-2069</v>
      </c>
      <c r="L412" s="476">
        <f t="shared" si="15"/>
        <v>-100</v>
      </c>
      <c r="M412" s="477"/>
      <c r="N412" s="478"/>
    </row>
    <row r="413" ht="15" customHeight="1" spans="1:14">
      <c r="A413" s="461">
        <v>407</v>
      </c>
      <c r="B413" s="469" t="s">
        <v>909</v>
      </c>
      <c r="C413" s="470" t="s">
        <v>910</v>
      </c>
      <c r="D413" s="471" t="s">
        <v>386</v>
      </c>
      <c r="E413" s="465">
        <v>10</v>
      </c>
      <c r="F413" s="466">
        <f t="shared" si="16"/>
        <v>145</v>
      </c>
      <c r="G413" s="467">
        <v>1450</v>
      </c>
      <c r="H413" s="468"/>
      <c r="I413" s="473"/>
      <c r="J413" s="474"/>
      <c r="K413" s="475">
        <f t="shared" si="17"/>
        <v>-1450</v>
      </c>
      <c r="L413" s="476">
        <f t="shared" si="15"/>
        <v>-100</v>
      </c>
      <c r="M413" s="477"/>
      <c r="N413" s="478"/>
    </row>
    <row r="414" ht="15" customHeight="1" spans="1:14">
      <c r="A414" s="461">
        <v>408</v>
      </c>
      <c r="B414" s="469" t="s">
        <v>911</v>
      </c>
      <c r="C414" s="470"/>
      <c r="D414" s="471" t="s">
        <v>386</v>
      </c>
      <c r="E414" s="465">
        <v>69</v>
      </c>
      <c r="F414" s="466">
        <f t="shared" si="16"/>
        <v>40</v>
      </c>
      <c r="G414" s="467">
        <v>2760</v>
      </c>
      <c r="H414" s="468"/>
      <c r="I414" s="473"/>
      <c r="J414" s="474"/>
      <c r="K414" s="475">
        <f t="shared" si="17"/>
        <v>-2760</v>
      </c>
      <c r="L414" s="476">
        <f t="shared" si="15"/>
        <v>-100</v>
      </c>
      <c r="M414" s="477"/>
      <c r="N414" s="478"/>
    </row>
    <row r="415" ht="15" customHeight="1" spans="1:14">
      <c r="A415" s="461">
        <v>409</v>
      </c>
      <c r="B415" s="469" t="s">
        <v>909</v>
      </c>
      <c r="C415" s="470" t="s">
        <v>912</v>
      </c>
      <c r="D415" s="471" t="s">
        <v>386</v>
      </c>
      <c r="E415" s="465">
        <v>2</v>
      </c>
      <c r="F415" s="466">
        <f t="shared" si="16"/>
        <v>65</v>
      </c>
      <c r="G415" s="467">
        <v>130</v>
      </c>
      <c r="H415" s="468"/>
      <c r="I415" s="473"/>
      <c r="J415" s="474"/>
      <c r="K415" s="475">
        <f t="shared" si="17"/>
        <v>-130</v>
      </c>
      <c r="L415" s="476">
        <f t="shared" si="15"/>
        <v>-100</v>
      </c>
      <c r="M415" s="477"/>
      <c r="N415" s="478"/>
    </row>
    <row r="416" ht="15" customHeight="1" spans="1:14">
      <c r="A416" s="461">
        <v>410</v>
      </c>
      <c r="B416" s="469" t="s">
        <v>913</v>
      </c>
      <c r="C416" s="470" t="s">
        <v>912</v>
      </c>
      <c r="D416" s="471" t="s">
        <v>386</v>
      </c>
      <c r="E416" s="465">
        <v>267</v>
      </c>
      <c r="F416" s="466">
        <f t="shared" si="16"/>
        <v>56.686329588015</v>
      </c>
      <c r="G416" s="467">
        <v>15135.25</v>
      </c>
      <c r="H416" s="468"/>
      <c r="I416" s="473"/>
      <c r="J416" s="474"/>
      <c r="K416" s="475">
        <f t="shared" si="17"/>
        <v>-15135.25</v>
      </c>
      <c r="L416" s="476">
        <f t="shared" si="15"/>
        <v>-100</v>
      </c>
      <c r="M416" s="477"/>
      <c r="N416" s="478"/>
    </row>
    <row r="417" ht="15" customHeight="1" spans="1:14">
      <c r="A417" s="461">
        <v>411</v>
      </c>
      <c r="B417" s="469" t="s">
        <v>913</v>
      </c>
      <c r="C417" s="470" t="s">
        <v>914</v>
      </c>
      <c r="D417" s="471" t="s">
        <v>386</v>
      </c>
      <c r="E417" s="465">
        <v>15</v>
      </c>
      <c r="F417" s="466">
        <f t="shared" si="16"/>
        <v>150</v>
      </c>
      <c r="G417" s="467">
        <v>2250</v>
      </c>
      <c r="H417" s="468"/>
      <c r="I417" s="473"/>
      <c r="J417" s="474"/>
      <c r="K417" s="475">
        <f t="shared" si="17"/>
        <v>-2250</v>
      </c>
      <c r="L417" s="476">
        <f t="shared" si="15"/>
        <v>-100</v>
      </c>
      <c r="M417" s="477"/>
      <c r="N417" s="478"/>
    </row>
    <row r="418" ht="15" customHeight="1" spans="1:14">
      <c r="A418" s="461">
        <v>412</v>
      </c>
      <c r="B418" s="469" t="s">
        <v>913</v>
      </c>
      <c r="C418" s="470" t="s">
        <v>559</v>
      </c>
      <c r="D418" s="471" t="s">
        <v>386</v>
      </c>
      <c r="E418" s="465">
        <v>7</v>
      </c>
      <c r="F418" s="466">
        <f t="shared" si="16"/>
        <v>586</v>
      </c>
      <c r="G418" s="467">
        <v>4102</v>
      </c>
      <c r="H418" s="468"/>
      <c r="I418" s="473"/>
      <c r="J418" s="474"/>
      <c r="K418" s="475">
        <f t="shared" si="17"/>
        <v>-4102</v>
      </c>
      <c r="L418" s="476">
        <f t="shared" si="15"/>
        <v>-100</v>
      </c>
      <c r="M418" s="477"/>
      <c r="N418" s="478"/>
    </row>
    <row r="419" ht="15" customHeight="1" spans="1:14">
      <c r="A419" s="461">
        <v>413</v>
      </c>
      <c r="B419" s="469" t="s">
        <v>913</v>
      </c>
      <c r="C419" s="470" t="s">
        <v>541</v>
      </c>
      <c r="D419" s="471" t="s">
        <v>386</v>
      </c>
      <c r="E419" s="465">
        <v>5</v>
      </c>
      <c r="F419" s="466">
        <f t="shared" si="16"/>
        <v>310</v>
      </c>
      <c r="G419" s="467">
        <v>1550</v>
      </c>
      <c r="H419" s="468"/>
      <c r="I419" s="473"/>
      <c r="J419" s="474"/>
      <c r="K419" s="475">
        <f t="shared" si="17"/>
        <v>-1550</v>
      </c>
      <c r="L419" s="476">
        <f t="shared" si="15"/>
        <v>-100</v>
      </c>
      <c r="M419" s="477"/>
      <c r="N419" s="478"/>
    </row>
    <row r="420" ht="15" customHeight="1" spans="1:14">
      <c r="A420" s="461">
        <v>414</v>
      </c>
      <c r="B420" s="469" t="s">
        <v>915</v>
      </c>
      <c r="C420" s="470" t="s">
        <v>910</v>
      </c>
      <c r="D420" s="471" t="s">
        <v>386</v>
      </c>
      <c r="E420" s="465">
        <v>9</v>
      </c>
      <c r="F420" s="466">
        <f t="shared" si="16"/>
        <v>135</v>
      </c>
      <c r="G420" s="467">
        <v>1215</v>
      </c>
      <c r="H420" s="468"/>
      <c r="I420" s="473"/>
      <c r="J420" s="474"/>
      <c r="K420" s="475">
        <f t="shared" si="17"/>
        <v>-1215</v>
      </c>
      <c r="L420" s="476">
        <f t="shared" si="15"/>
        <v>-100</v>
      </c>
      <c r="M420" s="477"/>
      <c r="N420" s="478"/>
    </row>
    <row r="421" ht="15" customHeight="1" spans="1:14">
      <c r="A421" s="461">
        <v>415</v>
      </c>
      <c r="B421" s="469" t="s">
        <v>915</v>
      </c>
      <c r="C421" s="470" t="s">
        <v>916</v>
      </c>
      <c r="D421" s="471" t="s">
        <v>386</v>
      </c>
      <c r="E421" s="465">
        <v>83</v>
      </c>
      <c r="F421" s="466">
        <f t="shared" si="16"/>
        <v>39.3132530120482</v>
      </c>
      <c r="G421" s="467">
        <v>3263</v>
      </c>
      <c r="H421" s="468"/>
      <c r="I421" s="473"/>
      <c r="J421" s="474"/>
      <c r="K421" s="475">
        <f t="shared" si="17"/>
        <v>-3263</v>
      </c>
      <c r="L421" s="476">
        <f t="shared" si="15"/>
        <v>-100</v>
      </c>
      <c r="M421" s="477"/>
      <c r="N421" s="478"/>
    </row>
    <row r="422" ht="15" customHeight="1" spans="1:14">
      <c r="A422" s="461">
        <v>416</v>
      </c>
      <c r="B422" s="469" t="s">
        <v>915</v>
      </c>
      <c r="C422" s="470" t="s">
        <v>912</v>
      </c>
      <c r="D422" s="471" t="s">
        <v>386</v>
      </c>
      <c r="E422" s="465">
        <v>64</v>
      </c>
      <c r="F422" s="466">
        <f t="shared" si="16"/>
        <v>113.1875</v>
      </c>
      <c r="G422" s="467">
        <v>7244</v>
      </c>
      <c r="H422" s="468"/>
      <c r="I422" s="473"/>
      <c r="J422" s="474"/>
      <c r="K422" s="475">
        <f t="shared" si="17"/>
        <v>-7244</v>
      </c>
      <c r="L422" s="476">
        <f t="shared" si="15"/>
        <v>-100</v>
      </c>
      <c r="M422" s="477"/>
      <c r="N422" s="478"/>
    </row>
    <row r="423" ht="15" customHeight="1" spans="1:14">
      <c r="A423" s="461">
        <v>417</v>
      </c>
      <c r="B423" s="469" t="s">
        <v>915</v>
      </c>
      <c r="C423" s="470" t="s">
        <v>914</v>
      </c>
      <c r="D423" s="471" t="s">
        <v>386</v>
      </c>
      <c r="E423" s="465">
        <v>32</v>
      </c>
      <c r="F423" s="466">
        <f t="shared" si="16"/>
        <v>167.75</v>
      </c>
      <c r="G423" s="467">
        <v>5368</v>
      </c>
      <c r="H423" s="468"/>
      <c r="I423" s="473"/>
      <c r="J423" s="474"/>
      <c r="K423" s="475">
        <f t="shared" si="17"/>
        <v>-5368</v>
      </c>
      <c r="L423" s="476">
        <f t="shared" si="15"/>
        <v>-100</v>
      </c>
      <c r="M423" s="477"/>
      <c r="N423" s="478"/>
    </row>
    <row r="424" ht="15" customHeight="1" spans="1:14">
      <c r="A424" s="461">
        <v>418</v>
      </c>
      <c r="B424" s="469" t="s">
        <v>915</v>
      </c>
      <c r="C424" s="470" t="s">
        <v>639</v>
      </c>
      <c r="D424" s="471" t="s">
        <v>386</v>
      </c>
      <c r="E424" s="465">
        <v>1</v>
      </c>
      <c r="F424" s="466">
        <f t="shared" si="16"/>
        <v>280</v>
      </c>
      <c r="G424" s="467">
        <v>280</v>
      </c>
      <c r="H424" s="468"/>
      <c r="I424" s="473"/>
      <c r="J424" s="474"/>
      <c r="K424" s="475">
        <f t="shared" si="17"/>
        <v>-280</v>
      </c>
      <c r="L424" s="476">
        <f t="shared" si="15"/>
        <v>-100</v>
      </c>
      <c r="M424" s="477"/>
      <c r="N424" s="478"/>
    </row>
    <row r="425" ht="15" customHeight="1" spans="1:14">
      <c r="A425" s="461">
        <v>419</v>
      </c>
      <c r="B425" s="469" t="s">
        <v>917</v>
      </c>
      <c r="C425" s="470"/>
      <c r="D425" s="471" t="s">
        <v>386</v>
      </c>
      <c r="E425" s="465">
        <v>11</v>
      </c>
      <c r="F425" s="466">
        <f t="shared" si="16"/>
        <v>850</v>
      </c>
      <c r="G425" s="467">
        <v>9350</v>
      </c>
      <c r="H425" s="468"/>
      <c r="I425" s="473"/>
      <c r="J425" s="474"/>
      <c r="K425" s="475">
        <f t="shared" si="17"/>
        <v>-9350</v>
      </c>
      <c r="L425" s="476">
        <f t="shared" si="15"/>
        <v>-100</v>
      </c>
      <c r="M425" s="477"/>
      <c r="N425" s="478"/>
    </row>
    <row r="426" ht="15" customHeight="1" spans="1:14">
      <c r="A426" s="461">
        <v>420</v>
      </c>
      <c r="B426" s="469" t="s">
        <v>918</v>
      </c>
      <c r="C426" s="470" t="s">
        <v>919</v>
      </c>
      <c r="D426" s="471" t="s">
        <v>386</v>
      </c>
      <c r="E426" s="465">
        <v>5</v>
      </c>
      <c r="F426" s="466">
        <f t="shared" si="16"/>
        <v>166.67</v>
      </c>
      <c r="G426" s="467">
        <v>833.35</v>
      </c>
      <c r="H426" s="468"/>
      <c r="I426" s="473"/>
      <c r="J426" s="474"/>
      <c r="K426" s="475">
        <f t="shared" si="17"/>
        <v>-833.35</v>
      </c>
      <c r="L426" s="476">
        <f t="shared" si="15"/>
        <v>-100</v>
      </c>
      <c r="M426" s="477"/>
      <c r="N426" s="478"/>
    </row>
    <row r="427" ht="15" customHeight="1" spans="1:14">
      <c r="A427" s="461">
        <v>421</v>
      </c>
      <c r="B427" s="469" t="s">
        <v>920</v>
      </c>
      <c r="C427" s="470"/>
      <c r="D427" s="471" t="s">
        <v>386</v>
      </c>
      <c r="E427" s="465">
        <v>70</v>
      </c>
      <c r="F427" s="466">
        <f t="shared" si="16"/>
        <v>680</v>
      </c>
      <c r="G427" s="467">
        <v>47600</v>
      </c>
      <c r="H427" s="468"/>
      <c r="I427" s="473"/>
      <c r="J427" s="474"/>
      <c r="K427" s="475">
        <f t="shared" si="17"/>
        <v>-47600</v>
      </c>
      <c r="L427" s="476">
        <f t="shared" si="15"/>
        <v>-100</v>
      </c>
      <c r="M427" s="477"/>
      <c r="N427" s="478"/>
    </row>
    <row r="428" ht="15" customHeight="1" spans="1:14">
      <c r="A428" s="461">
        <v>422</v>
      </c>
      <c r="B428" s="469" t="s">
        <v>921</v>
      </c>
      <c r="C428" s="470"/>
      <c r="D428" s="471" t="s">
        <v>386</v>
      </c>
      <c r="E428" s="465">
        <v>18</v>
      </c>
      <c r="F428" s="466">
        <f t="shared" si="16"/>
        <v>19.3944444444444</v>
      </c>
      <c r="G428" s="467">
        <v>349.1</v>
      </c>
      <c r="H428" s="468"/>
      <c r="I428" s="473"/>
      <c r="J428" s="474"/>
      <c r="K428" s="475">
        <f t="shared" si="17"/>
        <v>-349.1</v>
      </c>
      <c r="L428" s="476">
        <f t="shared" si="15"/>
        <v>-100</v>
      </c>
      <c r="M428" s="477"/>
      <c r="N428" s="478"/>
    </row>
    <row r="429" ht="15" customHeight="1" spans="1:14">
      <c r="A429" s="461">
        <v>423</v>
      </c>
      <c r="B429" s="469" t="s">
        <v>922</v>
      </c>
      <c r="C429" s="470"/>
      <c r="D429" s="471" t="s">
        <v>386</v>
      </c>
      <c r="E429" s="465">
        <v>24</v>
      </c>
      <c r="F429" s="466">
        <f t="shared" si="16"/>
        <v>45</v>
      </c>
      <c r="G429" s="467">
        <v>1080</v>
      </c>
      <c r="H429" s="468"/>
      <c r="I429" s="473"/>
      <c r="J429" s="474"/>
      <c r="K429" s="475">
        <f t="shared" si="17"/>
        <v>-1080</v>
      </c>
      <c r="L429" s="476">
        <f t="shared" si="15"/>
        <v>-100</v>
      </c>
      <c r="M429" s="477"/>
      <c r="N429" s="478"/>
    </row>
    <row r="430" ht="15" customHeight="1" spans="1:14">
      <c r="A430" s="461">
        <v>424</v>
      </c>
      <c r="B430" s="469" t="s">
        <v>923</v>
      </c>
      <c r="C430" s="470" t="s">
        <v>924</v>
      </c>
      <c r="D430" s="471" t="s">
        <v>386</v>
      </c>
      <c r="E430" s="465">
        <v>2</v>
      </c>
      <c r="F430" s="466">
        <f t="shared" si="16"/>
        <v>650</v>
      </c>
      <c r="G430" s="467">
        <v>1300</v>
      </c>
      <c r="H430" s="468"/>
      <c r="I430" s="473"/>
      <c r="J430" s="474"/>
      <c r="K430" s="475">
        <f t="shared" si="17"/>
        <v>-1300</v>
      </c>
      <c r="L430" s="476">
        <f t="shared" si="15"/>
        <v>-100</v>
      </c>
      <c r="M430" s="477"/>
      <c r="N430" s="478"/>
    </row>
    <row r="431" ht="15" customHeight="1" spans="1:14">
      <c r="A431" s="461">
        <v>425</v>
      </c>
      <c r="B431" s="469" t="s">
        <v>925</v>
      </c>
      <c r="C431" s="470"/>
      <c r="D431" s="471" t="s">
        <v>386</v>
      </c>
      <c r="E431" s="465">
        <v>1</v>
      </c>
      <c r="F431" s="466">
        <f t="shared" si="16"/>
        <v>400</v>
      </c>
      <c r="G431" s="467">
        <v>400</v>
      </c>
      <c r="H431" s="468"/>
      <c r="I431" s="473"/>
      <c r="J431" s="474"/>
      <c r="K431" s="475">
        <f t="shared" si="17"/>
        <v>-400</v>
      </c>
      <c r="L431" s="476">
        <f t="shared" si="15"/>
        <v>-100</v>
      </c>
      <c r="M431" s="477"/>
      <c r="N431" s="478"/>
    </row>
    <row r="432" ht="15" customHeight="1" spans="1:14">
      <c r="A432" s="461">
        <v>426</v>
      </c>
      <c r="B432" s="469" t="s">
        <v>926</v>
      </c>
      <c r="C432" s="470" t="s">
        <v>927</v>
      </c>
      <c r="D432" s="471" t="s">
        <v>386</v>
      </c>
      <c r="E432" s="465">
        <v>3</v>
      </c>
      <c r="F432" s="466">
        <f t="shared" si="16"/>
        <v>495</v>
      </c>
      <c r="G432" s="467">
        <v>1485</v>
      </c>
      <c r="H432" s="468"/>
      <c r="I432" s="473"/>
      <c r="J432" s="474"/>
      <c r="K432" s="475">
        <f t="shared" si="17"/>
        <v>-1485</v>
      </c>
      <c r="L432" s="476">
        <f t="shared" si="15"/>
        <v>-100</v>
      </c>
      <c r="M432" s="477"/>
      <c r="N432" s="478"/>
    </row>
    <row r="433" ht="15" customHeight="1" spans="1:14">
      <c r="A433" s="461">
        <v>427</v>
      </c>
      <c r="B433" s="469" t="s">
        <v>926</v>
      </c>
      <c r="C433" s="470" t="s">
        <v>928</v>
      </c>
      <c r="D433" s="471" t="s">
        <v>386</v>
      </c>
      <c r="E433" s="465">
        <v>3</v>
      </c>
      <c r="F433" s="466">
        <f t="shared" si="16"/>
        <v>360</v>
      </c>
      <c r="G433" s="467">
        <v>1080</v>
      </c>
      <c r="H433" s="468"/>
      <c r="I433" s="473"/>
      <c r="J433" s="474"/>
      <c r="K433" s="475">
        <f t="shared" si="17"/>
        <v>-1080</v>
      </c>
      <c r="L433" s="476">
        <f t="shared" si="15"/>
        <v>-100</v>
      </c>
      <c r="M433" s="477"/>
      <c r="N433" s="478"/>
    </row>
    <row r="434" ht="15" customHeight="1" spans="1:14">
      <c r="A434" s="461">
        <v>428</v>
      </c>
      <c r="B434" s="469" t="s">
        <v>929</v>
      </c>
      <c r="C434" s="470" t="s">
        <v>930</v>
      </c>
      <c r="D434" s="471" t="s">
        <v>386</v>
      </c>
      <c r="E434" s="465">
        <v>8</v>
      </c>
      <c r="F434" s="466">
        <f t="shared" si="16"/>
        <v>350</v>
      </c>
      <c r="G434" s="467">
        <v>2800</v>
      </c>
      <c r="H434" s="468"/>
      <c r="I434" s="473"/>
      <c r="J434" s="474"/>
      <c r="K434" s="475">
        <f t="shared" si="17"/>
        <v>-2800</v>
      </c>
      <c r="L434" s="476">
        <f t="shared" si="15"/>
        <v>-100</v>
      </c>
      <c r="M434" s="477"/>
      <c r="N434" s="478"/>
    </row>
    <row r="435" ht="15" customHeight="1" spans="1:14">
      <c r="A435" s="461">
        <v>429</v>
      </c>
      <c r="B435" s="469" t="s">
        <v>929</v>
      </c>
      <c r="C435" s="470" t="s">
        <v>931</v>
      </c>
      <c r="D435" s="471" t="s">
        <v>342</v>
      </c>
      <c r="E435" s="465">
        <v>15</v>
      </c>
      <c r="F435" s="466">
        <f t="shared" si="16"/>
        <v>1100</v>
      </c>
      <c r="G435" s="467">
        <v>16500</v>
      </c>
      <c r="H435" s="468"/>
      <c r="I435" s="473"/>
      <c r="J435" s="474"/>
      <c r="K435" s="475">
        <f t="shared" si="17"/>
        <v>-16500</v>
      </c>
      <c r="L435" s="476">
        <f t="shared" si="15"/>
        <v>-100</v>
      </c>
      <c r="M435" s="477"/>
      <c r="N435" s="478"/>
    </row>
    <row r="436" ht="15" customHeight="1" spans="1:14">
      <c r="A436" s="461">
        <v>430</v>
      </c>
      <c r="B436" s="469" t="s">
        <v>932</v>
      </c>
      <c r="C436" s="470" t="s">
        <v>933</v>
      </c>
      <c r="D436" s="471" t="s">
        <v>386</v>
      </c>
      <c r="E436" s="465">
        <v>33</v>
      </c>
      <c r="F436" s="466">
        <f t="shared" si="16"/>
        <v>424.136363636364</v>
      </c>
      <c r="G436" s="467">
        <v>13996.5</v>
      </c>
      <c r="H436" s="468"/>
      <c r="I436" s="473"/>
      <c r="J436" s="474"/>
      <c r="K436" s="475">
        <f t="shared" si="17"/>
        <v>-13996.5</v>
      </c>
      <c r="L436" s="476">
        <f t="shared" si="15"/>
        <v>-100</v>
      </c>
      <c r="M436" s="477"/>
      <c r="N436" s="478"/>
    </row>
    <row r="437" ht="15" customHeight="1" spans="1:14">
      <c r="A437" s="461">
        <v>431</v>
      </c>
      <c r="B437" s="469" t="s">
        <v>932</v>
      </c>
      <c r="C437" s="470" t="s">
        <v>934</v>
      </c>
      <c r="D437" s="471" t="s">
        <v>386</v>
      </c>
      <c r="E437" s="465">
        <v>3</v>
      </c>
      <c r="F437" s="466">
        <f t="shared" si="16"/>
        <v>590</v>
      </c>
      <c r="G437" s="467">
        <v>1770</v>
      </c>
      <c r="H437" s="468"/>
      <c r="I437" s="473"/>
      <c r="J437" s="474"/>
      <c r="K437" s="475">
        <f t="shared" si="17"/>
        <v>-1770</v>
      </c>
      <c r="L437" s="476">
        <f t="shared" si="15"/>
        <v>-100</v>
      </c>
      <c r="M437" s="477"/>
      <c r="N437" s="478"/>
    </row>
    <row r="438" ht="15" customHeight="1" spans="1:14">
      <c r="A438" s="461">
        <v>432</v>
      </c>
      <c r="B438" s="469" t="s">
        <v>932</v>
      </c>
      <c r="C438" s="470" t="s">
        <v>935</v>
      </c>
      <c r="D438" s="471" t="s">
        <v>386</v>
      </c>
      <c r="E438" s="465">
        <v>3</v>
      </c>
      <c r="F438" s="466">
        <f t="shared" si="16"/>
        <v>380</v>
      </c>
      <c r="G438" s="467">
        <v>1140</v>
      </c>
      <c r="H438" s="468"/>
      <c r="I438" s="473"/>
      <c r="J438" s="474"/>
      <c r="K438" s="475">
        <f t="shared" si="17"/>
        <v>-1140</v>
      </c>
      <c r="L438" s="476">
        <f t="shared" si="15"/>
        <v>-100</v>
      </c>
      <c r="M438" s="477"/>
      <c r="N438" s="478"/>
    </row>
    <row r="439" ht="15" customHeight="1" spans="1:14">
      <c r="A439" s="461">
        <v>433</v>
      </c>
      <c r="B439" s="469" t="s">
        <v>932</v>
      </c>
      <c r="C439" s="470" t="s">
        <v>936</v>
      </c>
      <c r="D439" s="471" t="s">
        <v>386</v>
      </c>
      <c r="E439" s="465">
        <v>5</v>
      </c>
      <c r="F439" s="466">
        <f t="shared" si="16"/>
        <v>510</v>
      </c>
      <c r="G439" s="467">
        <v>2550</v>
      </c>
      <c r="H439" s="468"/>
      <c r="I439" s="473"/>
      <c r="J439" s="474"/>
      <c r="K439" s="475">
        <f t="shared" si="17"/>
        <v>-2550</v>
      </c>
      <c r="L439" s="476">
        <f t="shared" si="15"/>
        <v>-100</v>
      </c>
      <c r="M439" s="477"/>
      <c r="N439" s="478"/>
    </row>
    <row r="440" ht="15" customHeight="1" spans="1:14">
      <c r="A440" s="461">
        <v>434</v>
      </c>
      <c r="B440" s="469" t="s">
        <v>932</v>
      </c>
      <c r="C440" s="470" t="s">
        <v>937</v>
      </c>
      <c r="D440" s="471" t="s">
        <v>386</v>
      </c>
      <c r="E440" s="465">
        <v>5</v>
      </c>
      <c r="F440" s="466">
        <f t="shared" si="16"/>
        <v>510</v>
      </c>
      <c r="G440" s="467">
        <v>2550</v>
      </c>
      <c r="H440" s="468"/>
      <c r="I440" s="473"/>
      <c r="J440" s="474"/>
      <c r="K440" s="475">
        <f t="shared" si="17"/>
        <v>-2550</v>
      </c>
      <c r="L440" s="476">
        <f t="shared" si="15"/>
        <v>-100</v>
      </c>
      <c r="M440" s="477"/>
      <c r="N440" s="478"/>
    </row>
    <row r="441" ht="15" customHeight="1" spans="1:14">
      <c r="A441" s="461">
        <v>435</v>
      </c>
      <c r="B441" s="469" t="s">
        <v>932</v>
      </c>
      <c r="C441" s="470"/>
      <c r="D441" s="471" t="s">
        <v>386</v>
      </c>
      <c r="E441" s="465">
        <v>5</v>
      </c>
      <c r="F441" s="466">
        <f t="shared" si="16"/>
        <v>510</v>
      </c>
      <c r="G441" s="467">
        <v>2550</v>
      </c>
      <c r="H441" s="468"/>
      <c r="I441" s="473"/>
      <c r="J441" s="474"/>
      <c r="K441" s="475">
        <f t="shared" si="17"/>
        <v>-2550</v>
      </c>
      <c r="L441" s="476">
        <f t="shared" si="15"/>
        <v>-100</v>
      </c>
      <c r="M441" s="477"/>
      <c r="N441" s="478"/>
    </row>
    <row r="442" ht="15" customHeight="1" spans="1:14">
      <c r="A442" s="461">
        <v>436</v>
      </c>
      <c r="B442" s="469" t="s">
        <v>932</v>
      </c>
      <c r="C442" s="470" t="s">
        <v>938</v>
      </c>
      <c r="D442" s="471" t="s">
        <v>378</v>
      </c>
      <c r="E442" s="465">
        <v>10</v>
      </c>
      <c r="F442" s="466">
        <f t="shared" si="16"/>
        <v>415</v>
      </c>
      <c r="G442" s="467">
        <v>4150</v>
      </c>
      <c r="H442" s="468"/>
      <c r="I442" s="473"/>
      <c r="J442" s="474"/>
      <c r="K442" s="475">
        <f t="shared" si="17"/>
        <v>-4150</v>
      </c>
      <c r="L442" s="476">
        <f t="shared" si="15"/>
        <v>-100</v>
      </c>
      <c r="M442" s="477"/>
      <c r="N442" s="478"/>
    </row>
    <row r="443" ht="15" customHeight="1" spans="1:14">
      <c r="A443" s="461">
        <v>437</v>
      </c>
      <c r="B443" s="469" t="s">
        <v>939</v>
      </c>
      <c r="C443" s="470" t="s">
        <v>940</v>
      </c>
      <c r="D443" s="471" t="s">
        <v>386</v>
      </c>
      <c r="E443" s="465">
        <v>12</v>
      </c>
      <c r="F443" s="466">
        <f t="shared" si="16"/>
        <v>604.9</v>
      </c>
      <c r="G443" s="467">
        <v>7258.8</v>
      </c>
      <c r="H443" s="468"/>
      <c r="I443" s="473"/>
      <c r="J443" s="474"/>
      <c r="K443" s="475">
        <f t="shared" si="17"/>
        <v>-7258.8</v>
      </c>
      <c r="L443" s="476">
        <f t="shared" si="15"/>
        <v>-100</v>
      </c>
      <c r="M443" s="477"/>
      <c r="N443" s="478"/>
    </row>
    <row r="444" ht="15" customHeight="1" spans="1:14">
      <c r="A444" s="461">
        <v>438</v>
      </c>
      <c r="B444" s="469" t="s">
        <v>941</v>
      </c>
      <c r="C444" s="470" t="s">
        <v>942</v>
      </c>
      <c r="D444" s="471" t="s">
        <v>386</v>
      </c>
      <c r="E444" s="465">
        <v>26</v>
      </c>
      <c r="F444" s="466">
        <f t="shared" si="16"/>
        <v>564.615384615385</v>
      </c>
      <c r="G444" s="467">
        <v>14680</v>
      </c>
      <c r="H444" s="468"/>
      <c r="I444" s="473"/>
      <c r="J444" s="474"/>
      <c r="K444" s="475">
        <f t="shared" si="17"/>
        <v>-14680</v>
      </c>
      <c r="L444" s="476">
        <f t="shared" si="15"/>
        <v>-100</v>
      </c>
      <c r="M444" s="477"/>
      <c r="N444" s="478"/>
    </row>
    <row r="445" ht="15" customHeight="1" spans="1:14">
      <c r="A445" s="461">
        <v>439</v>
      </c>
      <c r="B445" s="469" t="s">
        <v>943</v>
      </c>
      <c r="C445" s="470" t="s">
        <v>944</v>
      </c>
      <c r="D445" s="471" t="s">
        <v>386</v>
      </c>
      <c r="E445" s="465">
        <v>50</v>
      </c>
      <c r="F445" s="466">
        <f t="shared" si="16"/>
        <v>120</v>
      </c>
      <c r="G445" s="467">
        <v>6000</v>
      </c>
      <c r="H445" s="468"/>
      <c r="I445" s="473"/>
      <c r="J445" s="474"/>
      <c r="K445" s="475">
        <f t="shared" si="17"/>
        <v>-6000</v>
      </c>
      <c r="L445" s="476">
        <f t="shared" si="15"/>
        <v>-100</v>
      </c>
      <c r="M445" s="477"/>
      <c r="N445" s="478"/>
    </row>
    <row r="446" ht="15" customHeight="1" spans="1:14">
      <c r="A446" s="461">
        <v>440</v>
      </c>
      <c r="B446" s="469" t="s">
        <v>945</v>
      </c>
      <c r="C446" s="470" t="s">
        <v>940</v>
      </c>
      <c r="D446" s="471" t="s">
        <v>946</v>
      </c>
      <c r="E446" s="465">
        <v>4</v>
      </c>
      <c r="F446" s="466">
        <f t="shared" si="16"/>
        <v>15496</v>
      </c>
      <c r="G446" s="467">
        <v>61984</v>
      </c>
      <c r="H446" s="468"/>
      <c r="I446" s="473"/>
      <c r="J446" s="474"/>
      <c r="K446" s="475">
        <f t="shared" si="17"/>
        <v>-61984</v>
      </c>
      <c r="L446" s="476">
        <f t="shared" si="15"/>
        <v>-100</v>
      </c>
      <c r="M446" s="477"/>
      <c r="N446" s="478"/>
    </row>
    <row r="447" ht="15" customHeight="1" spans="1:14">
      <c r="A447" s="461">
        <v>441</v>
      </c>
      <c r="B447" s="469" t="s">
        <v>947</v>
      </c>
      <c r="C447" s="470"/>
      <c r="D447" s="471" t="s">
        <v>378</v>
      </c>
      <c r="E447" s="465">
        <v>3</v>
      </c>
      <c r="F447" s="466">
        <f t="shared" si="16"/>
        <v>285</v>
      </c>
      <c r="G447" s="467">
        <v>855</v>
      </c>
      <c r="H447" s="468"/>
      <c r="I447" s="473"/>
      <c r="J447" s="474"/>
      <c r="K447" s="475">
        <f t="shared" si="17"/>
        <v>-855</v>
      </c>
      <c r="L447" s="476">
        <f t="shared" si="15"/>
        <v>-100</v>
      </c>
      <c r="M447" s="477"/>
      <c r="N447" s="478"/>
    </row>
    <row r="448" ht="15" customHeight="1" spans="1:14">
      <c r="A448" s="461">
        <v>442</v>
      </c>
      <c r="B448" s="469" t="s">
        <v>948</v>
      </c>
      <c r="C448" s="470" t="s">
        <v>949</v>
      </c>
      <c r="D448" s="471" t="s">
        <v>386</v>
      </c>
      <c r="E448" s="465">
        <v>63</v>
      </c>
      <c r="F448" s="466">
        <f t="shared" si="16"/>
        <v>5.74</v>
      </c>
      <c r="G448" s="467">
        <v>361.62</v>
      </c>
      <c r="H448" s="468"/>
      <c r="I448" s="473"/>
      <c r="J448" s="474"/>
      <c r="K448" s="475">
        <f t="shared" si="17"/>
        <v>-361.62</v>
      </c>
      <c r="L448" s="476">
        <f t="shared" si="15"/>
        <v>-100</v>
      </c>
      <c r="M448" s="477"/>
      <c r="N448" s="478"/>
    </row>
    <row r="449" ht="15" customHeight="1" spans="1:14">
      <c r="A449" s="461">
        <v>443</v>
      </c>
      <c r="B449" s="469" t="s">
        <v>950</v>
      </c>
      <c r="C449" s="470" t="s">
        <v>951</v>
      </c>
      <c r="D449" s="471" t="s">
        <v>476</v>
      </c>
      <c r="E449" s="465">
        <v>3</v>
      </c>
      <c r="F449" s="466">
        <f t="shared" si="16"/>
        <v>65</v>
      </c>
      <c r="G449" s="467">
        <v>195</v>
      </c>
      <c r="H449" s="468"/>
      <c r="I449" s="473"/>
      <c r="J449" s="474"/>
      <c r="K449" s="475">
        <f t="shared" si="17"/>
        <v>-195</v>
      </c>
      <c r="L449" s="476">
        <f t="shared" si="15"/>
        <v>-100</v>
      </c>
      <c r="M449" s="477"/>
      <c r="N449" s="478"/>
    </row>
    <row r="450" ht="15" customHeight="1" spans="1:14">
      <c r="A450" s="461">
        <v>444</v>
      </c>
      <c r="B450" s="469" t="s">
        <v>952</v>
      </c>
      <c r="C450" s="470" t="s">
        <v>953</v>
      </c>
      <c r="D450" s="471" t="s">
        <v>386</v>
      </c>
      <c r="E450" s="465">
        <v>43</v>
      </c>
      <c r="F450" s="466">
        <f t="shared" si="16"/>
        <v>233.604651162791</v>
      </c>
      <c r="G450" s="467">
        <v>10045</v>
      </c>
      <c r="H450" s="468"/>
      <c r="I450" s="473"/>
      <c r="J450" s="474"/>
      <c r="K450" s="475">
        <f t="shared" si="17"/>
        <v>-10045</v>
      </c>
      <c r="L450" s="476">
        <f t="shared" si="15"/>
        <v>-100</v>
      </c>
      <c r="M450" s="477"/>
      <c r="N450" s="478"/>
    </row>
    <row r="451" ht="15" customHeight="1" spans="1:14">
      <c r="A451" s="461">
        <v>445</v>
      </c>
      <c r="B451" s="469" t="s">
        <v>954</v>
      </c>
      <c r="C451" s="470" t="s">
        <v>955</v>
      </c>
      <c r="D451" s="471" t="s">
        <v>378</v>
      </c>
      <c r="E451" s="465">
        <v>7</v>
      </c>
      <c r="F451" s="466">
        <f t="shared" si="16"/>
        <v>595.714285714286</v>
      </c>
      <c r="G451" s="467">
        <v>4170</v>
      </c>
      <c r="H451" s="468"/>
      <c r="I451" s="473"/>
      <c r="J451" s="474"/>
      <c r="K451" s="475">
        <f t="shared" si="17"/>
        <v>-4170</v>
      </c>
      <c r="L451" s="476">
        <f t="shared" ref="L451:L514" si="18">IF(OR(G451&lt;=0,G451=""),"",(J451-G451)/G451*100)</f>
        <v>-100</v>
      </c>
      <c r="M451" s="477"/>
      <c r="N451" s="478"/>
    </row>
    <row r="452" ht="15" customHeight="1" spans="1:14">
      <c r="A452" s="461">
        <v>446</v>
      </c>
      <c r="B452" s="469" t="s">
        <v>956</v>
      </c>
      <c r="C452" s="470" t="s">
        <v>957</v>
      </c>
      <c r="D452" s="471" t="s">
        <v>386</v>
      </c>
      <c r="E452" s="465">
        <v>287</v>
      </c>
      <c r="F452" s="466">
        <f t="shared" si="16"/>
        <v>1.40766550522648</v>
      </c>
      <c r="G452" s="467">
        <v>404</v>
      </c>
      <c r="H452" s="468"/>
      <c r="I452" s="473"/>
      <c r="J452" s="474"/>
      <c r="K452" s="475">
        <f t="shared" si="17"/>
        <v>-404</v>
      </c>
      <c r="L452" s="476">
        <f t="shared" si="18"/>
        <v>-100</v>
      </c>
      <c r="M452" s="477"/>
      <c r="N452" s="478"/>
    </row>
    <row r="453" ht="15" customHeight="1" spans="1:14">
      <c r="A453" s="461">
        <v>447</v>
      </c>
      <c r="B453" s="469" t="s">
        <v>948</v>
      </c>
      <c r="C453" s="470" t="s">
        <v>958</v>
      </c>
      <c r="D453" s="471" t="s">
        <v>386</v>
      </c>
      <c r="E453" s="465">
        <v>157</v>
      </c>
      <c r="F453" s="466">
        <f t="shared" si="16"/>
        <v>2.69554140127389</v>
      </c>
      <c r="G453" s="467">
        <v>423.2</v>
      </c>
      <c r="H453" s="468"/>
      <c r="I453" s="473"/>
      <c r="J453" s="474"/>
      <c r="K453" s="475">
        <f t="shared" si="17"/>
        <v>-423.2</v>
      </c>
      <c r="L453" s="476">
        <f t="shared" si="18"/>
        <v>-100</v>
      </c>
      <c r="M453" s="477"/>
      <c r="N453" s="478"/>
    </row>
    <row r="454" ht="15" customHeight="1" spans="1:14">
      <c r="A454" s="461">
        <v>448</v>
      </c>
      <c r="B454" s="469" t="s">
        <v>959</v>
      </c>
      <c r="C454" s="470" t="s">
        <v>960</v>
      </c>
      <c r="D454" s="471" t="s">
        <v>386</v>
      </c>
      <c r="E454" s="465">
        <v>60</v>
      </c>
      <c r="F454" s="466">
        <f t="shared" si="16"/>
        <v>66.9833333333333</v>
      </c>
      <c r="G454" s="467">
        <v>4019</v>
      </c>
      <c r="H454" s="468"/>
      <c r="I454" s="473"/>
      <c r="J454" s="474"/>
      <c r="K454" s="475">
        <f t="shared" si="17"/>
        <v>-4019</v>
      </c>
      <c r="L454" s="476">
        <f t="shared" si="18"/>
        <v>-100</v>
      </c>
      <c r="M454" s="477"/>
      <c r="N454" s="478"/>
    </row>
    <row r="455" ht="15" customHeight="1" spans="1:14">
      <c r="A455" s="461">
        <v>449</v>
      </c>
      <c r="B455" s="469" t="s">
        <v>959</v>
      </c>
      <c r="C455" s="470" t="s">
        <v>961</v>
      </c>
      <c r="D455" s="471" t="s">
        <v>386</v>
      </c>
      <c r="E455" s="465">
        <v>33</v>
      </c>
      <c r="F455" s="466">
        <f t="shared" si="16"/>
        <v>25.4530303030303</v>
      </c>
      <c r="G455" s="467">
        <v>839.95</v>
      </c>
      <c r="H455" s="468"/>
      <c r="I455" s="473"/>
      <c r="J455" s="474"/>
      <c r="K455" s="475">
        <f t="shared" si="17"/>
        <v>-839.95</v>
      </c>
      <c r="L455" s="476">
        <f t="shared" si="18"/>
        <v>-100</v>
      </c>
      <c r="M455" s="477"/>
      <c r="N455" s="478"/>
    </row>
    <row r="456" ht="15" customHeight="1" spans="1:14">
      <c r="A456" s="461">
        <v>450</v>
      </c>
      <c r="B456" s="469" t="s">
        <v>962</v>
      </c>
      <c r="C456" s="470">
        <v>150</v>
      </c>
      <c r="D456" s="471" t="s">
        <v>378</v>
      </c>
      <c r="E456" s="465">
        <v>2</v>
      </c>
      <c r="F456" s="466">
        <f t="shared" ref="F456:F519" si="19">G456/E456</f>
        <v>720.75</v>
      </c>
      <c r="G456" s="467">
        <v>1441.5</v>
      </c>
      <c r="H456" s="468"/>
      <c r="I456" s="473"/>
      <c r="J456" s="474"/>
      <c r="K456" s="475">
        <f t="shared" ref="K456:K519" si="20">J456-G456</f>
        <v>-1441.5</v>
      </c>
      <c r="L456" s="476">
        <f t="shared" si="18"/>
        <v>-100</v>
      </c>
      <c r="M456" s="477"/>
      <c r="N456" s="478"/>
    </row>
    <row r="457" ht="15" customHeight="1" spans="1:14">
      <c r="A457" s="461">
        <v>451</v>
      </c>
      <c r="B457" s="469" t="s">
        <v>959</v>
      </c>
      <c r="C457" s="470" t="s">
        <v>963</v>
      </c>
      <c r="D457" s="471" t="s">
        <v>386</v>
      </c>
      <c r="E457" s="465">
        <v>3</v>
      </c>
      <c r="F457" s="466">
        <f t="shared" si="19"/>
        <v>15.6666666666667</v>
      </c>
      <c r="G457" s="467">
        <v>47</v>
      </c>
      <c r="H457" s="468"/>
      <c r="I457" s="473"/>
      <c r="J457" s="474"/>
      <c r="K457" s="475">
        <f t="shared" si="20"/>
        <v>-47</v>
      </c>
      <c r="L457" s="476">
        <f t="shared" si="18"/>
        <v>-100</v>
      </c>
      <c r="M457" s="477"/>
      <c r="N457" s="478"/>
    </row>
    <row r="458" ht="15" customHeight="1" spans="1:14">
      <c r="A458" s="461">
        <v>452</v>
      </c>
      <c r="B458" s="469" t="s">
        <v>964</v>
      </c>
      <c r="C458" s="470" t="s">
        <v>749</v>
      </c>
      <c r="D458" s="471" t="s">
        <v>342</v>
      </c>
      <c r="E458" s="465">
        <v>28</v>
      </c>
      <c r="F458" s="466">
        <f t="shared" si="19"/>
        <v>146.642857142857</v>
      </c>
      <c r="G458" s="467">
        <v>4106</v>
      </c>
      <c r="H458" s="468"/>
      <c r="I458" s="473"/>
      <c r="J458" s="474"/>
      <c r="K458" s="475">
        <f t="shared" si="20"/>
        <v>-4106</v>
      </c>
      <c r="L458" s="476">
        <f t="shared" si="18"/>
        <v>-100</v>
      </c>
      <c r="M458" s="477"/>
      <c r="N458" s="478"/>
    </row>
    <row r="459" ht="15" customHeight="1" spans="1:14">
      <c r="A459" s="461">
        <v>453</v>
      </c>
      <c r="B459" s="469" t="s">
        <v>965</v>
      </c>
      <c r="C459" s="470" t="s">
        <v>966</v>
      </c>
      <c r="D459" s="471" t="s">
        <v>386</v>
      </c>
      <c r="E459" s="465">
        <v>50</v>
      </c>
      <c r="F459" s="466">
        <f t="shared" si="19"/>
        <v>56</v>
      </c>
      <c r="G459" s="467">
        <v>2800</v>
      </c>
      <c r="H459" s="468"/>
      <c r="I459" s="473"/>
      <c r="J459" s="474"/>
      <c r="K459" s="475">
        <f t="shared" si="20"/>
        <v>-2800</v>
      </c>
      <c r="L459" s="476">
        <f t="shared" si="18"/>
        <v>-100</v>
      </c>
      <c r="M459" s="477"/>
      <c r="N459" s="478"/>
    </row>
    <row r="460" ht="15" customHeight="1" spans="1:14">
      <c r="A460" s="461">
        <v>454</v>
      </c>
      <c r="B460" s="469" t="s">
        <v>967</v>
      </c>
      <c r="C460" s="470" t="s">
        <v>968</v>
      </c>
      <c r="D460" s="471" t="s">
        <v>342</v>
      </c>
      <c r="E460" s="465">
        <v>2</v>
      </c>
      <c r="F460" s="466">
        <f t="shared" si="19"/>
        <v>320</v>
      </c>
      <c r="G460" s="467">
        <v>640</v>
      </c>
      <c r="H460" s="468"/>
      <c r="I460" s="473"/>
      <c r="J460" s="474"/>
      <c r="K460" s="475">
        <f t="shared" si="20"/>
        <v>-640</v>
      </c>
      <c r="L460" s="476">
        <f t="shared" si="18"/>
        <v>-100</v>
      </c>
      <c r="M460" s="477"/>
      <c r="N460" s="478"/>
    </row>
    <row r="461" ht="15" customHeight="1" spans="1:14">
      <c r="A461" s="461">
        <v>455</v>
      </c>
      <c r="B461" s="469" t="s">
        <v>962</v>
      </c>
      <c r="C461" s="470" t="s">
        <v>749</v>
      </c>
      <c r="D461" s="471" t="s">
        <v>476</v>
      </c>
      <c r="E461" s="465">
        <v>25</v>
      </c>
      <c r="F461" s="466">
        <f t="shared" si="19"/>
        <v>85</v>
      </c>
      <c r="G461" s="467">
        <v>2125</v>
      </c>
      <c r="H461" s="468"/>
      <c r="I461" s="473"/>
      <c r="J461" s="474"/>
      <c r="K461" s="475">
        <f t="shared" si="20"/>
        <v>-2125</v>
      </c>
      <c r="L461" s="476">
        <f t="shared" si="18"/>
        <v>-100</v>
      </c>
      <c r="M461" s="477"/>
      <c r="N461" s="478"/>
    </row>
    <row r="462" ht="15" customHeight="1" spans="1:14">
      <c r="A462" s="461">
        <v>456</v>
      </c>
      <c r="B462" s="469" t="s">
        <v>959</v>
      </c>
      <c r="C462" s="470" t="s">
        <v>969</v>
      </c>
      <c r="D462" s="471" t="s">
        <v>386</v>
      </c>
      <c r="E462" s="465">
        <v>5</v>
      </c>
      <c r="F462" s="466">
        <f t="shared" si="19"/>
        <v>55</v>
      </c>
      <c r="G462" s="467">
        <v>275</v>
      </c>
      <c r="H462" s="468"/>
      <c r="I462" s="473"/>
      <c r="J462" s="474"/>
      <c r="K462" s="475">
        <f t="shared" si="20"/>
        <v>-275</v>
      </c>
      <c r="L462" s="476">
        <f t="shared" si="18"/>
        <v>-100</v>
      </c>
      <c r="M462" s="477"/>
      <c r="N462" s="478"/>
    </row>
    <row r="463" ht="15" customHeight="1" spans="1:14">
      <c r="A463" s="461">
        <v>457</v>
      </c>
      <c r="B463" s="469" t="s">
        <v>970</v>
      </c>
      <c r="C463" s="470" t="s">
        <v>955</v>
      </c>
      <c r="D463" s="471" t="s">
        <v>386</v>
      </c>
      <c r="E463" s="465">
        <v>16</v>
      </c>
      <c r="F463" s="466">
        <f t="shared" si="19"/>
        <v>124.8125</v>
      </c>
      <c r="G463" s="467">
        <v>1997</v>
      </c>
      <c r="H463" s="468"/>
      <c r="I463" s="473"/>
      <c r="J463" s="474"/>
      <c r="K463" s="475">
        <f t="shared" si="20"/>
        <v>-1997</v>
      </c>
      <c r="L463" s="476">
        <f t="shared" si="18"/>
        <v>-100</v>
      </c>
      <c r="M463" s="477"/>
      <c r="N463" s="478"/>
    </row>
    <row r="464" ht="15" customHeight="1" spans="1:14">
      <c r="A464" s="461">
        <v>458</v>
      </c>
      <c r="B464" s="469" t="s">
        <v>971</v>
      </c>
      <c r="C464" s="470" t="s">
        <v>955</v>
      </c>
      <c r="D464" s="471" t="s">
        <v>386</v>
      </c>
      <c r="E464" s="465">
        <v>3</v>
      </c>
      <c r="F464" s="466">
        <f t="shared" si="19"/>
        <v>292.666666666667</v>
      </c>
      <c r="G464" s="467">
        <v>878</v>
      </c>
      <c r="H464" s="468"/>
      <c r="I464" s="473"/>
      <c r="J464" s="474"/>
      <c r="K464" s="475">
        <f t="shared" si="20"/>
        <v>-878</v>
      </c>
      <c r="L464" s="476">
        <f t="shared" si="18"/>
        <v>-100</v>
      </c>
      <c r="M464" s="477"/>
      <c r="N464" s="478"/>
    </row>
    <row r="465" ht="15" customHeight="1" spans="1:14">
      <c r="A465" s="461">
        <v>459</v>
      </c>
      <c r="B465" s="469" t="s">
        <v>970</v>
      </c>
      <c r="C465" s="470" t="s">
        <v>968</v>
      </c>
      <c r="D465" s="471" t="s">
        <v>972</v>
      </c>
      <c r="E465" s="465">
        <v>25</v>
      </c>
      <c r="F465" s="466">
        <f t="shared" si="19"/>
        <v>144.36</v>
      </c>
      <c r="G465" s="467">
        <v>3609</v>
      </c>
      <c r="H465" s="468"/>
      <c r="I465" s="473"/>
      <c r="J465" s="474"/>
      <c r="K465" s="475">
        <f t="shared" si="20"/>
        <v>-3609</v>
      </c>
      <c r="L465" s="476">
        <f t="shared" si="18"/>
        <v>-100</v>
      </c>
      <c r="M465" s="477"/>
      <c r="N465" s="478"/>
    </row>
    <row r="466" ht="15" customHeight="1" spans="1:14">
      <c r="A466" s="461">
        <v>460</v>
      </c>
      <c r="B466" s="469" t="s">
        <v>970</v>
      </c>
      <c r="C466" s="470" t="s">
        <v>973</v>
      </c>
      <c r="D466" s="471" t="s">
        <v>386</v>
      </c>
      <c r="E466" s="465">
        <v>26</v>
      </c>
      <c r="F466" s="466">
        <f t="shared" si="19"/>
        <v>100.384615384615</v>
      </c>
      <c r="G466" s="467">
        <v>2610</v>
      </c>
      <c r="H466" s="468"/>
      <c r="I466" s="473"/>
      <c r="J466" s="474"/>
      <c r="K466" s="475">
        <f t="shared" si="20"/>
        <v>-2610</v>
      </c>
      <c r="L466" s="476">
        <f t="shared" si="18"/>
        <v>-100</v>
      </c>
      <c r="M466" s="477"/>
      <c r="N466" s="478"/>
    </row>
    <row r="467" ht="15" customHeight="1" spans="1:14">
      <c r="A467" s="461">
        <v>461</v>
      </c>
      <c r="B467" s="469" t="s">
        <v>974</v>
      </c>
      <c r="C467" s="470" t="s">
        <v>975</v>
      </c>
      <c r="D467" s="471" t="s">
        <v>386</v>
      </c>
      <c r="E467" s="465">
        <v>50</v>
      </c>
      <c r="F467" s="466">
        <f t="shared" si="19"/>
        <v>35</v>
      </c>
      <c r="G467" s="467">
        <v>1750</v>
      </c>
      <c r="H467" s="468"/>
      <c r="I467" s="473"/>
      <c r="J467" s="474"/>
      <c r="K467" s="475">
        <f t="shared" si="20"/>
        <v>-1750</v>
      </c>
      <c r="L467" s="476">
        <f t="shared" si="18"/>
        <v>-100</v>
      </c>
      <c r="M467" s="477"/>
      <c r="N467" s="478"/>
    </row>
    <row r="468" ht="15" customHeight="1" spans="1:14">
      <c r="A468" s="461">
        <v>462</v>
      </c>
      <c r="B468" s="469" t="s">
        <v>976</v>
      </c>
      <c r="C468" s="470"/>
      <c r="D468" s="471" t="s">
        <v>476</v>
      </c>
      <c r="E468" s="465">
        <v>3</v>
      </c>
      <c r="F468" s="466">
        <f t="shared" si="19"/>
        <v>10</v>
      </c>
      <c r="G468" s="467">
        <v>30</v>
      </c>
      <c r="H468" s="468"/>
      <c r="I468" s="473"/>
      <c r="J468" s="474"/>
      <c r="K468" s="475">
        <f t="shared" si="20"/>
        <v>-30</v>
      </c>
      <c r="L468" s="476">
        <f t="shared" si="18"/>
        <v>-100</v>
      </c>
      <c r="M468" s="477"/>
      <c r="N468" s="478"/>
    </row>
    <row r="469" ht="15" customHeight="1" spans="1:14">
      <c r="A469" s="461">
        <v>463</v>
      </c>
      <c r="B469" s="469" t="s">
        <v>977</v>
      </c>
      <c r="C469" s="470"/>
      <c r="D469" s="471" t="s">
        <v>386</v>
      </c>
      <c r="E469" s="465">
        <v>25</v>
      </c>
      <c r="F469" s="466">
        <f t="shared" si="19"/>
        <v>2</v>
      </c>
      <c r="G469" s="467">
        <v>50</v>
      </c>
      <c r="H469" s="468"/>
      <c r="I469" s="473"/>
      <c r="J469" s="474"/>
      <c r="K469" s="475">
        <f t="shared" si="20"/>
        <v>-50</v>
      </c>
      <c r="L469" s="476">
        <f t="shared" si="18"/>
        <v>-100</v>
      </c>
      <c r="M469" s="477"/>
      <c r="N469" s="478"/>
    </row>
    <row r="470" ht="15" customHeight="1" spans="1:14">
      <c r="A470" s="461">
        <v>464</v>
      </c>
      <c r="B470" s="469" t="s">
        <v>950</v>
      </c>
      <c r="C470" s="470" t="s">
        <v>749</v>
      </c>
      <c r="D470" s="471" t="s">
        <v>476</v>
      </c>
      <c r="E470" s="465">
        <v>25</v>
      </c>
      <c r="F470" s="466">
        <f t="shared" si="19"/>
        <v>100</v>
      </c>
      <c r="G470" s="467">
        <v>2500</v>
      </c>
      <c r="H470" s="468"/>
      <c r="I470" s="473"/>
      <c r="J470" s="474"/>
      <c r="K470" s="475">
        <f t="shared" si="20"/>
        <v>-2500</v>
      </c>
      <c r="L470" s="476">
        <f t="shared" si="18"/>
        <v>-100</v>
      </c>
      <c r="M470" s="477"/>
      <c r="N470" s="478"/>
    </row>
    <row r="471" ht="15" customHeight="1" spans="1:14">
      <c r="A471" s="461">
        <v>465</v>
      </c>
      <c r="B471" s="469" t="s">
        <v>948</v>
      </c>
      <c r="C471" s="470" t="s">
        <v>978</v>
      </c>
      <c r="D471" s="471" t="s">
        <v>386</v>
      </c>
      <c r="E471" s="465">
        <v>74</v>
      </c>
      <c r="F471" s="466">
        <f t="shared" si="19"/>
        <v>1.87027027027027</v>
      </c>
      <c r="G471" s="467">
        <v>138.4</v>
      </c>
      <c r="H471" s="468"/>
      <c r="I471" s="473"/>
      <c r="J471" s="474"/>
      <c r="K471" s="475">
        <f t="shared" si="20"/>
        <v>-138.4</v>
      </c>
      <c r="L471" s="476">
        <f t="shared" si="18"/>
        <v>-100</v>
      </c>
      <c r="M471" s="477"/>
      <c r="N471" s="478"/>
    </row>
    <row r="472" ht="15" customHeight="1" spans="1:14">
      <c r="A472" s="461">
        <v>466</v>
      </c>
      <c r="B472" s="469" t="s">
        <v>948</v>
      </c>
      <c r="C472" s="470" t="s">
        <v>979</v>
      </c>
      <c r="D472" s="471" t="s">
        <v>972</v>
      </c>
      <c r="E472" s="465">
        <v>443</v>
      </c>
      <c r="F472" s="466">
        <f t="shared" si="19"/>
        <v>0.816027088036117</v>
      </c>
      <c r="G472" s="467">
        <v>361.5</v>
      </c>
      <c r="H472" s="468"/>
      <c r="I472" s="473"/>
      <c r="J472" s="474"/>
      <c r="K472" s="475">
        <f t="shared" si="20"/>
        <v>-361.5</v>
      </c>
      <c r="L472" s="476">
        <f t="shared" si="18"/>
        <v>-100</v>
      </c>
      <c r="M472" s="477"/>
      <c r="N472" s="478"/>
    </row>
    <row r="473" ht="15" customHeight="1" spans="1:14">
      <c r="A473" s="461">
        <v>467</v>
      </c>
      <c r="B473" s="469" t="s">
        <v>980</v>
      </c>
      <c r="C473" s="470" t="s">
        <v>981</v>
      </c>
      <c r="D473" s="471" t="s">
        <v>972</v>
      </c>
      <c r="E473" s="465">
        <v>20</v>
      </c>
      <c r="F473" s="466">
        <f t="shared" si="19"/>
        <v>1</v>
      </c>
      <c r="G473" s="467">
        <v>20</v>
      </c>
      <c r="H473" s="468"/>
      <c r="I473" s="473"/>
      <c r="J473" s="474"/>
      <c r="K473" s="475">
        <f t="shared" si="20"/>
        <v>-20</v>
      </c>
      <c r="L473" s="476">
        <f t="shared" si="18"/>
        <v>-100</v>
      </c>
      <c r="M473" s="477"/>
      <c r="N473" s="478"/>
    </row>
    <row r="474" ht="15" customHeight="1" spans="1:14">
      <c r="A474" s="461">
        <v>468</v>
      </c>
      <c r="B474" s="469" t="s">
        <v>948</v>
      </c>
      <c r="C474" s="470" t="s">
        <v>982</v>
      </c>
      <c r="D474" s="471" t="s">
        <v>972</v>
      </c>
      <c r="E474" s="465">
        <v>-47</v>
      </c>
      <c r="F474" s="466">
        <f t="shared" si="19"/>
        <v>-1.12765957446809</v>
      </c>
      <c r="G474" s="467">
        <v>53</v>
      </c>
      <c r="H474" s="468"/>
      <c r="I474" s="473"/>
      <c r="J474" s="474"/>
      <c r="K474" s="475">
        <f t="shared" si="20"/>
        <v>-53</v>
      </c>
      <c r="L474" s="476">
        <f t="shared" si="18"/>
        <v>-100</v>
      </c>
      <c r="M474" s="477"/>
      <c r="N474" s="478"/>
    </row>
    <row r="475" ht="15" customHeight="1" spans="1:14">
      <c r="A475" s="461">
        <v>469</v>
      </c>
      <c r="B475" s="469" t="s">
        <v>948</v>
      </c>
      <c r="C475" s="470" t="s">
        <v>983</v>
      </c>
      <c r="D475" s="471" t="s">
        <v>972</v>
      </c>
      <c r="E475" s="465">
        <v>25</v>
      </c>
      <c r="F475" s="466">
        <f t="shared" si="19"/>
        <v>1</v>
      </c>
      <c r="G475" s="467">
        <v>25</v>
      </c>
      <c r="H475" s="468"/>
      <c r="I475" s="473"/>
      <c r="J475" s="474"/>
      <c r="K475" s="475">
        <f t="shared" si="20"/>
        <v>-25</v>
      </c>
      <c r="L475" s="476">
        <f t="shared" si="18"/>
        <v>-100</v>
      </c>
      <c r="M475" s="477"/>
      <c r="N475" s="478"/>
    </row>
    <row r="476" ht="15" customHeight="1" spans="1:14">
      <c r="A476" s="461">
        <v>470</v>
      </c>
      <c r="B476" s="469" t="s">
        <v>984</v>
      </c>
      <c r="C476" s="470" t="s">
        <v>985</v>
      </c>
      <c r="D476" s="471" t="s">
        <v>476</v>
      </c>
      <c r="E476" s="465">
        <v>4</v>
      </c>
      <c r="F476" s="466">
        <f t="shared" si="19"/>
        <v>5</v>
      </c>
      <c r="G476" s="467">
        <v>20</v>
      </c>
      <c r="H476" s="468"/>
      <c r="I476" s="473"/>
      <c r="J476" s="474"/>
      <c r="K476" s="475">
        <f t="shared" si="20"/>
        <v>-20</v>
      </c>
      <c r="L476" s="476">
        <f t="shared" si="18"/>
        <v>-100</v>
      </c>
      <c r="M476" s="477"/>
      <c r="N476" s="478"/>
    </row>
    <row r="477" ht="15" customHeight="1" spans="1:14">
      <c r="A477" s="461">
        <v>471</v>
      </c>
      <c r="B477" s="469" t="s">
        <v>986</v>
      </c>
      <c r="C477" s="470"/>
      <c r="D477" s="471" t="s">
        <v>987</v>
      </c>
      <c r="E477" s="465">
        <v>139</v>
      </c>
      <c r="F477" s="466">
        <f t="shared" si="19"/>
        <v>4.89928057553957</v>
      </c>
      <c r="G477" s="467">
        <v>681</v>
      </c>
      <c r="H477" s="468"/>
      <c r="I477" s="473"/>
      <c r="J477" s="474"/>
      <c r="K477" s="475">
        <f t="shared" si="20"/>
        <v>-681</v>
      </c>
      <c r="L477" s="476">
        <f t="shared" si="18"/>
        <v>-100</v>
      </c>
      <c r="M477" s="477"/>
      <c r="N477" s="478"/>
    </row>
    <row r="478" ht="15" customHeight="1" spans="1:14">
      <c r="A478" s="461">
        <v>472</v>
      </c>
      <c r="B478" s="469" t="s">
        <v>988</v>
      </c>
      <c r="C478" s="470" t="s">
        <v>989</v>
      </c>
      <c r="D478" s="471" t="s">
        <v>386</v>
      </c>
      <c r="E478" s="465">
        <v>5</v>
      </c>
      <c r="F478" s="466">
        <f t="shared" si="19"/>
        <v>5</v>
      </c>
      <c r="G478" s="467">
        <v>25</v>
      </c>
      <c r="H478" s="468"/>
      <c r="I478" s="473"/>
      <c r="J478" s="474"/>
      <c r="K478" s="475">
        <f t="shared" si="20"/>
        <v>-25</v>
      </c>
      <c r="L478" s="476">
        <f t="shared" si="18"/>
        <v>-100</v>
      </c>
      <c r="M478" s="477"/>
      <c r="N478" s="478"/>
    </row>
    <row r="479" ht="15" customHeight="1" spans="1:14">
      <c r="A479" s="461">
        <v>473</v>
      </c>
      <c r="B479" s="469" t="s">
        <v>990</v>
      </c>
      <c r="C479" s="470" t="s">
        <v>991</v>
      </c>
      <c r="D479" s="471" t="s">
        <v>386</v>
      </c>
      <c r="E479" s="465">
        <v>14</v>
      </c>
      <c r="F479" s="466">
        <f t="shared" si="19"/>
        <v>28.5714285714286</v>
      </c>
      <c r="G479" s="467">
        <v>400</v>
      </c>
      <c r="H479" s="468"/>
      <c r="I479" s="473"/>
      <c r="J479" s="474"/>
      <c r="K479" s="475">
        <f t="shared" si="20"/>
        <v>-400</v>
      </c>
      <c r="L479" s="476">
        <f t="shared" si="18"/>
        <v>-100</v>
      </c>
      <c r="M479" s="477"/>
      <c r="N479" s="478"/>
    </row>
    <row r="480" ht="15" customHeight="1" spans="1:14">
      <c r="A480" s="461">
        <v>474</v>
      </c>
      <c r="B480" s="469" t="s">
        <v>992</v>
      </c>
      <c r="C480" s="470" t="s">
        <v>968</v>
      </c>
      <c r="D480" s="471" t="s">
        <v>386</v>
      </c>
      <c r="E480" s="465">
        <v>2</v>
      </c>
      <c r="F480" s="466">
        <f t="shared" si="19"/>
        <v>95</v>
      </c>
      <c r="G480" s="467">
        <v>190</v>
      </c>
      <c r="H480" s="468"/>
      <c r="I480" s="473"/>
      <c r="J480" s="474"/>
      <c r="K480" s="475">
        <f t="shared" si="20"/>
        <v>-190</v>
      </c>
      <c r="L480" s="476">
        <f t="shared" si="18"/>
        <v>-100</v>
      </c>
      <c r="M480" s="477"/>
      <c r="N480" s="478"/>
    </row>
    <row r="481" ht="15" customHeight="1" spans="1:14">
      <c r="A481" s="461">
        <v>475</v>
      </c>
      <c r="B481" s="469" t="s">
        <v>993</v>
      </c>
      <c r="C481" s="470"/>
      <c r="D481" s="471" t="s">
        <v>386</v>
      </c>
      <c r="E481" s="465">
        <v>10</v>
      </c>
      <c r="F481" s="466">
        <f t="shared" si="19"/>
        <v>15</v>
      </c>
      <c r="G481" s="467">
        <v>150</v>
      </c>
      <c r="H481" s="468"/>
      <c r="I481" s="473"/>
      <c r="J481" s="474"/>
      <c r="K481" s="475">
        <f t="shared" si="20"/>
        <v>-150</v>
      </c>
      <c r="L481" s="476">
        <f t="shared" si="18"/>
        <v>-100</v>
      </c>
      <c r="M481" s="477"/>
      <c r="N481" s="478"/>
    </row>
    <row r="482" ht="15" customHeight="1" spans="1:14">
      <c r="A482" s="461">
        <v>476</v>
      </c>
      <c r="B482" s="469" t="s">
        <v>994</v>
      </c>
      <c r="C482" s="470"/>
      <c r="D482" s="471" t="s">
        <v>386</v>
      </c>
      <c r="E482" s="465">
        <v>20</v>
      </c>
      <c r="F482" s="466">
        <f t="shared" si="19"/>
        <v>5.5835</v>
      </c>
      <c r="G482" s="467">
        <v>111.67</v>
      </c>
      <c r="H482" s="468"/>
      <c r="I482" s="473"/>
      <c r="J482" s="474"/>
      <c r="K482" s="475">
        <f t="shared" si="20"/>
        <v>-111.67</v>
      </c>
      <c r="L482" s="476">
        <f t="shared" si="18"/>
        <v>-100</v>
      </c>
      <c r="M482" s="477"/>
      <c r="N482" s="478"/>
    </row>
    <row r="483" ht="15" customHeight="1" spans="1:14">
      <c r="A483" s="461">
        <v>477</v>
      </c>
      <c r="B483" s="469" t="s">
        <v>995</v>
      </c>
      <c r="C483" s="470" t="s">
        <v>996</v>
      </c>
      <c r="D483" s="471" t="s">
        <v>386</v>
      </c>
      <c r="E483" s="465">
        <v>10</v>
      </c>
      <c r="F483" s="466">
        <f t="shared" si="19"/>
        <v>47</v>
      </c>
      <c r="G483" s="467">
        <v>470</v>
      </c>
      <c r="H483" s="468"/>
      <c r="I483" s="473"/>
      <c r="J483" s="474"/>
      <c r="K483" s="475">
        <f t="shared" si="20"/>
        <v>-470</v>
      </c>
      <c r="L483" s="476">
        <f t="shared" si="18"/>
        <v>-100</v>
      </c>
      <c r="M483" s="477"/>
      <c r="N483" s="478"/>
    </row>
    <row r="484" ht="15" customHeight="1" spans="1:14">
      <c r="A484" s="461">
        <v>478</v>
      </c>
      <c r="B484" s="469" t="s">
        <v>995</v>
      </c>
      <c r="C484" s="470" t="s">
        <v>997</v>
      </c>
      <c r="D484" s="471" t="s">
        <v>386</v>
      </c>
      <c r="E484" s="465">
        <v>10</v>
      </c>
      <c r="F484" s="466">
        <f t="shared" si="19"/>
        <v>58</v>
      </c>
      <c r="G484" s="467">
        <v>580</v>
      </c>
      <c r="H484" s="468"/>
      <c r="I484" s="473"/>
      <c r="J484" s="474"/>
      <c r="K484" s="475">
        <f t="shared" si="20"/>
        <v>-580</v>
      </c>
      <c r="L484" s="476">
        <f t="shared" si="18"/>
        <v>-100</v>
      </c>
      <c r="M484" s="477"/>
      <c r="N484" s="478"/>
    </row>
    <row r="485" ht="15" customHeight="1" spans="1:14">
      <c r="A485" s="461">
        <v>479</v>
      </c>
      <c r="B485" s="469" t="s">
        <v>998</v>
      </c>
      <c r="C485" s="470"/>
      <c r="D485" s="471" t="s">
        <v>386</v>
      </c>
      <c r="E485" s="465">
        <v>36</v>
      </c>
      <c r="F485" s="466">
        <f t="shared" si="19"/>
        <v>12</v>
      </c>
      <c r="G485" s="467">
        <v>432</v>
      </c>
      <c r="H485" s="468"/>
      <c r="I485" s="473"/>
      <c r="J485" s="474"/>
      <c r="K485" s="475">
        <f t="shared" si="20"/>
        <v>-432</v>
      </c>
      <c r="L485" s="476">
        <f t="shared" si="18"/>
        <v>-100</v>
      </c>
      <c r="M485" s="477"/>
      <c r="N485" s="478"/>
    </row>
    <row r="486" ht="15" customHeight="1" spans="1:14">
      <c r="A486" s="461">
        <v>480</v>
      </c>
      <c r="B486" s="469" t="s">
        <v>999</v>
      </c>
      <c r="C486" s="470" t="s">
        <v>1000</v>
      </c>
      <c r="D486" s="471" t="s">
        <v>342</v>
      </c>
      <c r="E486" s="465">
        <v>1</v>
      </c>
      <c r="F486" s="466">
        <f t="shared" si="19"/>
        <v>39000</v>
      </c>
      <c r="G486" s="467">
        <v>39000</v>
      </c>
      <c r="H486" s="468"/>
      <c r="I486" s="473"/>
      <c r="J486" s="474"/>
      <c r="K486" s="475">
        <f t="shared" si="20"/>
        <v>-39000</v>
      </c>
      <c r="L486" s="476">
        <f t="shared" si="18"/>
        <v>-100</v>
      </c>
      <c r="M486" s="477"/>
      <c r="N486" s="478"/>
    </row>
    <row r="487" ht="15" customHeight="1" spans="1:14">
      <c r="A487" s="461">
        <v>481</v>
      </c>
      <c r="B487" s="469" t="s">
        <v>1001</v>
      </c>
      <c r="C487" s="470" t="s">
        <v>1002</v>
      </c>
      <c r="D487" s="471" t="s">
        <v>342</v>
      </c>
      <c r="E487" s="465">
        <v>1</v>
      </c>
      <c r="F487" s="466">
        <f t="shared" si="19"/>
        <v>2350</v>
      </c>
      <c r="G487" s="467">
        <v>2350</v>
      </c>
      <c r="H487" s="468"/>
      <c r="I487" s="473"/>
      <c r="J487" s="474"/>
      <c r="K487" s="475">
        <f t="shared" si="20"/>
        <v>-2350</v>
      </c>
      <c r="L487" s="476">
        <f t="shared" si="18"/>
        <v>-100</v>
      </c>
      <c r="M487" s="477"/>
      <c r="N487" s="478"/>
    </row>
    <row r="488" ht="15" customHeight="1" spans="1:14">
      <c r="A488" s="461">
        <v>482</v>
      </c>
      <c r="B488" s="469" t="s">
        <v>1003</v>
      </c>
      <c r="C488" s="470"/>
      <c r="D488" s="471" t="s">
        <v>342</v>
      </c>
      <c r="E488" s="465">
        <v>1</v>
      </c>
      <c r="F488" s="466">
        <f t="shared" si="19"/>
        <v>15550</v>
      </c>
      <c r="G488" s="467">
        <v>15550</v>
      </c>
      <c r="H488" s="468"/>
      <c r="I488" s="473"/>
      <c r="J488" s="474"/>
      <c r="K488" s="475">
        <f t="shared" si="20"/>
        <v>-15550</v>
      </c>
      <c r="L488" s="476">
        <f t="shared" si="18"/>
        <v>-100</v>
      </c>
      <c r="M488" s="477"/>
      <c r="N488" s="478"/>
    </row>
    <row r="489" ht="15" customHeight="1" spans="1:14">
      <c r="A489" s="461">
        <v>483</v>
      </c>
      <c r="B489" s="469" t="s">
        <v>1004</v>
      </c>
      <c r="C489" s="470"/>
      <c r="D489" s="471" t="s">
        <v>342</v>
      </c>
      <c r="E489" s="465">
        <v>2</v>
      </c>
      <c r="F489" s="466">
        <f t="shared" si="19"/>
        <v>15500</v>
      </c>
      <c r="G489" s="467">
        <v>31000</v>
      </c>
      <c r="H489" s="468"/>
      <c r="I489" s="473"/>
      <c r="J489" s="474"/>
      <c r="K489" s="475">
        <f t="shared" si="20"/>
        <v>-31000</v>
      </c>
      <c r="L489" s="476">
        <f t="shared" si="18"/>
        <v>-100</v>
      </c>
      <c r="M489" s="477"/>
      <c r="N489" s="478"/>
    </row>
    <row r="490" ht="15" customHeight="1" spans="1:14">
      <c r="A490" s="461">
        <v>484</v>
      </c>
      <c r="B490" s="469" t="s">
        <v>1005</v>
      </c>
      <c r="C490" s="470" t="s">
        <v>1006</v>
      </c>
      <c r="D490" s="471" t="s">
        <v>386</v>
      </c>
      <c r="E490" s="465">
        <v>1</v>
      </c>
      <c r="F490" s="466">
        <f t="shared" si="19"/>
        <v>120</v>
      </c>
      <c r="G490" s="467">
        <v>120</v>
      </c>
      <c r="H490" s="468"/>
      <c r="I490" s="473"/>
      <c r="J490" s="474"/>
      <c r="K490" s="475">
        <f t="shared" si="20"/>
        <v>-120</v>
      </c>
      <c r="L490" s="476">
        <f t="shared" si="18"/>
        <v>-100</v>
      </c>
      <c r="M490" s="477"/>
      <c r="N490" s="478"/>
    </row>
    <row r="491" ht="15" customHeight="1" spans="1:14">
      <c r="A491" s="461">
        <v>485</v>
      </c>
      <c r="B491" s="469" t="s">
        <v>1007</v>
      </c>
      <c r="C491" s="470" t="s">
        <v>678</v>
      </c>
      <c r="D491" s="471" t="s">
        <v>342</v>
      </c>
      <c r="E491" s="465">
        <v>1</v>
      </c>
      <c r="F491" s="466">
        <f t="shared" si="19"/>
        <v>59500</v>
      </c>
      <c r="G491" s="467">
        <v>59500</v>
      </c>
      <c r="H491" s="468"/>
      <c r="I491" s="473"/>
      <c r="J491" s="474"/>
      <c r="K491" s="475">
        <f t="shared" si="20"/>
        <v>-59500</v>
      </c>
      <c r="L491" s="476">
        <f t="shared" si="18"/>
        <v>-100</v>
      </c>
      <c r="M491" s="477"/>
      <c r="N491" s="478"/>
    </row>
    <row r="492" ht="15" customHeight="1" spans="1:14">
      <c r="A492" s="461">
        <v>486</v>
      </c>
      <c r="B492" s="469" t="s">
        <v>1008</v>
      </c>
      <c r="C492" s="470" t="s">
        <v>574</v>
      </c>
      <c r="D492" s="471" t="s">
        <v>342</v>
      </c>
      <c r="E492" s="465">
        <v>1</v>
      </c>
      <c r="F492" s="466">
        <f t="shared" si="19"/>
        <v>53500</v>
      </c>
      <c r="G492" s="467">
        <v>53500</v>
      </c>
      <c r="H492" s="468"/>
      <c r="I492" s="473"/>
      <c r="J492" s="474"/>
      <c r="K492" s="475">
        <f t="shared" si="20"/>
        <v>-53500</v>
      </c>
      <c r="L492" s="476">
        <f t="shared" si="18"/>
        <v>-100</v>
      </c>
      <c r="M492" s="477"/>
      <c r="N492" s="478"/>
    </row>
    <row r="493" ht="15" customHeight="1" spans="1:14">
      <c r="A493" s="461">
        <v>487</v>
      </c>
      <c r="B493" s="469" t="s">
        <v>1009</v>
      </c>
      <c r="C493" s="470" t="s">
        <v>1010</v>
      </c>
      <c r="D493" s="471" t="s">
        <v>342</v>
      </c>
      <c r="E493" s="465">
        <v>2</v>
      </c>
      <c r="F493" s="466">
        <f t="shared" si="19"/>
        <v>1250</v>
      </c>
      <c r="G493" s="467">
        <v>2500</v>
      </c>
      <c r="H493" s="468"/>
      <c r="I493" s="473"/>
      <c r="J493" s="474"/>
      <c r="K493" s="475">
        <f t="shared" si="20"/>
        <v>-2500</v>
      </c>
      <c r="L493" s="476">
        <f t="shared" si="18"/>
        <v>-100</v>
      </c>
      <c r="M493" s="477"/>
      <c r="N493" s="478"/>
    </row>
    <row r="494" ht="15" customHeight="1" spans="1:14">
      <c r="A494" s="461">
        <v>488</v>
      </c>
      <c r="B494" s="469" t="s">
        <v>1011</v>
      </c>
      <c r="C494" s="470" t="s">
        <v>1012</v>
      </c>
      <c r="D494" s="471" t="s">
        <v>342</v>
      </c>
      <c r="E494" s="465">
        <v>7</v>
      </c>
      <c r="F494" s="466">
        <f t="shared" si="19"/>
        <v>4528.57142857143</v>
      </c>
      <c r="G494" s="467">
        <v>31700</v>
      </c>
      <c r="H494" s="468"/>
      <c r="I494" s="473"/>
      <c r="J494" s="474"/>
      <c r="K494" s="475">
        <f t="shared" si="20"/>
        <v>-31700</v>
      </c>
      <c r="L494" s="476">
        <f t="shared" si="18"/>
        <v>-100</v>
      </c>
      <c r="M494" s="477"/>
      <c r="N494" s="478"/>
    </row>
    <row r="495" ht="15" customHeight="1" spans="1:14">
      <c r="A495" s="461">
        <v>489</v>
      </c>
      <c r="B495" s="469" t="s">
        <v>1013</v>
      </c>
      <c r="C495" s="470" t="s">
        <v>1014</v>
      </c>
      <c r="D495" s="471" t="s">
        <v>386</v>
      </c>
      <c r="E495" s="465">
        <v>1</v>
      </c>
      <c r="F495" s="466">
        <f t="shared" si="19"/>
        <v>2300</v>
      </c>
      <c r="G495" s="467">
        <v>2300</v>
      </c>
      <c r="H495" s="468"/>
      <c r="I495" s="473"/>
      <c r="J495" s="474"/>
      <c r="K495" s="475">
        <f t="shared" si="20"/>
        <v>-2300</v>
      </c>
      <c r="L495" s="476">
        <f t="shared" si="18"/>
        <v>-100</v>
      </c>
      <c r="M495" s="477"/>
      <c r="N495" s="478"/>
    </row>
    <row r="496" ht="15" customHeight="1" spans="1:14">
      <c r="A496" s="461">
        <v>490</v>
      </c>
      <c r="B496" s="469" t="s">
        <v>1015</v>
      </c>
      <c r="C496" s="470" t="s">
        <v>1016</v>
      </c>
      <c r="D496" s="471" t="s">
        <v>386</v>
      </c>
      <c r="E496" s="465">
        <v>4</v>
      </c>
      <c r="F496" s="466">
        <f t="shared" si="19"/>
        <v>200</v>
      </c>
      <c r="G496" s="467">
        <v>800</v>
      </c>
      <c r="H496" s="468"/>
      <c r="I496" s="473"/>
      <c r="J496" s="474"/>
      <c r="K496" s="475">
        <f t="shared" si="20"/>
        <v>-800</v>
      </c>
      <c r="L496" s="476">
        <f t="shared" si="18"/>
        <v>-100</v>
      </c>
      <c r="M496" s="477"/>
      <c r="N496" s="478"/>
    </row>
    <row r="497" ht="15" customHeight="1" spans="1:14">
      <c r="A497" s="461">
        <v>491</v>
      </c>
      <c r="B497" s="469" t="s">
        <v>1017</v>
      </c>
      <c r="C497" s="470"/>
      <c r="D497" s="471" t="s">
        <v>386</v>
      </c>
      <c r="E497" s="465">
        <v>2</v>
      </c>
      <c r="F497" s="466">
        <f t="shared" si="19"/>
        <v>300</v>
      </c>
      <c r="G497" s="467">
        <v>600</v>
      </c>
      <c r="H497" s="468"/>
      <c r="I497" s="473"/>
      <c r="J497" s="474"/>
      <c r="K497" s="475">
        <f t="shared" si="20"/>
        <v>-600</v>
      </c>
      <c r="L497" s="476">
        <f t="shared" si="18"/>
        <v>-100</v>
      </c>
      <c r="M497" s="477"/>
      <c r="N497" s="478"/>
    </row>
    <row r="498" ht="15" customHeight="1" spans="1:14">
      <c r="A498" s="461">
        <v>492</v>
      </c>
      <c r="B498" s="469" t="s">
        <v>1011</v>
      </c>
      <c r="C498" s="470" t="s">
        <v>1018</v>
      </c>
      <c r="D498" s="471" t="s">
        <v>342</v>
      </c>
      <c r="E498" s="465">
        <v>1</v>
      </c>
      <c r="F498" s="466">
        <f t="shared" si="19"/>
        <v>18300</v>
      </c>
      <c r="G498" s="467">
        <v>18300</v>
      </c>
      <c r="H498" s="468"/>
      <c r="I498" s="473"/>
      <c r="J498" s="474"/>
      <c r="K498" s="475">
        <f t="shared" si="20"/>
        <v>-18300</v>
      </c>
      <c r="L498" s="476">
        <f t="shared" si="18"/>
        <v>-100</v>
      </c>
      <c r="M498" s="477"/>
      <c r="N498" s="478"/>
    </row>
    <row r="499" ht="15" customHeight="1" spans="1:14">
      <c r="A499" s="461">
        <v>493</v>
      </c>
      <c r="B499" s="469" t="s">
        <v>1011</v>
      </c>
      <c r="C499" s="470" t="s">
        <v>1019</v>
      </c>
      <c r="D499" s="471" t="s">
        <v>342</v>
      </c>
      <c r="E499" s="465">
        <v>2</v>
      </c>
      <c r="F499" s="466">
        <f t="shared" si="19"/>
        <v>15998.5</v>
      </c>
      <c r="G499" s="467">
        <v>31997</v>
      </c>
      <c r="H499" s="468"/>
      <c r="I499" s="473"/>
      <c r="J499" s="474"/>
      <c r="K499" s="475">
        <f t="shared" si="20"/>
        <v>-31997</v>
      </c>
      <c r="L499" s="476">
        <f t="shared" si="18"/>
        <v>-100</v>
      </c>
      <c r="M499" s="477"/>
      <c r="N499" s="478"/>
    </row>
    <row r="500" ht="15" customHeight="1" spans="1:14">
      <c r="A500" s="461">
        <v>494</v>
      </c>
      <c r="B500" s="469" t="s">
        <v>1020</v>
      </c>
      <c r="C500" s="470"/>
      <c r="D500" s="471" t="s">
        <v>386</v>
      </c>
      <c r="E500" s="465">
        <v>3</v>
      </c>
      <c r="F500" s="466">
        <f t="shared" si="19"/>
        <v>1189.33333333333</v>
      </c>
      <c r="G500" s="467">
        <v>3568</v>
      </c>
      <c r="H500" s="468"/>
      <c r="I500" s="473"/>
      <c r="J500" s="474"/>
      <c r="K500" s="475">
        <f t="shared" si="20"/>
        <v>-3568</v>
      </c>
      <c r="L500" s="476">
        <f t="shared" si="18"/>
        <v>-100</v>
      </c>
      <c r="M500" s="477"/>
      <c r="N500" s="478"/>
    </row>
    <row r="501" ht="15" customHeight="1" spans="1:14">
      <c r="A501" s="461">
        <v>495</v>
      </c>
      <c r="B501" s="469" t="s">
        <v>1021</v>
      </c>
      <c r="C501" s="470" t="s">
        <v>470</v>
      </c>
      <c r="D501" s="471" t="s">
        <v>342</v>
      </c>
      <c r="E501" s="465">
        <v>3</v>
      </c>
      <c r="F501" s="466">
        <f t="shared" si="19"/>
        <v>11750</v>
      </c>
      <c r="G501" s="467">
        <v>35250</v>
      </c>
      <c r="H501" s="468"/>
      <c r="I501" s="473"/>
      <c r="J501" s="474"/>
      <c r="K501" s="475">
        <f t="shared" si="20"/>
        <v>-35250</v>
      </c>
      <c r="L501" s="476">
        <f t="shared" si="18"/>
        <v>-100</v>
      </c>
      <c r="M501" s="477"/>
      <c r="N501" s="478"/>
    </row>
    <row r="502" ht="15" customHeight="1" spans="1:14">
      <c r="A502" s="461">
        <v>496</v>
      </c>
      <c r="B502" s="469" t="s">
        <v>1022</v>
      </c>
      <c r="C502" s="470"/>
      <c r="D502" s="471" t="s">
        <v>342</v>
      </c>
      <c r="E502" s="465">
        <v>1</v>
      </c>
      <c r="F502" s="466">
        <f t="shared" si="19"/>
        <v>670</v>
      </c>
      <c r="G502" s="467">
        <v>670</v>
      </c>
      <c r="H502" s="468"/>
      <c r="I502" s="473"/>
      <c r="J502" s="474"/>
      <c r="K502" s="475">
        <f t="shared" si="20"/>
        <v>-670</v>
      </c>
      <c r="L502" s="476">
        <f t="shared" si="18"/>
        <v>-100</v>
      </c>
      <c r="M502" s="477"/>
      <c r="N502" s="478"/>
    </row>
    <row r="503" ht="15" customHeight="1" spans="1:14">
      <c r="A503" s="461">
        <v>497</v>
      </c>
      <c r="B503" s="469" t="s">
        <v>1021</v>
      </c>
      <c r="C503" s="470"/>
      <c r="D503" s="471" t="s">
        <v>342</v>
      </c>
      <c r="E503" s="465">
        <v>1</v>
      </c>
      <c r="F503" s="466">
        <f t="shared" si="19"/>
        <v>16239.32</v>
      </c>
      <c r="G503" s="467">
        <v>16239.32</v>
      </c>
      <c r="H503" s="468"/>
      <c r="I503" s="473"/>
      <c r="J503" s="474"/>
      <c r="K503" s="475">
        <f t="shared" si="20"/>
        <v>-16239.32</v>
      </c>
      <c r="L503" s="476">
        <f t="shared" si="18"/>
        <v>-100</v>
      </c>
      <c r="M503" s="477"/>
      <c r="N503" s="478"/>
    </row>
    <row r="504" ht="15" customHeight="1" spans="1:14">
      <c r="A504" s="461">
        <v>498</v>
      </c>
      <c r="B504" s="469" t="s">
        <v>1023</v>
      </c>
      <c r="C504" s="470" t="s">
        <v>1024</v>
      </c>
      <c r="D504" s="471" t="s">
        <v>342</v>
      </c>
      <c r="E504" s="465">
        <v>1</v>
      </c>
      <c r="F504" s="466">
        <f t="shared" si="19"/>
        <v>11272</v>
      </c>
      <c r="G504" s="467">
        <v>11272</v>
      </c>
      <c r="H504" s="468"/>
      <c r="I504" s="473"/>
      <c r="J504" s="474"/>
      <c r="K504" s="475">
        <f t="shared" si="20"/>
        <v>-11272</v>
      </c>
      <c r="L504" s="476">
        <f t="shared" si="18"/>
        <v>-100</v>
      </c>
      <c r="M504" s="477"/>
      <c r="N504" s="478"/>
    </row>
    <row r="505" ht="15" customHeight="1" spans="1:14">
      <c r="A505" s="461">
        <v>499</v>
      </c>
      <c r="B505" s="469" t="s">
        <v>1025</v>
      </c>
      <c r="C505" s="470"/>
      <c r="D505" s="471" t="s">
        <v>342</v>
      </c>
      <c r="E505" s="465">
        <v>2</v>
      </c>
      <c r="F505" s="466">
        <f t="shared" si="19"/>
        <v>9500</v>
      </c>
      <c r="G505" s="467">
        <v>19000</v>
      </c>
      <c r="H505" s="468"/>
      <c r="I505" s="473"/>
      <c r="J505" s="474"/>
      <c r="K505" s="475">
        <f t="shared" si="20"/>
        <v>-19000</v>
      </c>
      <c r="L505" s="476">
        <f t="shared" si="18"/>
        <v>-100</v>
      </c>
      <c r="M505" s="477"/>
      <c r="N505" s="478"/>
    </row>
    <row r="506" ht="15" customHeight="1" spans="1:14">
      <c r="A506" s="461">
        <v>500</v>
      </c>
      <c r="B506" s="469" t="s">
        <v>1026</v>
      </c>
      <c r="C506" s="470" t="s">
        <v>1027</v>
      </c>
      <c r="D506" s="471" t="s">
        <v>514</v>
      </c>
      <c r="E506" s="465">
        <v>4</v>
      </c>
      <c r="F506" s="466">
        <f t="shared" si="19"/>
        <v>245</v>
      </c>
      <c r="G506" s="467">
        <v>980</v>
      </c>
      <c r="H506" s="468"/>
      <c r="I506" s="473"/>
      <c r="J506" s="474"/>
      <c r="K506" s="475">
        <f t="shared" si="20"/>
        <v>-980</v>
      </c>
      <c r="L506" s="476">
        <f t="shared" si="18"/>
        <v>-100</v>
      </c>
      <c r="M506" s="477"/>
      <c r="N506" s="478"/>
    </row>
    <row r="507" ht="15" customHeight="1" spans="1:14">
      <c r="A507" s="461">
        <v>501</v>
      </c>
      <c r="B507" s="469" t="s">
        <v>1026</v>
      </c>
      <c r="C507" s="470" t="s">
        <v>1028</v>
      </c>
      <c r="D507" s="471" t="s">
        <v>514</v>
      </c>
      <c r="E507" s="465">
        <v>5</v>
      </c>
      <c r="F507" s="466">
        <f t="shared" si="19"/>
        <v>65</v>
      </c>
      <c r="G507" s="467">
        <v>325</v>
      </c>
      <c r="H507" s="468"/>
      <c r="I507" s="473"/>
      <c r="J507" s="474"/>
      <c r="K507" s="475">
        <f t="shared" si="20"/>
        <v>-325</v>
      </c>
      <c r="L507" s="476">
        <f t="shared" si="18"/>
        <v>-100</v>
      </c>
      <c r="M507" s="477"/>
      <c r="N507" s="478"/>
    </row>
    <row r="508" ht="15" customHeight="1" spans="1:14">
      <c r="A508" s="461">
        <v>502</v>
      </c>
      <c r="B508" s="469" t="s">
        <v>1026</v>
      </c>
      <c r="C508" s="470" t="s">
        <v>1029</v>
      </c>
      <c r="D508" s="471" t="s">
        <v>514</v>
      </c>
      <c r="E508" s="465">
        <v>5</v>
      </c>
      <c r="F508" s="466">
        <f t="shared" si="19"/>
        <v>165</v>
      </c>
      <c r="G508" s="467">
        <v>825</v>
      </c>
      <c r="H508" s="468"/>
      <c r="I508" s="473"/>
      <c r="J508" s="474"/>
      <c r="K508" s="475">
        <f t="shared" si="20"/>
        <v>-825</v>
      </c>
      <c r="L508" s="476">
        <f t="shared" si="18"/>
        <v>-100</v>
      </c>
      <c r="M508" s="477"/>
      <c r="N508" s="478"/>
    </row>
    <row r="509" ht="15" customHeight="1" spans="1:14">
      <c r="A509" s="461">
        <v>503</v>
      </c>
      <c r="B509" s="469" t="s">
        <v>1026</v>
      </c>
      <c r="C509" s="470" t="s">
        <v>1030</v>
      </c>
      <c r="D509" s="471" t="s">
        <v>514</v>
      </c>
      <c r="E509" s="465">
        <v>5</v>
      </c>
      <c r="F509" s="466">
        <f t="shared" si="19"/>
        <v>160</v>
      </c>
      <c r="G509" s="467">
        <v>800</v>
      </c>
      <c r="H509" s="468"/>
      <c r="I509" s="473"/>
      <c r="J509" s="474"/>
      <c r="K509" s="475">
        <f t="shared" si="20"/>
        <v>-800</v>
      </c>
      <c r="L509" s="476">
        <f t="shared" si="18"/>
        <v>-100</v>
      </c>
      <c r="M509" s="477"/>
      <c r="N509" s="478"/>
    </row>
    <row r="510" ht="15" customHeight="1" spans="1:14">
      <c r="A510" s="461">
        <v>504</v>
      </c>
      <c r="B510" s="469" t="s">
        <v>1026</v>
      </c>
      <c r="C510" s="470"/>
      <c r="D510" s="471" t="s">
        <v>514</v>
      </c>
      <c r="E510" s="465">
        <v>1</v>
      </c>
      <c r="F510" s="466">
        <f t="shared" si="19"/>
        <v>95</v>
      </c>
      <c r="G510" s="467">
        <v>95</v>
      </c>
      <c r="H510" s="468"/>
      <c r="I510" s="473"/>
      <c r="J510" s="474"/>
      <c r="K510" s="475">
        <f t="shared" si="20"/>
        <v>-95</v>
      </c>
      <c r="L510" s="476">
        <f t="shared" si="18"/>
        <v>-100</v>
      </c>
      <c r="M510" s="477"/>
      <c r="N510" s="478"/>
    </row>
    <row r="511" ht="15" customHeight="1" spans="1:14">
      <c r="A511" s="461">
        <v>505</v>
      </c>
      <c r="B511" s="469" t="s">
        <v>1026</v>
      </c>
      <c r="C511" s="470" t="s">
        <v>1031</v>
      </c>
      <c r="D511" s="471" t="s">
        <v>514</v>
      </c>
      <c r="E511" s="465">
        <v>20</v>
      </c>
      <c r="F511" s="466">
        <f t="shared" si="19"/>
        <v>320</v>
      </c>
      <c r="G511" s="467">
        <v>6400</v>
      </c>
      <c r="H511" s="468"/>
      <c r="I511" s="473"/>
      <c r="J511" s="474"/>
      <c r="K511" s="475">
        <f t="shared" si="20"/>
        <v>-6400</v>
      </c>
      <c r="L511" s="476">
        <f t="shared" si="18"/>
        <v>-100</v>
      </c>
      <c r="M511" s="477"/>
      <c r="N511" s="478"/>
    </row>
    <row r="512" ht="15" customHeight="1" spans="1:14">
      <c r="A512" s="461">
        <v>506</v>
      </c>
      <c r="B512" s="469" t="s">
        <v>1032</v>
      </c>
      <c r="C512" s="470" t="s">
        <v>1033</v>
      </c>
      <c r="D512" s="471" t="s">
        <v>514</v>
      </c>
      <c r="E512" s="465">
        <v>2</v>
      </c>
      <c r="F512" s="466">
        <f t="shared" si="19"/>
        <v>45</v>
      </c>
      <c r="G512" s="467">
        <v>90</v>
      </c>
      <c r="H512" s="468"/>
      <c r="I512" s="473"/>
      <c r="J512" s="474"/>
      <c r="K512" s="475">
        <f t="shared" si="20"/>
        <v>-90</v>
      </c>
      <c r="L512" s="476">
        <f t="shared" si="18"/>
        <v>-100</v>
      </c>
      <c r="M512" s="477"/>
      <c r="N512" s="478"/>
    </row>
    <row r="513" ht="15" customHeight="1" spans="1:14">
      <c r="A513" s="461">
        <v>507</v>
      </c>
      <c r="B513" s="469" t="s">
        <v>1032</v>
      </c>
      <c r="C513" s="470" t="s">
        <v>1034</v>
      </c>
      <c r="D513" s="471" t="s">
        <v>514</v>
      </c>
      <c r="E513" s="465">
        <v>11</v>
      </c>
      <c r="F513" s="466">
        <f t="shared" si="19"/>
        <v>71.3636363636364</v>
      </c>
      <c r="G513" s="467">
        <v>785</v>
      </c>
      <c r="H513" s="468"/>
      <c r="I513" s="473"/>
      <c r="J513" s="474"/>
      <c r="K513" s="475">
        <f t="shared" si="20"/>
        <v>-785</v>
      </c>
      <c r="L513" s="476">
        <f t="shared" si="18"/>
        <v>-100</v>
      </c>
      <c r="M513" s="477"/>
      <c r="N513" s="478"/>
    </row>
    <row r="514" ht="15" customHeight="1" spans="1:14">
      <c r="A514" s="461">
        <v>508</v>
      </c>
      <c r="B514" s="469" t="s">
        <v>1032</v>
      </c>
      <c r="C514" s="470" t="s">
        <v>1035</v>
      </c>
      <c r="D514" s="471" t="s">
        <v>514</v>
      </c>
      <c r="E514" s="465">
        <v>5</v>
      </c>
      <c r="F514" s="466">
        <f t="shared" si="19"/>
        <v>145</v>
      </c>
      <c r="G514" s="467">
        <v>725</v>
      </c>
      <c r="H514" s="468"/>
      <c r="I514" s="473"/>
      <c r="J514" s="474"/>
      <c r="K514" s="475">
        <f t="shared" si="20"/>
        <v>-725</v>
      </c>
      <c r="L514" s="476">
        <f t="shared" si="18"/>
        <v>-100</v>
      </c>
      <c r="M514" s="477"/>
      <c r="N514" s="478"/>
    </row>
    <row r="515" ht="15" customHeight="1" spans="1:14">
      <c r="A515" s="461">
        <v>509</v>
      </c>
      <c r="B515" s="469" t="s">
        <v>1032</v>
      </c>
      <c r="C515" s="470" t="s">
        <v>914</v>
      </c>
      <c r="D515" s="471" t="s">
        <v>514</v>
      </c>
      <c r="E515" s="465">
        <v>5</v>
      </c>
      <c r="F515" s="466">
        <f t="shared" si="19"/>
        <v>65</v>
      </c>
      <c r="G515" s="467">
        <v>325</v>
      </c>
      <c r="H515" s="468"/>
      <c r="I515" s="473"/>
      <c r="J515" s="474"/>
      <c r="K515" s="475">
        <f t="shared" si="20"/>
        <v>-325</v>
      </c>
      <c r="L515" s="476">
        <f t="shared" ref="L515:L578" si="21">IF(OR(G515&lt;=0,G515=""),"",(J515-G515)/G515*100)</f>
        <v>-100</v>
      </c>
      <c r="M515" s="477"/>
      <c r="N515" s="478"/>
    </row>
    <row r="516" ht="15" customHeight="1" spans="1:14">
      <c r="A516" s="461">
        <v>510</v>
      </c>
      <c r="B516" s="469" t="s">
        <v>1032</v>
      </c>
      <c r="C516" s="470" t="s">
        <v>1036</v>
      </c>
      <c r="D516" s="471" t="s">
        <v>514</v>
      </c>
      <c r="E516" s="465">
        <v>5</v>
      </c>
      <c r="F516" s="466">
        <f t="shared" si="19"/>
        <v>35</v>
      </c>
      <c r="G516" s="467">
        <v>175</v>
      </c>
      <c r="H516" s="468"/>
      <c r="I516" s="473"/>
      <c r="J516" s="474"/>
      <c r="K516" s="475">
        <f t="shared" si="20"/>
        <v>-175</v>
      </c>
      <c r="L516" s="476">
        <f t="shared" si="21"/>
        <v>-100</v>
      </c>
      <c r="M516" s="477"/>
      <c r="N516" s="478"/>
    </row>
    <row r="517" ht="15" customHeight="1" spans="1:14">
      <c r="A517" s="461">
        <v>511</v>
      </c>
      <c r="B517" s="469" t="s">
        <v>1032</v>
      </c>
      <c r="C517" s="470" t="s">
        <v>1037</v>
      </c>
      <c r="D517" s="471" t="s">
        <v>514</v>
      </c>
      <c r="E517" s="465">
        <v>4</v>
      </c>
      <c r="F517" s="466">
        <f t="shared" si="19"/>
        <v>35</v>
      </c>
      <c r="G517" s="467">
        <v>140</v>
      </c>
      <c r="H517" s="468"/>
      <c r="I517" s="473"/>
      <c r="J517" s="474"/>
      <c r="K517" s="475">
        <f t="shared" si="20"/>
        <v>-140</v>
      </c>
      <c r="L517" s="476">
        <f t="shared" si="21"/>
        <v>-100</v>
      </c>
      <c r="M517" s="477"/>
      <c r="N517" s="478"/>
    </row>
    <row r="518" ht="15" customHeight="1" spans="1:14">
      <c r="A518" s="461">
        <v>512</v>
      </c>
      <c r="B518" s="469" t="s">
        <v>1032</v>
      </c>
      <c r="C518" s="470" t="s">
        <v>1038</v>
      </c>
      <c r="D518" s="471" t="s">
        <v>514</v>
      </c>
      <c r="E518" s="465">
        <v>10</v>
      </c>
      <c r="F518" s="466">
        <f t="shared" si="19"/>
        <v>35</v>
      </c>
      <c r="G518" s="467">
        <v>350</v>
      </c>
      <c r="H518" s="468"/>
      <c r="I518" s="473"/>
      <c r="J518" s="474"/>
      <c r="K518" s="475">
        <f t="shared" si="20"/>
        <v>-350</v>
      </c>
      <c r="L518" s="476">
        <f t="shared" si="21"/>
        <v>-100</v>
      </c>
      <c r="M518" s="477"/>
      <c r="N518" s="478"/>
    </row>
    <row r="519" ht="15" customHeight="1" spans="1:14">
      <c r="A519" s="461">
        <v>513</v>
      </c>
      <c r="B519" s="469" t="s">
        <v>1032</v>
      </c>
      <c r="C519" s="470" t="s">
        <v>1039</v>
      </c>
      <c r="D519" s="471" t="s">
        <v>514</v>
      </c>
      <c r="E519" s="465">
        <v>2</v>
      </c>
      <c r="F519" s="466">
        <f t="shared" si="19"/>
        <v>35</v>
      </c>
      <c r="G519" s="467">
        <v>70</v>
      </c>
      <c r="H519" s="468"/>
      <c r="I519" s="473"/>
      <c r="J519" s="474"/>
      <c r="K519" s="475">
        <f t="shared" si="20"/>
        <v>-70</v>
      </c>
      <c r="L519" s="476">
        <f t="shared" si="21"/>
        <v>-100</v>
      </c>
      <c r="M519" s="477"/>
      <c r="N519" s="478"/>
    </row>
    <row r="520" ht="15" customHeight="1" spans="1:14">
      <c r="A520" s="461">
        <v>514</v>
      </c>
      <c r="B520" s="469" t="s">
        <v>1032</v>
      </c>
      <c r="C520" s="470" t="s">
        <v>1040</v>
      </c>
      <c r="D520" s="471" t="s">
        <v>514</v>
      </c>
      <c r="E520" s="465">
        <v>1</v>
      </c>
      <c r="F520" s="466">
        <f t="shared" ref="F520:F583" si="22">G520/E520</f>
        <v>85</v>
      </c>
      <c r="G520" s="467">
        <v>85</v>
      </c>
      <c r="H520" s="468"/>
      <c r="I520" s="473"/>
      <c r="J520" s="474"/>
      <c r="K520" s="475">
        <f t="shared" ref="K520:K583" si="23">J520-G520</f>
        <v>-85</v>
      </c>
      <c r="L520" s="476">
        <f t="shared" si="21"/>
        <v>-100</v>
      </c>
      <c r="M520" s="477"/>
      <c r="N520" s="478"/>
    </row>
    <row r="521" ht="15" customHeight="1" spans="1:14">
      <c r="A521" s="461">
        <v>515</v>
      </c>
      <c r="B521" s="469" t="s">
        <v>1032</v>
      </c>
      <c r="C521" s="470" t="s">
        <v>1041</v>
      </c>
      <c r="D521" s="471" t="s">
        <v>514</v>
      </c>
      <c r="E521" s="465">
        <v>1</v>
      </c>
      <c r="F521" s="466">
        <f t="shared" si="22"/>
        <v>85</v>
      </c>
      <c r="G521" s="467">
        <v>85</v>
      </c>
      <c r="H521" s="468"/>
      <c r="I521" s="473"/>
      <c r="J521" s="474"/>
      <c r="K521" s="475">
        <f t="shared" si="23"/>
        <v>-85</v>
      </c>
      <c r="L521" s="476">
        <f t="shared" si="21"/>
        <v>-100</v>
      </c>
      <c r="M521" s="477"/>
      <c r="N521" s="478"/>
    </row>
    <row r="522" ht="15" customHeight="1" spans="1:14">
      <c r="A522" s="461">
        <v>516</v>
      </c>
      <c r="B522" s="469" t="s">
        <v>1042</v>
      </c>
      <c r="C522" s="470"/>
      <c r="D522" s="471" t="s">
        <v>514</v>
      </c>
      <c r="E522" s="465">
        <v>20</v>
      </c>
      <c r="F522" s="466">
        <f t="shared" si="22"/>
        <v>65</v>
      </c>
      <c r="G522" s="467">
        <v>1300</v>
      </c>
      <c r="H522" s="468"/>
      <c r="I522" s="473"/>
      <c r="J522" s="474"/>
      <c r="K522" s="475">
        <f t="shared" si="23"/>
        <v>-1300</v>
      </c>
      <c r="L522" s="476">
        <f t="shared" si="21"/>
        <v>-100</v>
      </c>
      <c r="M522" s="477"/>
      <c r="N522" s="478"/>
    </row>
    <row r="523" ht="15" customHeight="1" spans="1:14">
      <c r="A523" s="461">
        <v>517</v>
      </c>
      <c r="B523" s="469" t="s">
        <v>1043</v>
      </c>
      <c r="C523" s="470" t="s">
        <v>1044</v>
      </c>
      <c r="D523" s="471" t="s">
        <v>514</v>
      </c>
      <c r="E523" s="465">
        <v>2</v>
      </c>
      <c r="F523" s="466">
        <f t="shared" si="22"/>
        <v>2200</v>
      </c>
      <c r="G523" s="467">
        <v>4400</v>
      </c>
      <c r="H523" s="468"/>
      <c r="I523" s="473"/>
      <c r="J523" s="474"/>
      <c r="K523" s="475">
        <f t="shared" si="23"/>
        <v>-4400</v>
      </c>
      <c r="L523" s="476">
        <f t="shared" si="21"/>
        <v>-100</v>
      </c>
      <c r="M523" s="477"/>
      <c r="N523" s="478"/>
    </row>
    <row r="524" ht="15" customHeight="1" spans="1:14">
      <c r="A524" s="461">
        <v>518</v>
      </c>
      <c r="B524" s="469" t="s">
        <v>1045</v>
      </c>
      <c r="C524" s="470" t="s">
        <v>1046</v>
      </c>
      <c r="D524" s="471" t="s">
        <v>514</v>
      </c>
      <c r="E524" s="465">
        <v>3</v>
      </c>
      <c r="F524" s="466">
        <f t="shared" si="22"/>
        <v>85</v>
      </c>
      <c r="G524" s="467">
        <v>255</v>
      </c>
      <c r="H524" s="468"/>
      <c r="I524" s="473"/>
      <c r="J524" s="474"/>
      <c r="K524" s="475">
        <f t="shared" si="23"/>
        <v>-255</v>
      </c>
      <c r="L524" s="476">
        <f t="shared" si="21"/>
        <v>-100</v>
      </c>
      <c r="M524" s="477"/>
      <c r="N524" s="478"/>
    </row>
    <row r="525" ht="15" customHeight="1" spans="1:14">
      <c r="A525" s="461">
        <v>519</v>
      </c>
      <c r="B525" s="469" t="s">
        <v>1047</v>
      </c>
      <c r="C525" s="470" t="s">
        <v>1048</v>
      </c>
      <c r="D525" s="471" t="s">
        <v>514</v>
      </c>
      <c r="E525" s="465">
        <v>1</v>
      </c>
      <c r="F525" s="466">
        <f t="shared" si="22"/>
        <v>25</v>
      </c>
      <c r="G525" s="467">
        <v>25</v>
      </c>
      <c r="H525" s="468"/>
      <c r="I525" s="473"/>
      <c r="J525" s="474"/>
      <c r="K525" s="475">
        <f t="shared" si="23"/>
        <v>-25</v>
      </c>
      <c r="L525" s="476">
        <f t="shared" si="21"/>
        <v>-100</v>
      </c>
      <c r="M525" s="477"/>
      <c r="N525" s="478"/>
    </row>
    <row r="526" ht="15" customHeight="1" spans="1:14">
      <c r="A526" s="461">
        <v>520</v>
      </c>
      <c r="B526" s="469" t="s">
        <v>1049</v>
      </c>
      <c r="C526" s="470" t="s">
        <v>1050</v>
      </c>
      <c r="D526" s="471" t="s">
        <v>514</v>
      </c>
      <c r="E526" s="465">
        <v>7</v>
      </c>
      <c r="F526" s="466">
        <f t="shared" si="22"/>
        <v>35</v>
      </c>
      <c r="G526" s="467">
        <v>245</v>
      </c>
      <c r="H526" s="468"/>
      <c r="I526" s="473"/>
      <c r="J526" s="474"/>
      <c r="K526" s="475">
        <f t="shared" si="23"/>
        <v>-245</v>
      </c>
      <c r="L526" s="476">
        <f t="shared" si="21"/>
        <v>-100</v>
      </c>
      <c r="M526" s="477"/>
      <c r="N526" s="478"/>
    </row>
    <row r="527" ht="15" customHeight="1" spans="1:14">
      <c r="A527" s="461">
        <v>521</v>
      </c>
      <c r="B527" s="469" t="s">
        <v>1051</v>
      </c>
      <c r="C527" s="470" t="s">
        <v>1052</v>
      </c>
      <c r="D527" s="471" t="s">
        <v>514</v>
      </c>
      <c r="E527" s="465">
        <v>23</v>
      </c>
      <c r="F527" s="466">
        <f t="shared" si="22"/>
        <v>58.4782608695652</v>
      </c>
      <c r="G527" s="467">
        <v>1345</v>
      </c>
      <c r="H527" s="468"/>
      <c r="I527" s="473"/>
      <c r="J527" s="474"/>
      <c r="K527" s="475">
        <f t="shared" si="23"/>
        <v>-1345</v>
      </c>
      <c r="L527" s="476">
        <f t="shared" si="21"/>
        <v>-100</v>
      </c>
      <c r="M527" s="477"/>
      <c r="N527" s="478"/>
    </row>
    <row r="528" ht="15" customHeight="1" spans="1:14">
      <c r="A528" s="461">
        <v>522</v>
      </c>
      <c r="B528" s="469" t="s">
        <v>1051</v>
      </c>
      <c r="C528" s="470" t="s">
        <v>1053</v>
      </c>
      <c r="D528" s="471" t="s">
        <v>514</v>
      </c>
      <c r="E528" s="465">
        <v>20</v>
      </c>
      <c r="F528" s="466">
        <f t="shared" si="22"/>
        <v>45</v>
      </c>
      <c r="G528" s="467">
        <v>900</v>
      </c>
      <c r="H528" s="468"/>
      <c r="I528" s="473"/>
      <c r="J528" s="474"/>
      <c r="K528" s="475">
        <f t="shared" si="23"/>
        <v>-900</v>
      </c>
      <c r="L528" s="476">
        <f t="shared" si="21"/>
        <v>-100</v>
      </c>
      <c r="M528" s="477"/>
      <c r="N528" s="478"/>
    </row>
    <row r="529" ht="15" customHeight="1" spans="1:14">
      <c r="A529" s="461">
        <v>523</v>
      </c>
      <c r="B529" s="469" t="s">
        <v>1051</v>
      </c>
      <c r="C529" s="470" t="s">
        <v>1054</v>
      </c>
      <c r="D529" s="471" t="s">
        <v>514</v>
      </c>
      <c r="E529" s="465">
        <v>5</v>
      </c>
      <c r="F529" s="466">
        <f t="shared" si="22"/>
        <v>75</v>
      </c>
      <c r="G529" s="467">
        <v>375</v>
      </c>
      <c r="H529" s="468"/>
      <c r="I529" s="473"/>
      <c r="J529" s="474"/>
      <c r="K529" s="475">
        <f t="shared" si="23"/>
        <v>-375</v>
      </c>
      <c r="L529" s="476">
        <f t="shared" si="21"/>
        <v>-100</v>
      </c>
      <c r="M529" s="477"/>
      <c r="N529" s="478"/>
    </row>
    <row r="530" ht="15" customHeight="1" spans="1:14">
      <c r="A530" s="461">
        <v>524</v>
      </c>
      <c r="B530" s="469" t="s">
        <v>1051</v>
      </c>
      <c r="C530" s="470" t="s">
        <v>1055</v>
      </c>
      <c r="D530" s="471" t="s">
        <v>514</v>
      </c>
      <c r="E530" s="465">
        <v>4</v>
      </c>
      <c r="F530" s="466">
        <f t="shared" si="22"/>
        <v>85.55</v>
      </c>
      <c r="G530" s="467">
        <v>342.2</v>
      </c>
      <c r="H530" s="468"/>
      <c r="I530" s="473"/>
      <c r="J530" s="474"/>
      <c r="K530" s="475">
        <f t="shared" si="23"/>
        <v>-342.2</v>
      </c>
      <c r="L530" s="476">
        <f t="shared" si="21"/>
        <v>-100</v>
      </c>
      <c r="M530" s="477"/>
      <c r="N530" s="478"/>
    </row>
    <row r="531" ht="15" customHeight="1" spans="1:14">
      <c r="A531" s="461">
        <v>525</v>
      </c>
      <c r="B531" s="469" t="s">
        <v>1051</v>
      </c>
      <c r="C531" s="470" t="s">
        <v>1056</v>
      </c>
      <c r="D531" s="471" t="s">
        <v>514</v>
      </c>
      <c r="E531" s="465">
        <v>20</v>
      </c>
      <c r="F531" s="466">
        <f t="shared" si="22"/>
        <v>45</v>
      </c>
      <c r="G531" s="467">
        <v>900</v>
      </c>
      <c r="H531" s="468"/>
      <c r="I531" s="473"/>
      <c r="J531" s="474"/>
      <c r="K531" s="475">
        <f t="shared" si="23"/>
        <v>-900</v>
      </c>
      <c r="L531" s="476">
        <f t="shared" si="21"/>
        <v>-100</v>
      </c>
      <c r="M531" s="477"/>
      <c r="N531" s="478"/>
    </row>
    <row r="532" ht="15" customHeight="1" spans="1:14">
      <c r="A532" s="461">
        <v>526</v>
      </c>
      <c r="B532" s="469" t="s">
        <v>1051</v>
      </c>
      <c r="C532" s="470" t="s">
        <v>1057</v>
      </c>
      <c r="D532" s="471" t="s">
        <v>514</v>
      </c>
      <c r="E532" s="465">
        <v>32</v>
      </c>
      <c r="F532" s="466">
        <f t="shared" si="22"/>
        <v>90.9375</v>
      </c>
      <c r="G532" s="467">
        <v>2910</v>
      </c>
      <c r="H532" s="468"/>
      <c r="I532" s="473"/>
      <c r="J532" s="474"/>
      <c r="K532" s="475">
        <f t="shared" si="23"/>
        <v>-2910</v>
      </c>
      <c r="L532" s="476">
        <f t="shared" si="21"/>
        <v>-100</v>
      </c>
      <c r="M532" s="477"/>
      <c r="N532" s="478"/>
    </row>
    <row r="533" ht="15" customHeight="1" spans="1:14">
      <c r="A533" s="461">
        <v>527</v>
      </c>
      <c r="B533" s="469" t="s">
        <v>1058</v>
      </c>
      <c r="C533" s="470" t="s">
        <v>1059</v>
      </c>
      <c r="D533" s="471" t="s">
        <v>514</v>
      </c>
      <c r="E533" s="465">
        <v>20</v>
      </c>
      <c r="F533" s="466">
        <f t="shared" si="22"/>
        <v>210</v>
      </c>
      <c r="G533" s="467">
        <v>4200</v>
      </c>
      <c r="H533" s="468"/>
      <c r="I533" s="473"/>
      <c r="J533" s="474"/>
      <c r="K533" s="475">
        <f t="shared" si="23"/>
        <v>-4200</v>
      </c>
      <c r="L533" s="476">
        <f t="shared" si="21"/>
        <v>-100</v>
      </c>
      <c r="M533" s="477"/>
      <c r="N533" s="478"/>
    </row>
    <row r="534" ht="15" customHeight="1" spans="1:14">
      <c r="A534" s="461">
        <v>528</v>
      </c>
      <c r="B534" s="469" t="s">
        <v>1058</v>
      </c>
      <c r="C534" s="470" t="s">
        <v>1060</v>
      </c>
      <c r="D534" s="471" t="s">
        <v>514</v>
      </c>
      <c r="E534" s="465">
        <v>20</v>
      </c>
      <c r="F534" s="466">
        <f t="shared" si="22"/>
        <v>210</v>
      </c>
      <c r="G534" s="467">
        <v>4200</v>
      </c>
      <c r="H534" s="468"/>
      <c r="I534" s="473"/>
      <c r="J534" s="474"/>
      <c r="K534" s="475">
        <f t="shared" si="23"/>
        <v>-4200</v>
      </c>
      <c r="L534" s="476">
        <f t="shared" si="21"/>
        <v>-100</v>
      </c>
      <c r="M534" s="477"/>
      <c r="N534" s="478"/>
    </row>
    <row r="535" ht="15" customHeight="1" spans="1:14">
      <c r="A535" s="461">
        <v>529</v>
      </c>
      <c r="B535" s="469" t="s">
        <v>1051</v>
      </c>
      <c r="C535" s="470" t="s">
        <v>1061</v>
      </c>
      <c r="D535" s="471" t="s">
        <v>514</v>
      </c>
      <c r="E535" s="465">
        <v>8</v>
      </c>
      <c r="F535" s="466">
        <f t="shared" si="22"/>
        <v>85</v>
      </c>
      <c r="G535" s="467">
        <v>680</v>
      </c>
      <c r="H535" s="468"/>
      <c r="I535" s="473"/>
      <c r="J535" s="474"/>
      <c r="K535" s="475">
        <f t="shared" si="23"/>
        <v>-680</v>
      </c>
      <c r="L535" s="476">
        <f t="shared" si="21"/>
        <v>-100</v>
      </c>
      <c r="M535" s="477"/>
      <c r="N535" s="478"/>
    </row>
    <row r="536" ht="15" customHeight="1" spans="1:14">
      <c r="A536" s="461">
        <v>530</v>
      </c>
      <c r="B536" s="469" t="s">
        <v>1062</v>
      </c>
      <c r="C536" s="470"/>
      <c r="D536" s="471" t="s">
        <v>514</v>
      </c>
      <c r="E536" s="465">
        <v>30</v>
      </c>
      <c r="F536" s="466">
        <f t="shared" si="22"/>
        <v>58</v>
      </c>
      <c r="G536" s="467">
        <v>1740</v>
      </c>
      <c r="H536" s="468"/>
      <c r="I536" s="473"/>
      <c r="J536" s="474"/>
      <c r="K536" s="475">
        <f t="shared" si="23"/>
        <v>-1740</v>
      </c>
      <c r="L536" s="476">
        <f t="shared" si="21"/>
        <v>-100</v>
      </c>
      <c r="M536" s="477"/>
      <c r="N536" s="478"/>
    </row>
    <row r="537" ht="15" customHeight="1" spans="1:14">
      <c r="A537" s="461">
        <v>531</v>
      </c>
      <c r="B537" s="469" t="s">
        <v>1063</v>
      </c>
      <c r="C537" s="470"/>
      <c r="D537" s="471" t="s">
        <v>514</v>
      </c>
      <c r="E537" s="465">
        <v>-2331</v>
      </c>
      <c r="F537" s="466">
        <f t="shared" si="22"/>
        <v>-2.93916773916774</v>
      </c>
      <c r="G537" s="467">
        <v>6851.2</v>
      </c>
      <c r="H537" s="468"/>
      <c r="I537" s="473"/>
      <c r="J537" s="474"/>
      <c r="K537" s="475">
        <f t="shared" si="23"/>
        <v>-6851.2</v>
      </c>
      <c r="L537" s="476">
        <f t="shared" si="21"/>
        <v>-100</v>
      </c>
      <c r="M537" s="477"/>
      <c r="N537" s="478"/>
    </row>
    <row r="538" ht="15" customHeight="1" spans="1:14">
      <c r="A538" s="461">
        <v>532</v>
      </c>
      <c r="B538" s="469" t="s">
        <v>1064</v>
      </c>
      <c r="C538" s="470"/>
      <c r="D538" s="471" t="s">
        <v>514</v>
      </c>
      <c r="E538" s="465">
        <v>104</v>
      </c>
      <c r="F538" s="466">
        <f t="shared" si="22"/>
        <v>49.0604807692308</v>
      </c>
      <c r="G538" s="467">
        <v>5102.29</v>
      </c>
      <c r="H538" s="468"/>
      <c r="I538" s="473"/>
      <c r="J538" s="474"/>
      <c r="K538" s="475">
        <f t="shared" si="23"/>
        <v>-5102.29</v>
      </c>
      <c r="L538" s="476">
        <f t="shared" si="21"/>
        <v>-100</v>
      </c>
      <c r="M538" s="477"/>
      <c r="N538" s="478"/>
    </row>
    <row r="539" ht="15" customHeight="1" spans="1:14">
      <c r="A539" s="461">
        <v>533</v>
      </c>
      <c r="B539" s="469" t="s">
        <v>1065</v>
      </c>
      <c r="C539" s="470"/>
      <c r="D539" s="471" t="s">
        <v>514</v>
      </c>
      <c r="E539" s="465">
        <v>1</v>
      </c>
      <c r="F539" s="466">
        <f t="shared" si="22"/>
        <v>165000</v>
      </c>
      <c r="G539" s="467">
        <v>165000</v>
      </c>
      <c r="H539" s="468"/>
      <c r="I539" s="473"/>
      <c r="J539" s="474"/>
      <c r="K539" s="475">
        <f t="shared" si="23"/>
        <v>-165000</v>
      </c>
      <c r="L539" s="476">
        <f t="shared" si="21"/>
        <v>-100</v>
      </c>
      <c r="M539" s="477"/>
      <c r="N539" s="478"/>
    </row>
    <row r="540" ht="15" customHeight="1" spans="1:14">
      <c r="A540" s="461">
        <v>534</v>
      </c>
      <c r="B540" s="469" t="s">
        <v>1066</v>
      </c>
      <c r="C540" s="470" t="s">
        <v>1067</v>
      </c>
      <c r="D540" s="471" t="s">
        <v>514</v>
      </c>
      <c r="E540" s="465">
        <v>2</v>
      </c>
      <c r="F540" s="466">
        <f t="shared" si="22"/>
        <v>170</v>
      </c>
      <c r="G540" s="467">
        <v>340</v>
      </c>
      <c r="H540" s="468"/>
      <c r="I540" s="473"/>
      <c r="J540" s="474"/>
      <c r="K540" s="475">
        <f t="shared" si="23"/>
        <v>-340</v>
      </c>
      <c r="L540" s="476">
        <f t="shared" si="21"/>
        <v>-100</v>
      </c>
      <c r="M540" s="477"/>
      <c r="N540" s="478"/>
    </row>
    <row r="541" ht="15" customHeight="1" spans="1:14">
      <c r="A541" s="461">
        <v>535</v>
      </c>
      <c r="B541" s="469" t="s">
        <v>1068</v>
      </c>
      <c r="C541" s="470" t="s">
        <v>1069</v>
      </c>
      <c r="D541" s="471" t="s">
        <v>514</v>
      </c>
      <c r="E541" s="465">
        <v>4</v>
      </c>
      <c r="F541" s="466">
        <f t="shared" si="22"/>
        <v>2950</v>
      </c>
      <c r="G541" s="467">
        <v>11800</v>
      </c>
      <c r="H541" s="468"/>
      <c r="I541" s="473"/>
      <c r="J541" s="474"/>
      <c r="K541" s="475">
        <f t="shared" si="23"/>
        <v>-11800</v>
      </c>
      <c r="L541" s="476">
        <f t="shared" si="21"/>
        <v>-100</v>
      </c>
      <c r="M541" s="477"/>
      <c r="N541" s="478"/>
    </row>
    <row r="542" ht="15" customHeight="1" spans="1:14">
      <c r="A542" s="461">
        <v>536</v>
      </c>
      <c r="B542" s="469" t="s">
        <v>1070</v>
      </c>
      <c r="C542" s="470" t="s">
        <v>1071</v>
      </c>
      <c r="D542" s="471" t="s">
        <v>514</v>
      </c>
      <c r="E542" s="465">
        <v>4</v>
      </c>
      <c r="F542" s="466">
        <f t="shared" si="22"/>
        <v>100</v>
      </c>
      <c r="G542" s="467">
        <v>400</v>
      </c>
      <c r="H542" s="468"/>
      <c r="I542" s="473"/>
      <c r="J542" s="474"/>
      <c r="K542" s="475">
        <f t="shared" si="23"/>
        <v>-400</v>
      </c>
      <c r="L542" s="476">
        <f t="shared" si="21"/>
        <v>-100</v>
      </c>
      <c r="M542" s="477"/>
      <c r="N542" s="478"/>
    </row>
    <row r="543" ht="15" customHeight="1" spans="1:14">
      <c r="A543" s="461">
        <v>537</v>
      </c>
      <c r="B543" s="469" t="s">
        <v>1072</v>
      </c>
      <c r="C543" s="470"/>
      <c r="D543" s="471" t="s">
        <v>514</v>
      </c>
      <c r="E543" s="465">
        <v>3</v>
      </c>
      <c r="F543" s="466">
        <f t="shared" si="22"/>
        <v>35</v>
      </c>
      <c r="G543" s="467">
        <v>105</v>
      </c>
      <c r="H543" s="468"/>
      <c r="I543" s="473"/>
      <c r="J543" s="474"/>
      <c r="K543" s="475">
        <f t="shared" si="23"/>
        <v>-105</v>
      </c>
      <c r="L543" s="476">
        <f t="shared" si="21"/>
        <v>-100</v>
      </c>
      <c r="M543" s="477"/>
      <c r="N543" s="478"/>
    </row>
    <row r="544" ht="15" customHeight="1" spans="1:14">
      <c r="A544" s="461">
        <v>538</v>
      </c>
      <c r="B544" s="469" t="s">
        <v>1073</v>
      </c>
      <c r="C544" s="470">
        <v>400</v>
      </c>
      <c r="D544" s="471" t="s">
        <v>514</v>
      </c>
      <c r="E544" s="465">
        <v>4</v>
      </c>
      <c r="F544" s="466">
        <f t="shared" si="22"/>
        <v>1360</v>
      </c>
      <c r="G544" s="467">
        <v>5440</v>
      </c>
      <c r="H544" s="468"/>
      <c r="I544" s="473"/>
      <c r="J544" s="474"/>
      <c r="K544" s="475">
        <f t="shared" si="23"/>
        <v>-5440</v>
      </c>
      <c r="L544" s="476">
        <f t="shared" si="21"/>
        <v>-100</v>
      </c>
      <c r="M544" s="477"/>
      <c r="N544" s="478"/>
    </row>
    <row r="545" ht="15" customHeight="1" spans="1:14">
      <c r="A545" s="461">
        <v>539</v>
      </c>
      <c r="B545" s="469" t="s">
        <v>1070</v>
      </c>
      <c r="C545" s="470" t="s">
        <v>1074</v>
      </c>
      <c r="D545" s="471" t="s">
        <v>514</v>
      </c>
      <c r="E545" s="465">
        <v>9</v>
      </c>
      <c r="F545" s="466">
        <f t="shared" si="22"/>
        <v>1427.77777777778</v>
      </c>
      <c r="G545" s="467">
        <v>12850</v>
      </c>
      <c r="H545" s="468"/>
      <c r="I545" s="473"/>
      <c r="J545" s="474"/>
      <c r="K545" s="475">
        <f t="shared" si="23"/>
        <v>-12850</v>
      </c>
      <c r="L545" s="476">
        <f t="shared" si="21"/>
        <v>-100</v>
      </c>
      <c r="M545" s="477"/>
      <c r="N545" s="478"/>
    </row>
    <row r="546" ht="15" customHeight="1" spans="1:14">
      <c r="A546" s="461">
        <v>540</v>
      </c>
      <c r="B546" s="469" t="s">
        <v>1075</v>
      </c>
      <c r="C546" s="470" t="s">
        <v>1076</v>
      </c>
      <c r="D546" s="471" t="s">
        <v>514</v>
      </c>
      <c r="E546" s="465">
        <v>5</v>
      </c>
      <c r="F546" s="466">
        <f t="shared" si="22"/>
        <v>1550</v>
      </c>
      <c r="G546" s="467">
        <v>7750</v>
      </c>
      <c r="H546" s="468"/>
      <c r="I546" s="473"/>
      <c r="J546" s="474"/>
      <c r="K546" s="475">
        <f t="shared" si="23"/>
        <v>-7750</v>
      </c>
      <c r="L546" s="476">
        <f t="shared" si="21"/>
        <v>-100</v>
      </c>
      <c r="M546" s="477"/>
      <c r="N546" s="478"/>
    </row>
    <row r="547" ht="15" customHeight="1" spans="1:14">
      <c r="A547" s="461">
        <v>541</v>
      </c>
      <c r="B547" s="469" t="s">
        <v>1077</v>
      </c>
      <c r="C547" s="470" t="s">
        <v>1078</v>
      </c>
      <c r="D547" s="471" t="s">
        <v>514</v>
      </c>
      <c r="E547" s="465">
        <v>1</v>
      </c>
      <c r="F547" s="466">
        <f t="shared" si="22"/>
        <v>650</v>
      </c>
      <c r="G547" s="467">
        <v>650</v>
      </c>
      <c r="H547" s="468"/>
      <c r="I547" s="473"/>
      <c r="J547" s="474"/>
      <c r="K547" s="475">
        <f t="shared" si="23"/>
        <v>-650</v>
      </c>
      <c r="L547" s="476">
        <f t="shared" si="21"/>
        <v>-100</v>
      </c>
      <c r="M547" s="477"/>
      <c r="N547" s="478"/>
    </row>
    <row r="548" ht="15" customHeight="1" spans="1:14">
      <c r="A548" s="461">
        <v>542</v>
      </c>
      <c r="B548" s="469" t="s">
        <v>1079</v>
      </c>
      <c r="C548" s="470"/>
      <c r="D548" s="471" t="s">
        <v>514</v>
      </c>
      <c r="E548" s="465">
        <v>28</v>
      </c>
      <c r="F548" s="466">
        <f t="shared" si="22"/>
        <v>329.464285714286</v>
      </c>
      <c r="G548" s="467">
        <v>9225</v>
      </c>
      <c r="H548" s="468"/>
      <c r="I548" s="473"/>
      <c r="J548" s="474"/>
      <c r="K548" s="475">
        <f t="shared" si="23"/>
        <v>-9225</v>
      </c>
      <c r="L548" s="476">
        <f t="shared" si="21"/>
        <v>-100</v>
      </c>
      <c r="M548" s="477"/>
      <c r="N548" s="478"/>
    </row>
    <row r="549" ht="15" customHeight="1" spans="1:14">
      <c r="A549" s="461">
        <v>543</v>
      </c>
      <c r="B549" s="469" t="s">
        <v>1080</v>
      </c>
      <c r="C549" s="470" t="s">
        <v>1081</v>
      </c>
      <c r="D549" s="471" t="s">
        <v>514</v>
      </c>
      <c r="E549" s="465">
        <v>3</v>
      </c>
      <c r="F549" s="466">
        <f t="shared" si="22"/>
        <v>2800</v>
      </c>
      <c r="G549" s="467">
        <v>8400</v>
      </c>
      <c r="H549" s="468"/>
      <c r="I549" s="473"/>
      <c r="J549" s="474"/>
      <c r="K549" s="475">
        <f t="shared" si="23"/>
        <v>-8400</v>
      </c>
      <c r="L549" s="476">
        <f t="shared" si="21"/>
        <v>-100</v>
      </c>
      <c r="M549" s="477"/>
      <c r="N549" s="478"/>
    </row>
    <row r="550" ht="15" customHeight="1" spans="1:14">
      <c r="A550" s="461">
        <v>544</v>
      </c>
      <c r="B550" s="469" t="s">
        <v>1082</v>
      </c>
      <c r="C550" s="470" t="s">
        <v>1083</v>
      </c>
      <c r="D550" s="471" t="s">
        <v>514</v>
      </c>
      <c r="E550" s="465">
        <v>2</v>
      </c>
      <c r="F550" s="466">
        <f t="shared" si="22"/>
        <v>165</v>
      </c>
      <c r="G550" s="467">
        <v>330</v>
      </c>
      <c r="H550" s="468"/>
      <c r="I550" s="473"/>
      <c r="J550" s="474"/>
      <c r="K550" s="475">
        <f t="shared" si="23"/>
        <v>-330</v>
      </c>
      <c r="L550" s="476">
        <f t="shared" si="21"/>
        <v>-100</v>
      </c>
      <c r="M550" s="477"/>
      <c r="N550" s="478"/>
    </row>
    <row r="551" ht="15" customHeight="1" spans="1:14">
      <c r="A551" s="461">
        <v>545</v>
      </c>
      <c r="B551" s="469" t="s">
        <v>1084</v>
      </c>
      <c r="C551" s="470"/>
      <c r="D551" s="471" t="s">
        <v>514</v>
      </c>
      <c r="E551" s="465">
        <v>3</v>
      </c>
      <c r="F551" s="466">
        <f t="shared" si="22"/>
        <v>230</v>
      </c>
      <c r="G551" s="467">
        <v>690</v>
      </c>
      <c r="H551" s="468"/>
      <c r="I551" s="473"/>
      <c r="J551" s="474"/>
      <c r="K551" s="475">
        <f t="shared" si="23"/>
        <v>-690</v>
      </c>
      <c r="L551" s="476">
        <f t="shared" si="21"/>
        <v>-100</v>
      </c>
      <c r="M551" s="477"/>
      <c r="N551" s="478"/>
    </row>
    <row r="552" ht="15" customHeight="1" spans="1:14">
      <c r="A552" s="461">
        <v>546</v>
      </c>
      <c r="B552" s="469" t="s">
        <v>1085</v>
      </c>
      <c r="C552" s="470" t="s">
        <v>1086</v>
      </c>
      <c r="D552" s="471" t="s">
        <v>514</v>
      </c>
      <c r="E552" s="465">
        <v>21</v>
      </c>
      <c r="F552" s="466">
        <f t="shared" si="22"/>
        <v>30</v>
      </c>
      <c r="G552" s="467">
        <v>630</v>
      </c>
      <c r="H552" s="468"/>
      <c r="I552" s="473"/>
      <c r="J552" s="474"/>
      <c r="K552" s="475">
        <f t="shared" si="23"/>
        <v>-630</v>
      </c>
      <c r="L552" s="476">
        <f t="shared" si="21"/>
        <v>-100</v>
      </c>
      <c r="M552" s="477"/>
      <c r="N552" s="478"/>
    </row>
    <row r="553" ht="15" customHeight="1" spans="1:14">
      <c r="A553" s="461">
        <v>547</v>
      </c>
      <c r="B553" s="469" t="s">
        <v>1087</v>
      </c>
      <c r="C553" s="470" t="s">
        <v>1088</v>
      </c>
      <c r="D553" s="471" t="s">
        <v>514</v>
      </c>
      <c r="E553" s="465">
        <v>4</v>
      </c>
      <c r="F553" s="466">
        <f t="shared" si="22"/>
        <v>28</v>
      </c>
      <c r="G553" s="467">
        <v>112</v>
      </c>
      <c r="H553" s="468"/>
      <c r="I553" s="473"/>
      <c r="J553" s="474"/>
      <c r="K553" s="475">
        <f t="shared" si="23"/>
        <v>-112</v>
      </c>
      <c r="L553" s="476">
        <f t="shared" si="21"/>
        <v>-100</v>
      </c>
      <c r="M553" s="477"/>
      <c r="N553" s="478"/>
    </row>
    <row r="554" ht="15" customHeight="1" spans="1:14">
      <c r="A554" s="461">
        <v>548</v>
      </c>
      <c r="B554" s="469" t="s">
        <v>1087</v>
      </c>
      <c r="C554" s="470" t="s">
        <v>1089</v>
      </c>
      <c r="D554" s="471" t="s">
        <v>514</v>
      </c>
      <c r="E554" s="465">
        <v>4</v>
      </c>
      <c r="F554" s="466">
        <f t="shared" si="22"/>
        <v>32</v>
      </c>
      <c r="G554" s="467">
        <v>128</v>
      </c>
      <c r="H554" s="468"/>
      <c r="I554" s="473"/>
      <c r="J554" s="474"/>
      <c r="K554" s="475">
        <f t="shared" si="23"/>
        <v>-128</v>
      </c>
      <c r="L554" s="476">
        <f t="shared" si="21"/>
        <v>-100</v>
      </c>
      <c r="M554" s="477"/>
      <c r="N554" s="478"/>
    </row>
    <row r="555" ht="15" customHeight="1" spans="1:14">
      <c r="A555" s="461">
        <v>549</v>
      </c>
      <c r="B555" s="469" t="s">
        <v>1090</v>
      </c>
      <c r="C555" s="470" t="s">
        <v>1091</v>
      </c>
      <c r="D555" s="471" t="s">
        <v>514</v>
      </c>
      <c r="E555" s="465">
        <v>10</v>
      </c>
      <c r="F555" s="466">
        <f t="shared" si="22"/>
        <v>530</v>
      </c>
      <c r="G555" s="467">
        <v>5300</v>
      </c>
      <c r="H555" s="468"/>
      <c r="I555" s="473"/>
      <c r="J555" s="474"/>
      <c r="K555" s="475">
        <f t="shared" si="23"/>
        <v>-5300</v>
      </c>
      <c r="L555" s="476">
        <f t="shared" si="21"/>
        <v>-100</v>
      </c>
      <c r="M555" s="477"/>
      <c r="N555" s="478"/>
    </row>
    <row r="556" ht="15" customHeight="1" spans="1:14">
      <c r="A556" s="461">
        <v>550</v>
      </c>
      <c r="B556" s="469" t="s">
        <v>1092</v>
      </c>
      <c r="C556" s="470" t="s">
        <v>574</v>
      </c>
      <c r="D556" s="471" t="s">
        <v>514</v>
      </c>
      <c r="E556" s="465">
        <v>2</v>
      </c>
      <c r="F556" s="466">
        <f t="shared" si="22"/>
        <v>800</v>
      </c>
      <c r="G556" s="467">
        <v>1600</v>
      </c>
      <c r="H556" s="468"/>
      <c r="I556" s="473"/>
      <c r="J556" s="474"/>
      <c r="K556" s="475">
        <f t="shared" si="23"/>
        <v>-1600</v>
      </c>
      <c r="L556" s="476">
        <f t="shared" si="21"/>
        <v>-100</v>
      </c>
      <c r="M556" s="477"/>
      <c r="N556" s="478"/>
    </row>
    <row r="557" ht="15" customHeight="1" spans="1:14">
      <c r="A557" s="461">
        <v>551</v>
      </c>
      <c r="B557" s="469" t="s">
        <v>1093</v>
      </c>
      <c r="C557" s="470"/>
      <c r="D557" s="471" t="s">
        <v>514</v>
      </c>
      <c r="E557" s="465">
        <v>2</v>
      </c>
      <c r="F557" s="466">
        <f t="shared" si="22"/>
        <v>835</v>
      </c>
      <c r="G557" s="467">
        <v>1670</v>
      </c>
      <c r="H557" s="468"/>
      <c r="I557" s="473"/>
      <c r="J557" s="474"/>
      <c r="K557" s="475">
        <f t="shared" si="23"/>
        <v>-1670</v>
      </c>
      <c r="L557" s="476">
        <f t="shared" si="21"/>
        <v>-100</v>
      </c>
      <c r="M557" s="477"/>
      <c r="N557" s="478"/>
    </row>
    <row r="558" ht="15" customHeight="1" spans="1:14">
      <c r="A558" s="461">
        <v>552</v>
      </c>
      <c r="B558" s="469" t="s">
        <v>1087</v>
      </c>
      <c r="C558" s="470" t="s">
        <v>1094</v>
      </c>
      <c r="D558" s="471" t="s">
        <v>514</v>
      </c>
      <c r="E558" s="465">
        <v>13</v>
      </c>
      <c r="F558" s="466">
        <f t="shared" si="22"/>
        <v>285</v>
      </c>
      <c r="G558" s="467">
        <v>3705</v>
      </c>
      <c r="H558" s="468"/>
      <c r="I558" s="473"/>
      <c r="J558" s="474"/>
      <c r="K558" s="475">
        <f t="shared" si="23"/>
        <v>-3705</v>
      </c>
      <c r="L558" s="476">
        <f t="shared" si="21"/>
        <v>-100</v>
      </c>
      <c r="M558" s="477"/>
      <c r="N558" s="478"/>
    </row>
    <row r="559" ht="15" customHeight="1" spans="1:14">
      <c r="A559" s="461">
        <v>553</v>
      </c>
      <c r="B559" s="469" t="s">
        <v>1095</v>
      </c>
      <c r="C559" s="470"/>
      <c r="D559" s="471" t="s">
        <v>514</v>
      </c>
      <c r="E559" s="465">
        <v>4</v>
      </c>
      <c r="F559" s="466">
        <f t="shared" si="22"/>
        <v>100</v>
      </c>
      <c r="G559" s="467">
        <v>400</v>
      </c>
      <c r="H559" s="468"/>
      <c r="I559" s="473"/>
      <c r="J559" s="474"/>
      <c r="K559" s="475">
        <f t="shared" si="23"/>
        <v>-400</v>
      </c>
      <c r="L559" s="476">
        <f t="shared" si="21"/>
        <v>-100</v>
      </c>
      <c r="M559" s="477"/>
      <c r="N559" s="478"/>
    </row>
    <row r="560" ht="15" customHeight="1" spans="1:14">
      <c r="A560" s="461">
        <v>554</v>
      </c>
      <c r="B560" s="469" t="s">
        <v>1096</v>
      </c>
      <c r="C560" s="470"/>
      <c r="D560" s="471" t="s">
        <v>514</v>
      </c>
      <c r="E560" s="465">
        <v>124</v>
      </c>
      <c r="F560" s="466">
        <f t="shared" si="22"/>
        <v>72.5564516129032</v>
      </c>
      <c r="G560" s="467">
        <v>8997</v>
      </c>
      <c r="H560" s="468"/>
      <c r="I560" s="473"/>
      <c r="J560" s="474"/>
      <c r="K560" s="475">
        <f t="shared" si="23"/>
        <v>-8997</v>
      </c>
      <c r="L560" s="476">
        <f t="shared" si="21"/>
        <v>-100</v>
      </c>
      <c r="M560" s="477"/>
      <c r="N560" s="478"/>
    </row>
    <row r="561" ht="15" customHeight="1" spans="1:14">
      <c r="A561" s="461">
        <v>555</v>
      </c>
      <c r="B561" s="469" t="s">
        <v>1097</v>
      </c>
      <c r="C561" s="470"/>
      <c r="D561" s="471" t="s">
        <v>514</v>
      </c>
      <c r="E561" s="465">
        <v>22</v>
      </c>
      <c r="F561" s="466">
        <f t="shared" si="22"/>
        <v>45</v>
      </c>
      <c r="G561" s="467">
        <v>990</v>
      </c>
      <c r="H561" s="468"/>
      <c r="I561" s="473"/>
      <c r="J561" s="474"/>
      <c r="K561" s="475">
        <f t="shared" si="23"/>
        <v>-990</v>
      </c>
      <c r="L561" s="476">
        <f t="shared" si="21"/>
        <v>-100</v>
      </c>
      <c r="M561" s="477"/>
      <c r="N561" s="478"/>
    </row>
    <row r="562" ht="15" customHeight="1" spans="1:14">
      <c r="A562" s="461">
        <v>556</v>
      </c>
      <c r="B562" s="469" t="s">
        <v>1098</v>
      </c>
      <c r="C562" s="470">
        <v>10</v>
      </c>
      <c r="D562" s="471" t="s">
        <v>514</v>
      </c>
      <c r="E562" s="465">
        <v>11</v>
      </c>
      <c r="F562" s="466">
        <f t="shared" si="22"/>
        <v>26.0909090909091</v>
      </c>
      <c r="G562" s="467">
        <v>287</v>
      </c>
      <c r="H562" s="468"/>
      <c r="I562" s="473"/>
      <c r="J562" s="474"/>
      <c r="K562" s="475">
        <f t="shared" si="23"/>
        <v>-287</v>
      </c>
      <c r="L562" s="476">
        <f t="shared" si="21"/>
        <v>-100</v>
      </c>
      <c r="M562" s="477"/>
      <c r="N562" s="478"/>
    </row>
    <row r="563" ht="15" customHeight="1" spans="1:14">
      <c r="A563" s="461">
        <v>557</v>
      </c>
      <c r="B563" s="469" t="s">
        <v>1099</v>
      </c>
      <c r="C563" s="470"/>
      <c r="D563" s="471" t="s">
        <v>514</v>
      </c>
      <c r="E563" s="465">
        <v>-1</v>
      </c>
      <c r="F563" s="466">
        <f t="shared" si="22"/>
        <v>-71.58</v>
      </c>
      <c r="G563" s="467">
        <v>71.58</v>
      </c>
      <c r="H563" s="468"/>
      <c r="I563" s="473"/>
      <c r="J563" s="474"/>
      <c r="K563" s="475">
        <f t="shared" si="23"/>
        <v>-71.58</v>
      </c>
      <c r="L563" s="476">
        <f t="shared" si="21"/>
        <v>-100</v>
      </c>
      <c r="M563" s="477"/>
      <c r="N563" s="478"/>
    </row>
    <row r="564" ht="15" customHeight="1" spans="1:14">
      <c r="A564" s="461">
        <v>558</v>
      </c>
      <c r="B564" s="469" t="s">
        <v>1100</v>
      </c>
      <c r="C564" s="470">
        <v>80</v>
      </c>
      <c r="D564" s="471" t="s">
        <v>514</v>
      </c>
      <c r="E564" s="465">
        <v>56</v>
      </c>
      <c r="F564" s="466">
        <f t="shared" si="22"/>
        <v>30</v>
      </c>
      <c r="G564" s="467">
        <v>1680</v>
      </c>
      <c r="H564" s="468"/>
      <c r="I564" s="473"/>
      <c r="J564" s="474"/>
      <c r="K564" s="475">
        <f t="shared" si="23"/>
        <v>-1680</v>
      </c>
      <c r="L564" s="476">
        <f t="shared" si="21"/>
        <v>-100</v>
      </c>
      <c r="M564" s="477"/>
      <c r="N564" s="478"/>
    </row>
    <row r="565" ht="15" customHeight="1" spans="1:14">
      <c r="A565" s="461">
        <v>559</v>
      </c>
      <c r="B565" s="469" t="s">
        <v>1101</v>
      </c>
      <c r="C565" s="470">
        <v>80</v>
      </c>
      <c r="D565" s="471" t="s">
        <v>514</v>
      </c>
      <c r="E565" s="465">
        <v>78</v>
      </c>
      <c r="F565" s="466">
        <f t="shared" si="22"/>
        <v>36.0384615384615</v>
      </c>
      <c r="G565" s="467">
        <v>2811</v>
      </c>
      <c r="H565" s="468"/>
      <c r="I565" s="473"/>
      <c r="J565" s="474"/>
      <c r="K565" s="475">
        <f t="shared" si="23"/>
        <v>-2811</v>
      </c>
      <c r="L565" s="476">
        <f t="shared" si="21"/>
        <v>-100</v>
      </c>
      <c r="M565" s="477"/>
      <c r="N565" s="478"/>
    </row>
    <row r="566" ht="15" customHeight="1" spans="1:14">
      <c r="A566" s="461">
        <v>560</v>
      </c>
      <c r="B566" s="469" t="s">
        <v>1102</v>
      </c>
      <c r="C566" s="470">
        <v>120</v>
      </c>
      <c r="D566" s="471" t="s">
        <v>514</v>
      </c>
      <c r="E566" s="465">
        <v>54</v>
      </c>
      <c r="F566" s="466">
        <f t="shared" si="22"/>
        <v>39.7222222222222</v>
      </c>
      <c r="G566" s="467">
        <v>2145</v>
      </c>
      <c r="H566" s="468"/>
      <c r="I566" s="473"/>
      <c r="J566" s="474"/>
      <c r="K566" s="475">
        <f t="shared" si="23"/>
        <v>-2145</v>
      </c>
      <c r="L566" s="476">
        <f t="shared" si="21"/>
        <v>-100</v>
      </c>
      <c r="M566" s="477"/>
      <c r="N566" s="478"/>
    </row>
    <row r="567" ht="15" customHeight="1" spans="1:14">
      <c r="A567" s="461">
        <v>561</v>
      </c>
      <c r="B567" s="469" t="s">
        <v>1102</v>
      </c>
      <c r="C567" s="470">
        <v>630</v>
      </c>
      <c r="D567" s="471" t="s">
        <v>514</v>
      </c>
      <c r="E567" s="465">
        <v>15</v>
      </c>
      <c r="F567" s="466">
        <f t="shared" si="22"/>
        <v>260</v>
      </c>
      <c r="G567" s="467">
        <v>3900</v>
      </c>
      <c r="H567" s="468"/>
      <c r="I567" s="473"/>
      <c r="J567" s="474"/>
      <c r="K567" s="475">
        <f t="shared" si="23"/>
        <v>-3900</v>
      </c>
      <c r="L567" s="476">
        <f t="shared" si="21"/>
        <v>-100</v>
      </c>
      <c r="M567" s="477"/>
      <c r="N567" s="478"/>
    </row>
    <row r="568" ht="15" customHeight="1" spans="1:14">
      <c r="A568" s="461">
        <v>562</v>
      </c>
      <c r="B568" s="469" t="s">
        <v>1103</v>
      </c>
      <c r="C568" s="470" t="s">
        <v>1104</v>
      </c>
      <c r="D568" s="471" t="s">
        <v>514</v>
      </c>
      <c r="E568" s="465">
        <v>6</v>
      </c>
      <c r="F568" s="466">
        <f t="shared" si="22"/>
        <v>358.975</v>
      </c>
      <c r="G568" s="467">
        <v>2153.85</v>
      </c>
      <c r="H568" s="468"/>
      <c r="I568" s="473"/>
      <c r="J568" s="474"/>
      <c r="K568" s="475">
        <f t="shared" si="23"/>
        <v>-2153.85</v>
      </c>
      <c r="L568" s="476">
        <f t="shared" si="21"/>
        <v>-100</v>
      </c>
      <c r="M568" s="477"/>
      <c r="N568" s="478"/>
    </row>
    <row r="569" ht="15" customHeight="1" spans="1:14">
      <c r="A569" s="461">
        <v>563</v>
      </c>
      <c r="B569" s="469" t="s">
        <v>1105</v>
      </c>
      <c r="C569" s="470"/>
      <c r="D569" s="471" t="s">
        <v>514</v>
      </c>
      <c r="E569" s="465">
        <v>3</v>
      </c>
      <c r="F569" s="466">
        <f t="shared" si="22"/>
        <v>811.966666666667</v>
      </c>
      <c r="G569" s="467">
        <v>2435.9</v>
      </c>
      <c r="H569" s="468"/>
      <c r="I569" s="473"/>
      <c r="J569" s="474"/>
      <c r="K569" s="475">
        <f t="shared" si="23"/>
        <v>-2435.9</v>
      </c>
      <c r="L569" s="476">
        <f t="shared" si="21"/>
        <v>-100</v>
      </c>
      <c r="M569" s="477"/>
      <c r="N569" s="478"/>
    </row>
    <row r="570" ht="15" customHeight="1" spans="1:14">
      <c r="A570" s="461">
        <v>564</v>
      </c>
      <c r="B570" s="469" t="s">
        <v>1106</v>
      </c>
      <c r="C570" s="470"/>
      <c r="D570" s="471" t="s">
        <v>514</v>
      </c>
      <c r="E570" s="465">
        <v>1</v>
      </c>
      <c r="F570" s="466">
        <f t="shared" si="22"/>
        <v>400</v>
      </c>
      <c r="G570" s="467">
        <v>400</v>
      </c>
      <c r="H570" s="468"/>
      <c r="I570" s="473"/>
      <c r="J570" s="474"/>
      <c r="K570" s="475">
        <f t="shared" si="23"/>
        <v>-400</v>
      </c>
      <c r="L570" s="476">
        <f t="shared" si="21"/>
        <v>-100</v>
      </c>
      <c r="M570" s="477"/>
      <c r="N570" s="478"/>
    </row>
    <row r="571" ht="15" customHeight="1" spans="1:14">
      <c r="A571" s="461">
        <v>565</v>
      </c>
      <c r="B571" s="469" t="s">
        <v>1107</v>
      </c>
      <c r="C571" s="470"/>
      <c r="D571" s="471" t="s">
        <v>514</v>
      </c>
      <c r="E571" s="465">
        <v>37</v>
      </c>
      <c r="F571" s="466">
        <f t="shared" si="22"/>
        <v>22.0972972972973</v>
      </c>
      <c r="G571" s="467">
        <v>817.6</v>
      </c>
      <c r="H571" s="468"/>
      <c r="I571" s="473"/>
      <c r="J571" s="474"/>
      <c r="K571" s="475">
        <f t="shared" si="23"/>
        <v>-817.6</v>
      </c>
      <c r="L571" s="476">
        <f t="shared" si="21"/>
        <v>-100</v>
      </c>
      <c r="M571" s="477"/>
      <c r="N571" s="478"/>
    </row>
    <row r="572" ht="15" customHeight="1" spans="1:14">
      <c r="A572" s="461">
        <v>566</v>
      </c>
      <c r="B572" s="469" t="s">
        <v>1108</v>
      </c>
      <c r="C572" s="470"/>
      <c r="D572" s="471" t="s">
        <v>514</v>
      </c>
      <c r="E572" s="465">
        <v>24</v>
      </c>
      <c r="F572" s="466">
        <f t="shared" si="22"/>
        <v>25.7916666666667</v>
      </c>
      <c r="G572" s="467">
        <v>619</v>
      </c>
      <c r="H572" s="468"/>
      <c r="I572" s="473"/>
      <c r="J572" s="474"/>
      <c r="K572" s="475">
        <f t="shared" si="23"/>
        <v>-619</v>
      </c>
      <c r="L572" s="476">
        <f t="shared" si="21"/>
        <v>-100</v>
      </c>
      <c r="M572" s="477"/>
      <c r="N572" s="478"/>
    </row>
    <row r="573" ht="15" customHeight="1" spans="1:14">
      <c r="A573" s="461">
        <v>567</v>
      </c>
      <c r="B573" s="469" t="s">
        <v>1109</v>
      </c>
      <c r="C573" s="470"/>
      <c r="D573" s="471" t="s">
        <v>514</v>
      </c>
      <c r="E573" s="465">
        <v>3</v>
      </c>
      <c r="F573" s="466">
        <f t="shared" si="22"/>
        <v>45</v>
      </c>
      <c r="G573" s="467">
        <v>135</v>
      </c>
      <c r="H573" s="468"/>
      <c r="I573" s="473"/>
      <c r="J573" s="474"/>
      <c r="K573" s="475">
        <f t="shared" si="23"/>
        <v>-135</v>
      </c>
      <c r="L573" s="476">
        <f t="shared" si="21"/>
        <v>-100</v>
      </c>
      <c r="M573" s="477"/>
      <c r="N573" s="478"/>
    </row>
    <row r="574" ht="15" customHeight="1" spans="1:14">
      <c r="A574" s="461">
        <v>568</v>
      </c>
      <c r="B574" s="469" t="s">
        <v>1110</v>
      </c>
      <c r="C574" s="470" t="s">
        <v>1111</v>
      </c>
      <c r="D574" s="471" t="s">
        <v>514</v>
      </c>
      <c r="E574" s="465">
        <v>1</v>
      </c>
      <c r="F574" s="466">
        <f t="shared" si="22"/>
        <v>80</v>
      </c>
      <c r="G574" s="467">
        <v>80</v>
      </c>
      <c r="H574" s="468"/>
      <c r="I574" s="473"/>
      <c r="J574" s="474"/>
      <c r="K574" s="475">
        <f t="shared" si="23"/>
        <v>-80</v>
      </c>
      <c r="L574" s="476">
        <f t="shared" si="21"/>
        <v>-100</v>
      </c>
      <c r="M574" s="477"/>
      <c r="N574" s="478"/>
    </row>
    <row r="575" ht="15" customHeight="1" spans="1:14">
      <c r="A575" s="461">
        <v>569</v>
      </c>
      <c r="B575" s="469" t="s">
        <v>1112</v>
      </c>
      <c r="C575" s="470"/>
      <c r="D575" s="471" t="s">
        <v>514</v>
      </c>
      <c r="E575" s="465">
        <v>1</v>
      </c>
      <c r="F575" s="466">
        <f t="shared" si="22"/>
        <v>5</v>
      </c>
      <c r="G575" s="467">
        <v>5</v>
      </c>
      <c r="H575" s="468"/>
      <c r="I575" s="473"/>
      <c r="J575" s="474"/>
      <c r="K575" s="475">
        <f t="shared" si="23"/>
        <v>-5</v>
      </c>
      <c r="L575" s="476">
        <f t="shared" si="21"/>
        <v>-100</v>
      </c>
      <c r="M575" s="477"/>
      <c r="N575" s="478"/>
    </row>
    <row r="576" ht="15" customHeight="1" spans="1:14">
      <c r="A576" s="461">
        <v>570</v>
      </c>
      <c r="B576" s="469" t="s">
        <v>1113</v>
      </c>
      <c r="C576" s="470" t="s">
        <v>1114</v>
      </c>
      <c r="D576" s="471" t="s">
        <v>514</v>
      </c>
      <c r="E576" s="465">
        <v>7</v>
      </c>
      <c r="F576" s="466">
        <f t="shared" si="22"/>
        <v>200</v>
      </c>
      <c r="G576" s="467">
        <v>1400</v>
      </c>
      <c r="H576" s="468"/>
      <c r="I576" s="473"/>
      <c r="J576" s="474"/>
      <c r="K576" s="475">
        <f t="shared" si="23"/>
        <v>-1400</v>
      </c>
      <c r="L576" s="476">
        <f t="shared" si="21"/>
        <v>-100</v>
      </c>
      <c r="M576" s="477"/>
      <c r="N576" s="478"/>
    </row>
    <row r="577" ht="15" customHeight="1" spans="1:14">
      <c r="A577" s="461">
        <v>571</v>
      </c>
      <c r="B577" s="469" t="s">
        <v>1115</v>
      </c>
      <c r="C577" s="470"/>
      <c r="D577" s="471" t="s">
        <v>514</v>
      </c>
      <c r="E577" s="465">
        <v>2200</v>
      </c>
      <c r="F577" s="466">
        <f t="shared" si="22"/>
        <v>4.53778636363636</v>
      </c>
      <c r="G577" s="467">
        <v>9983.13</v>
      </c>
      <c r="H577" s="468"/>
      <c r="I577" s="473"/>
      <c r="J577" s="474"/>
      <c r="K577" s="475">
        <f t="shared" si="23"/>
        <v>-9983.13</v>
      </c>
      <c r="L577" s="476">
        <f t="shared" si="21"/>
        <v>-100</v>
      </c>
      <c r="M577" s="477"/>
      <c r="N577" s="478"/>
    </row>
    <row r="578" ht="15" customHeight="1" spans="1:14">
      <c r="A578" s="461">
        <v>572</v>
      </c>
      <c r="B578" s="469" t="s">
        <v>1116</v>
      </c>
      <c r="C578" s="470" t="s">
        <v>574</v>
      </c>
      <c r="D578" s="471" t="s">
        <v>514</v>
      </c>
      <c r="E578" s="465">
        <v>5</v>
      </c>
      <c r="F578" s="466">
        <f t="shared" si="22"/>
        <v>3650</v>
      </c>
      <c r="G578" s="467">
        <v>18250</v>
      </c>
      <c r="H578" s="468"/>
      <c r="I578" s="473"/>
      <c r="J578" s="474"/>
      <c r="K578" s="475">
        <f t="shared" si="23"/>
        <v>-18250</v>
      </c>
      <c r="L578" s="476">
        <f t="shared" si="21"/>
        <v>-100</v>
      </c>
      <c r="M578" s="477"/>
      <c r="N578" s="478"/>
    </row>
    <row r="579" ht="15" customHeight="1" spans="1:14">
      <c r="A579" s="461">
        <v>573</v>
      </c>
      <c r="B579" s="469" t="s">
        <v>1117</v>
      </c>
      <c r="C579" s="470"/>
      <c r="D579" s="471" t="s">
        <v>514</v>
      </c>
      <c r="E579" s="465">
        <v>50</v>
      </c>
      <c r="F579" s="466">
        <f t="shared" si="22"/>
        <v>21</v>
      </c>
      <c r="G579" s="467">
        <v>1050</v>
      </c>
      <c r="H579" s="468"/>
      <c r="I579" s="473"/>
      <c r="J579" s="474"/>
      <c r="K579" s="475">
        <f t="shared" si="23"/>
        <v>-1050</v>
      </c>
      <c r="L579" s="476">
        <f t="shared" ref="L579:L642" si="24">IF(OR(G579&lt;=0,G579=""),"",(J579-G579)/G579*100)</f>
        <v>-100</v>
      </c>
      <c r="M579" s="477"/>
      <c r="N579" s="478"/>
    </row>
    <row r="580" ht="15" customHeight="1" spans="1:14">
      <c r="A580" s="461">
        <v>574</v>
      </c>
      <c r="B580" s="469" t="s">
        <v>1118</v>
      </c>
      <c r="C580" s="470">
        <v>630</v>
      </c>
      <c r="D580" s="471" t="s">
        <v>514</v>
      </c>
      <c r="E580" s="465">
        <v>60</v>
      </c>
      <c r="F580" s="466">
        <f t="shared" si="22"/>
        <v>35</v>
      </c>
      <c r="G580" s="467">
        <v>2100</v>
      </c>
      <c r="H580" s="468"/>
      <c r="I580" s="473"/>
      <c r="J580" s="474"/>
      <c r="K580" s="475">
        <f t="shared" si="23"/>
        <v>-2100</v>
      </c>
      <c r="L580" s="476">
        <f t="shared" si="24"/>
        <v>-100</v>
      </c>
      <c r="M580" s="477"/>
      <c r="N580" s="478"/>
    </row>
    <row r="581" ht="15" customHeight="1" spans="1:14">
      <c r="A581" s="461">
        <v>575</v>
      </c>
      <c r="B581" s="469" t="s">
        <v>1118</v>
      </c>
      <c r="C581" s="470">
        <v>120</v>
      </c>
      <c r="D581" s="471" t="s">
        <v>514</v>
      </c>
      <c r="E581" s="465">
        <v>99</v>
      </c>
      <c r="F581" s="466">
        <f t="shared" si="22"/>
        <v>22</v>
      </c>
      <c r="G581" s="467">
        <v>2178</v>
      </c>
      <c r="H581" s="468"/>
      <c r="I581" s="473"/>
      <c r="J581" s="474"/>
      <c r="K581" s="475">
        <f t="shared" si="23"/>
        <v>-2178</v>
      </c>
      <c r="L581" s="476">
        <f t="shared" si="24"/>
        <v>-100</v>
      </c>
      <c r="M581" s="477"/>
      <c r="N581" s="478"/>
    </row>
    <row r="582" ht="15" customHeight="1" spans="1:14">
      <c r="A582" s="461">
        <v>576</v>
      </c>
      <c r="B582" s="469" t="s">
        <v>1119</v>
      </c>
      <c r="C582" s="470" t="s">
        <v>1120</v>
      </c>
      <c r="D582" s="471" t="s">
        <v>514</v>
      </c>
      <c r="E582" s="465">
        <v>1</v>
      </c>
      <c r="F582" s="466">
        <f t="shared" si="22"/>
        <v>16</v>
      </c>
      <c r="G582" s="467">
        <v>16</v>
      </c>
      <c r="H582" s="468"/>
      <c r="I582" s="473"/>
      <c r="J582" s="474"/>
      <c r="K582" s="475">
        <f t="shared" si="23"/>
        <v>-16</v>
      </c>
      <c r="L582" s="476">
        <f t="shared" si="24"/>
        <v>-100</v>
      </c>
      <c r="M582" s="477"/>
      <c r="N582" s="478"/>
    </row>
    <row r="583" ht="15" customHeight="1" spans="1:14">
      <c r="A583" s="461">
        <v>577</v>
      </c>
      <c r="B583" s="469" t="s">
        <v>1121</v>
      </c>
      <c r="C583" s="470" t="s">
        <v>1122</v>
      </c>
      <c r="D583" s="471" t="s">
        <v>514</v>
      </c>
      <c r="E583" s="465">
        <v>10</v>
      </c>
      <c r="F583" s="466">
        <f t="shared" si="22"/>
        <v>180</v>
      </c>
      <c r="G583" s="467">
        <v>1800</v>
      </c>
      <c r="H583" s="468"/>
      <c r="I583" s="473"/>
      <c r="J583" s="474"/>
      <c r="K583" s="475">
        <f t="shared" si="23"/>
        <v>-1800</v>
      </c>
      <c r="L583" s="476">
        <f t="shared" si="24"/>
        <v>-100</v>
      </c>
      <c r="M583" s="477"/>
      <c r="N583" s="478"/>
    </row>
    <row r="584" ht="15" customHeight="1" spans="1:14">
      <c r="A584" s="461">
        <v>578</v>
      </c>
      <c r="B584" s="469" t="s">
        <v>1123</v>
      </c>
      <c r="C584" s="470"/>
      <c r="D584" s="471" t="s">
        <v>514</v>
      </c>
      <c r="E584" s="465">
        <v>6</v>
      </c>
      <c r="F584" s="466">
        <f t="shared" ref="F584:F647" si="25">G584/E584</f>
        <v>102.166666666667</v>
      </c>
      <c r="G584" s="467">
        <v>613</v>
      </c>
      <c r="H584" s="468"/>
      <c r="I584" s="473"/>
      <c r="J584" s="474"/>
      <c r="K584" s="475">
        <f t="shared" ref="K584:K647" si="26">J584-G584</f>
        <v>-613</v>
      </c>
      <c r="L584" s="476">
        <f t="shared" si="24"/>
        <v>-100</v>
      </c>
      <c r="M584" s="477"/>
      <c r="N584" s="478"/>
    </row>
    <row r="585" ht="15" customHeight="1" spans="1:14">
      <c r="A585" s="461">
        <v>579</v>
      </c>
      <c r="B585" s="469" t="s">
        <v>1124</v>
      </c>
      <c r="C585" s="470"/>
      <c r="D585" s="471" t="s">
        <v>514</v>
      </c>
      <c r="E585" s="465">
        <v>50</v>
      </c>
      <c r="F585" s="466">
        <f t="shared" si="25"/>
        <v>60</v>
      </c>
      <c r="G585" s="467">
        <v>3000</v>
      </c>
      <c r="H585" s="468"/>
      <c r="I585" s="473"/>
      <c r="J585" s="474"/>
      <c r="K585" s="475">
        <f t="shared" si="26"/>
        <v>-3000</v>
      </c>
      <c r="L585" s="476">
        <f t="shared" si="24"/>
        <v>-100</v>
      </c>
      <c r="M585" s="477"/>
      <c r="N585" s="478"/>
    </row>
    <row r="586" ht="15" customHeight="1" spans="1:14">
      <c r="A586" s="461">
        <v>580</v>
      </c>
      <c r="B586" s="469" t="s">
        <v>1125</v>
      </c>
      <c r="C586" s="470"/>
      <c r="D586" s="471" t="s">
        <v>514</v>
      </c>
      <c r="E586" s="465">
        <v>9</v>
      </c>
      <c r="F586" s="466">
        <f t="shared" si="25"/>
        <v>217</v>
      </c>
      <c r="G586" s="467">
        <v>1953</v>
      </c>
      <c r="H586" s="468"/>
      <c r="I586" s="473"/>
      <c r="J586" s="474"/>
      <c r="K586" s="475">
        <f t="shared" si="26"/>
        <v>-1953</v>
      </c>
      <c r="L586" s="476">
        <f t="shared" si="24"/>
        <v>-100</v>
      </c>
      <c r="M586" s="477"/>
      <c r="N586" s="478"/>
    </row>
    <row r="587" ht="15" customHeight="1" spans="1:14">
      <c r="A587" s="461">
        <v>581</v>
      </c>
      <c r="B587" s="469" t="s">
        <v>1126</v>
      </c>
      <c r="C587" s="470"/>
      <c r="D587" s="471" t="s">
        <v>514</v>
      </c>
      <c r="E587" s="465">
        <v>55</v>
      </c>
      <c r="F587" s="466">
        <f t="shared" si="25"/>
        <v>65</v>
      </c>
      <c r="G587" s="467">
        <v>3575</v>
      </c>
      <c r="H587" s="468"/>
      <c r="I587" s="473"/>
      <c r="J587" s="474"/>
      <c r="K587" s="475">
        <f t="shared" si="26"/>
        <v>-3575</v>
      </c>
      <c r="L587" s="476">
        <f t="shared" si="24"/>
        <v>-100</v>
      </c>
      <c r="M587" s="477"/>
      <c r="N587" s="478"/>
    </row>
    <row r="588" ht="15" customHeight="1" spans="1:14">
      <c r="A588" s="461">
        <v>582</v>
      </c>
      <c r="B588" s="469" t="s">
        <v>1127</v>
      </c>
      <c r="C588" s="470"/>
      <c r="D588" s="471" t="s">
        <v>514</v>
      </c>
      <c r="E588" s="465">
        <v>9</v>
      </c>
      <c r="F588" s="466">
        <f t="shared" si="25"/>
        <v>30</v>
      </c>
      <c r="G588" s="467">
        <v>270</v>
      </c>
      <c r="H588" s="468"/>
      <c r="I588" s="473"/>
      <c r="J588" s="474"/>
      <c r="K588" s="475">
        <f t="shared" si="26"/>
        <v>-270</v>
      </c>
      <c r="L588" s="476">
        <f t="shared" si="24"/>
        <v>-100</v>
      </c>
      <c r="M588" s="477"/>
      <c r="N588" s="478"/>
    </row>
    <row r="589" ht="15" customHeight="1" spans="1:14">
      <c r="A589" s="461">
        <v>583</v>
      </c>
      <c r="B589" s="469" t="s">
        <v>1128</v>
      </c>
      <c r="C589" s="470"/>
      <c r="D589" s="471" t="s">
        <v>514</v>
      </c>
      <c r="E589" s="465">
        <v>32</v>
      </c>
      <c r="F589" s="466">
        <f t="shared" si="25"/>
        <v>13.5</v>
      </c>
      <c r="G589" s="467">
        <v>432</v>
      </c>
      <c r="H589" s="468"/>
      <c r="I589" s="473"/>
      <c r="J589" s="474"/>
      <c r="K589" s="475">
        <f t="shared" si="26"/>
        <v>-432</v>
      </c>
      <c r="L589" s="476">
        <f t="shared" si="24"/>
        <v>-100</v>
      </c>
      <c r="M589" s="477"/>
      <c r="N589" s="478"/>
    </row>
    <row r="590" ht="15" customHeight="1" spans="1:14">
      <c r="A590" s="461">
        <v>584</v>
      </c>
      <c r="B590" s="469" t="s">
        <v>1129</v>
      </c>
      <c r="C590" s="470" t="s">
        <v>1130</v>
      </c>
      <c r="D590" s="471" t="s">
        <v>514</v>
      </c>
      <c r="E590" s="465">
        <v>5</v>
      </c>
      <c r="F590" s="466">
        <f t="shared" si="25"/>
        <v>126</v>
      </c>
      <c r="G590" s="467">
        <v>630</v>
      </c>
      <c r="H590" s="468"/>
      <c r="I590" s="473"/>
      <c r="J590" s="474"/>
      <c r="K590" s="475">
        <f t="shared" si="26"/>
        <v>-630</v>
      </c>
      <c r="L590" s="476">
        <f t="shared" si="24"/>
        <v>-100</v>
      </c>
      <c r="M590" s="477"/>
      <c r="N590" s="478"/>
    </row>
    <row r="591" ht="15" customHeight="1" spans="1:14">
      <c r="A591" s="461">
        <v>585</v>
      </c>
      <c r="B591" s="469" t="s">
        <v>1129</v>
      </c>
      <c r="C591" s="470" t="s">
        <v>1131</v>
      </c>
      <c r="D591" s="471" t="s">
        <v>514</v>
      </c>
      <c r="E591" s="465">
        <v>20</v>
      </c>
      <c r="F591" s="466">
        <f t="shared" si="25"/>
        <v>145</v>
      </c>
      <c r="G591" s="467">
        <v>2900</v>
      </c>
      <c r="H591" s="468"/>
      <c r="I591" s="473"/>
      <c r="J591" s="474"/>
      <c r="K591" s="475">
        <f t="shared" si="26"/>
        <v>-2900</v>
      </c>
      <c r="L591" s="476">
        <f t="shared" si="24"/>
        <v>-100</v>
      </c>
      <c r="M591" s="477"/>
      <c r="N591" s="478"/>
    </row>
    <row r="592" ht="15" customHeight="1" spans="1:14">
      <c r="A592" s="461">
        <v>586</v>
      </c>
      <c r="B592" s="469" t="s">
        <v>1132</v>
      </c>
      <c r="C592" s="470"/>
      <c r="D592" s="471" t="s">
        <v>514</v>
      </c>
      <c r="E592" s="465">
        <v>14</v>
      </c>
      <c r="F592" s="466">
        <f t="shared" si="25"/>
        <v>1030</v>
      </c>
      <c r="G592" s="467">
        <v>14420</v>
      </c>
      <c r="H592" s="468"/>
      <c r="I592" s="473"/>
      <c r="J592" s="474"/>
      <c r="K592" s="475">
        <f t="shared" si="26"/>
        <v>-14420</v>
      </c>
      <c r="L592" s="476">
        <f t="shared" si="24"/>
        <v>-100</v>
      </c>
      <c r="M592" s="477"/>
      <c r="N592" s="478"/>
    </row>
    <row r="593" ht="15" customHeight="1" spans="1:14">
      <c r="A593" s="461">
        <v>587</v>
      </c>
      <c r="B593" s="469" t="s">
        <v>1133</v>
      </c>
      <c r="C593" s="470"/>
      <c r="D593" s="471" t="s">
        <v>514</v>
      </c>
      <c r="E593" s="465">
        <v>2</v>
      </c>
      <c r="F593" s="466">
        <f t="shared" si="25"/>
        <v>800</v>
      </c>
      <c r="G593" s="467">
        <v>1600</v>
      </c>
      <c r="H593" s="468"/>
      <c r="I593" s="473"/>
      <c r="J593" s="474"/>
      <c r="K593" s="475">
        <f t="shared" si="26"/>
        <v>-1600</v>
      </c>
      <c r="L593" s="476">
        <f t="shared" si="24"/>
        <v>-100</v>
      </c>
      <c r="M593" s="477"/>
      <c r="N593" s="478"/>
    </row>
    <row r="594" ht="15" customHeight="1" spans="1:14">
      <c r="A594" s="461">
        <v>588</v>
      </c>
      <c r="B594" s="469" t="s">
        <v>1134</v>
      </c>
      <c r="C594" s="470"/>
      <c r="D594" s="471" t="s">
        <v>514</v>
      </c>
      <c r="E594" s="465">
        <v>4</v>
      </c>
      <c r="F594" s="466">
        <f t="shared" si="25"/>
        <v>11155.25</v>
      </c>
      <c r="G594" s="467">
        <v>44621</v>
      </c>
      <c r="H594" s="468"/>
      <c r="I594" s="473"/>
      <c r="J594" s="474"/>
      <c r="K594" s="475">
        <f t="shared" si="26"/>
        <v>-44621</v>
      </c>
      <c r="L594" s="476">
        <f t="shared" si="24"/>
        <v>-100</v>
      </c>
      <c r="M594" s="477"/>
      <c r="N594" s="478"/>
    </row>
    <row r="595" ht="15" customHeight="1" spans="1:14">
      <c r="A595" s="461">
        <v>589</v>
      </c>
      <c r="B595" s="469" t="s">
        <v>1135</v>
      </c>
      <c r="C595" s="470"/>
      <c r="D595" s="471" t="s">
        <v>514</v>
      </c>
      <c r="E595" s="465">
        <v>11</v>
      </c>
      <c r="F595" s="466">
        <f t="shared" si="25"/>
        <v>8447.27272727273</v>
      </c>
      <c r="G595" s="467">
        <v>92920</v>
      </c>
      <c r="H595" s="468"/>
      <c r="I595" s="473"/>
      <c r="J595" s="474"/>
      <c r="K595" s="475">
        <f t="shared" si="26"/>
        <v>-92920</v>
      </c>
      <c r="L595" s="476">
        <f t="shared" si="24"/>
        <v>-100</v>
      </c>
      <c r="M595" s="477"/>
      <c r="N595" s="478"/>
    </row>
    <row r="596" ht="15" customHeight="1" spans="1:14">
      <c r="A596" s="461">
        <v>590</v>
      </c>
      <c r="B596" s="469" t="s">
        <v>1136</v>
      </c>
      <c r="C596" s="470"/>
      <c r="D596" s="471" t="s">
        <v>514</v>
      </c>
      <c r="E596" s="465">
        <v>4</v>
      </c>
      <c r="F596" s="466">
        <f t="shared" si="25"/>
        <v>8500</v>
      </c>
      <c r="G596" s="467">
        <v>34000</v>
      </c>
      <c r="H596" s="468"/>
      <c r="I596" s="473"/>
      <c r="J596" s="474"/>
      <c r="K596" s="475">
        <f t="shared" si="26"/>
        <v>-34000</v>
      </c>
      <c r="L596" s="476">
        <f t="shared" si="24"/>
        <v>-100</v>
      </c>
      <c r="M596" s="477"/>
      <c r="N596" s="478"/>
    </row>
    <row r="597" ht="15" customHeight="1" spans="1:14">
      <c r="A597" s="461">
        <v>591</v>
      </c>
      <c r="B597" s="469" t="s">
        <v>1137</v>
      </c>
      <c r="C597" s="470"/>
      <c r="D597" s="471" t="s">
        <v>514</v>
      </c>
      <c r="E597" s="465">
        <v>12</v>
      </c>
      <c r="F597" s="466">
        <f t="shared" si="25"/>
        <v>49.35</v>
      </c>
      <c r="G597" s="467">
        <v>592.2</v>
      </c>
      <c r="H597" s="468"/>
      <c r="I597" s="473"/>
      <c r="J597" s="474"/>
      <c r="K597" s="475">
        <f t="shared" si="26"/>
        <v>-592.2</v>
      </c>
      <c r="L597" s="476">
        <f t="shared" si="24"/>
        <v>-100</v>
      </c>
      <c r="M597" s="477"/>
      <c r="N597" s="478"/>
    </row>
    <row r="598" ht="15" customHeight="1" spans="1:14">
      <c r="A598" s="461">
        <v>592</v>
      </c>
      <c r="B598" s="469" t="s">
        <v>1138</v>
      </c>
      <c r="C598" s="470"/>
      <c r="D598" s="471" t="s">
        <v>514</v>
      </c>
      <c r="E598" s="465">
        <v>1</v>
      </c>
      <c r="F598" s="466">
        <f t="shared" si="25"/>
        <v>40</v>
      </c>
      <c r="G598" s="467">
        <v>40</v>
      </c>
      <c r="H598" s="468"/>
      <c r="I598" s="473"/>
      <c r="J598" s="474"/>
      <c r="K598" s="475">
        <f t="shared" si="26"/>
        <v>-40</v>
      </c>
      <c r="L598" s="476">
        <f t="shared" si="24"/>
        <v>-100</v>
      </c>
      <c r="M598" s="477"/>
      <c r="N598" s="478"/>
    </row>
    <row r="599" ht="15" customHeight="1" spans="1:14">
      <c r="A599" s="461">
        <v>593</v>
      </c>
      <c r="B599" s="469" t="s">
        <v>1139</v>
      </c>
      <c r="C599" s="470"/>
      <c r="D599" s="471" t="s">
        <v>514</v>
      </c>
      <c r="E599" s="465">
        <v>10</v>
      </c>
      <c r="F599" s="466">
        <f t="shared" si="25"/>
        <v>98.3</v>
      </c>
      <c r="G599" s="467">
        <v>983</v>
      </c>
      <c r="H599" s="468"/>
      <c r="I599" s="473"/>
      <c r="J599" s="474"/>
      <c r="K599" s="475">
        <f t="shared" si="26"/>
        <v>-983</v>
      </c>
      <c r="L599" s="476">
        <f t="shared" si="24"/>
        <v>-100</v>
      </c>
      <c r="M599" s="477"/>
      <c r="N599" s="478"/>
    </row>
    <row r="600" ht="15" customHeight="1" spans="1:14">
      <c r="A600" s="461">
        <v>594</v>
      </c>
      <c r="B600" s="469" t="s">
        <v>1140</v>
      </c>
      <c r="C600" s="470"/>
      <c r="D600" s="471" t="s">
        <v>514</v>
      </c>
      <c r="E600" s="465">
        <v>1</v>
      </c>
      <c r="F600" s="466">
        <f t="shared" si="25"/>
        <v>260</v>
      </c>
      <c r="G600" s="467">
        <v>260</v>
      </c>
      <c r="H600" s="468"/>
      <c r="I600" s="473"/>
      <c r="J600" s="474"/>
      <c r="K600" s="475">
        <f t="shared" si="26"/>
        <v>-260</v>
      </c>
      <c r="L600" s="476">
        <f t="shared" si="24"/>
        <v>-100</v>
      </c>
      <c r="M600" s="477"/>
      <c r="N600" s="478"/>
    </row>
    <row r="601" ht="15" customHeight="1" spans="1:14">
      <c r="A601" s="461">
        <v>595</v>
      </c>
      <c r="B601" s="469" t="s">
        <v>1141</v>
      </c>
      <c r="C601" s="470"/>
      <c r="D601" s="471" t="s">
        <v>514</v>
      </c>
      <c r="E601" s="465">
        <v>1</v>
      </c>
      <c r="F601" s="466">
        <f t="shared" si="25"/>
        <v>210</v>
      </c>
      <c r="G601" s="467">
        <v>210</v>
      </c>
      <c r="H601" s="468"/>
      <c r="I601" s="473"/>
      <c r="J601" s="474"/>
      <c r="K601" s="475">
        <f t="shared" si="26"/>
        <v>-210</v>
      </c>
      <c r="L601" s="476">
        <f t="shared" si="24"/>
        <v>-100</v>
      </c>
      <c r="M601" s="477"/>
      <c r="N601" s="478"/>
    </row>
    <row r="602" ht="15" customHeight="1" spans="1:14">
      <c r="A602" s="461">
        <v>596</v>
      </c>
      <c r="B602" s="469" t="s">
        <v>1142</v>
      </c>
      <c r="C602" s="470"/>
      <c r="D602" s="471" t="s">
        <v>514</v>
      </c>
      <c r="E602" s="465">
        <v>2</v>
      </c>
      <c r="F602" s="466">
        <f t="shared" si="25"/>
        <v>24</v>
      </c>
      <c r="G602" s="467">
        <v>48</v>
      </c>
      <c r="H602" s="468"/>
      <c r="I602" s="473"/>
      <c r="J602" s="474"/>
      <c r="K602" s="475">
        <f t="shared" si="26"/>
        <v>-48</v>
      </c>
      <c r="L602" s="476">
        <f t="shared" si="24"/>
        <v>-100</v>
      </c>
      <c r="M602" s="477"/>
      <c r="N602" s="478"/>
    </row>
    <row r="603" ht="15" customHeight="1" spans="1:14">
      <c r="A603" s="461">
        <v>597</v>
      </c>
      <c r="B603" s="469" t="s">
        <v>1023</v>
      </c>
      <c r="C603" s="470"/>
      <c r="D603" s="471" t="s">
        <v>514</v>
      </c>
      <c r="E603" s="465">
        <v>8</v>
      </c>
      <c r="F603" s="466">
        <f t="shared" si="25"/>
        <v>102.565</v>
      </c>
      <c r="G603" s="467">
        <v>820.52</v>
      </c>
      <c r="H603" s="468"/>
      <c r="I603" s="473"/>
      <c r="J603" s="474"/>
      <c r="K603" s="475">
        <f t="shared" si="26"/>
        <v>-820.52</v>
      </c>
      <c r="L603" s="476">
        <f t="shared" si="24"/>
        <v>-100</v>
      </c>
      <c r="M603" s="477"/>
      <c r="N603" s="478"/>
    </row>
    <row r="604" ht="15" customHeight="1" spans="1:14">
      <c r="A604" s="461">
        <v>598</v>
      </c>
      <c r="B604" s="469" t="s">
        <v>1143</v>
      </c>
      <c r="C604" s="470"/>
      <c r="D604" s="471" t="s">
        <v>514</v>
      </c>
      <c r="E604" s="465">
        <v>5</v>
      </c>
      <c r="F604" s="466">
        <f t="shared" si="25"/>
        <v>150</v>
      </c>
      <c r="G604" s="467">
        <v>750</v>
      </c>
      <c r="H604" s="468"/>
      <c r="I604" s="473"/>
      <c r="J604" s="474"/>
      <c r="K604" s="475">
        <f t="shared" si="26"/>
        <v>-750</v>
      </c>
      <c r="L604" s="476">
        <f t="shared" si="24"/>
        <v>-100</v>
      </c>
      <c r="M604" s="477"/>
      <c r="N604" s="478"/>
    </row>
    <row r="605" ht="15" customHeight="1" spans="1:14">
      <c r="A605" s="461">
        <v>599</v>
      </c>
      <c r="B605" s="469" t="s">
        <v>1144</v>
      </c>
      <c r="C605" s="470"/>
      <c r="D605" s="471" t="s">
        <v>514</v>
      </c>
      <c r="E605" s="465">
        <v>7</v>
      </c>
      <c r="F605" s="466">
        <f t="shared" si="25"/>
        <v>383.142857142857</v>
      </c>
      <c r="G605" s="467">
        <v>2682</v>
      </c>
      <c r="H605" s="468"/>
      <c r="I605" s="473"/>
      <c r="J605" s="474"/>
      <c r="K605" s="475">
        <f t="shared" si="26"/>
        <v>-2682</v>
      </c>
      <c r="L605" s="476">
        <f t="shared" si="24"/>
        <v>-100</v>
      </c>
      <c r="M605" s="477"/>
      <c r="N605" s="478"/>
    </row>
    <row r="606" ht="15" customHeight="1" spans="1:14">
      <c r="A606" s="461">
        <v>600</v>
      </c>
      <c r="B606" s="469" t="s">
        <v>1145</v>
      </c>
      <c r="C606" s="470"/>
      <c r="D606" s="471" t="s">
        <v>514</v>
      </c>
      <c r="E606" s="465">
        <v>3</v>
      </c>
      <c r="F606" s="466">
        <f t="shared" si="25"/>
        <v>2100</v>
      </c>
      <c r="G606" s="467">
        <v>6300</v>
      </c>
      <c r="H606" s="468"/>
      <c r="I606" s="473"/>
      <c r="J606" s="474"/>
      <c r="K606" s="475">
        <f t="shared" si="26"/>
        <v>-6300</v>
      </c>
      <c r="L606" s="476">
        <f t="shared" si="24"/>
        <v>-100</v>
      </c>
      <c r="M606" s="477"/>
      <c r="N606" s="478"/>
    </row>
    <row r="607" ht="15" customHeight="1" spans="1:14">
      <c r="A607" s="461">
        <v>601</v>
      </c>
      <c r="B607" s="469" t="s">
        <v>1146</v>
      </c>
      <c r="C607" s="470"/>
      <c r="D607" s="471" t="s">
        <v>514</v>
      </c>
      <c r="E607" s="465">
        <v>10</v>
      </c>
      <c r="F607" s="466">
        <f t="shared" si="25"/>
        <v>15</v>
      </c>
      <c r="G607" s="467">
        <v>150</v>
      </c>
      <c r="H607" s="468"/>
      <c r="I607" s="473"/>
      <c r="J607" s="474"/>
      <c r="K607" s="475">
        <f t="shared" si="26"/>
        <v>-150</v>
      </c>
      <c r="L607" s="476">
        <f t="shared" si="24"/>
        <v>-100</v>
      </c>
      <c r="M607" s="477"/>
      <c r="N607" s="478"/>
    </row>
    <row r="608" ht="15" customHeight="1" spans="1:14">
      <c r="A608" s="461">
        <v>602</v>
      </c>
      <c r="B608" s="469" t="s">
        <v>1147</v>
      </c>
      <c r="C608" s="470"/>
      <c r="D608" s="471" t="s">
        <v>514</v>
      </c>
      <c r="E608" s="465">
        <v>3</v>
      </c>
      <c r="F608" s="466">
        <f t="shared" si="25"/>
        <v>1305.40333333333</v>
      </c>
      <c r="G608" s="467">
        <v>3916.21</v>
      </c>
      <c r="H608" s="468"/>
      <c r="I608" s="473"/>
      <c r="J608" s="474"/>
      <c r="K608" s="475">
        <f t="shared" si="26"/>
        <v>-3916.21</v>
      </c>
      <c r="L608" s="476">
        <f t="shared" si="24"/>
        <v>-100</v>
      </c>
      <c r="M608" s="477"/>
      <c r="N608" s="478"/>
    </row>
    <row r="609" ht="15" customHeight="1" spans="1:14">
      <c r="A609" s="461">
        <v>603</v>
      </c>
      <c r="B609" s="469" t="s">
        <v>1148</v>
      </c>
      <c r="C609" s="470"/>
      <c r="D609" s="471" t="s">
        <v>514</v>
      </c>
      <c r="E609" s="465">
        <v>8</v>
      </c>
      <c r="F609" s="466">
        <f t="shared" si="25"/>
        <v>2.25</v>
      </c>
      <c r="G609" s="467">
        <v>18</v>
      </c>
      <c r="H609" s="468"/>
      <c r="I609" s="473"/>
      <c r="J609" s="474"/>
      <c r="K609" s="475">
        <f t="shared" si="26"/>
        <v>-18</v>
      </c>
      <c r="L609" s="476">
        <f t="shared" si="24"/>
        <v>-100</v>
      </c>
      <c r="M609" s="477"/>
      <c r="N609" s="478"/>
    </row>
    <row r="610" ht="15" customHeight="1" spans="1:14">
      <c r="A610" s="461">
        <v>604</v>
      </c>
      <c r="B610" s="469" t="s">
        <v>1149</v>
      </c>
      <c r="C610" s="470"/>
      <c r="D610" s="471" t="s">
        <v>514</v>
      </c>
      <c r="E610" s="465">
        <v>2</v>
      </c>
      <c r="F610" s="466">
        <f t="shared" si="25"/>
        <v>600</v>
      </c>
      <c r="G610" s="467">
        <v>1200</v>
      </c>
      <c r="H610" s="468"/>
      <c r="I610" s="473"/>
      <c r="J610" s="474"/>
      <c r="K610" s="475">
        <f t="shared" si="26"/>
        <v>-1200</v>
      </c>
      <c r="L610" s="476">
        <f t="shared" si="24"/>
        <v>-100</v>
      </c>
      <c r="M610" s="477"/>
      <c r="N610" s="478"/>
    </row>
    <row r="611" ht="15" customHeight="1" spans="1:14">
      <c r="A611" s="461">
        <v>605</v>
      </c>
      <c r="B611" s="469" t="s">
        <v>1150</v>
      </c>
      <c r="C611" s="470"/>
      <c r="D611" s="471" t="s">
        <v>514</v>
      </c>
      <c r="E611" s="465">
        <v>2</v>
      </c>
      <c r="F611" s="466">
        <f t="shared" si="25"/>
        <v>110</v>
      </c>
      <c r="G611" s="467">
        <v>220</v>
      </c>
      <c r="H611" s="468"/>
      <c r="I611" s="473"/>
      <c r="J611" s="474"/>
      <c r="K611" s="475">
        <f t="shared" si="26"/>
        <v>-220</v>
      </c>
      <c r="L611" s="476">
        <f t="shared" si="24"/>
        <v>-100</v>
      </c>
      <c r="M611" s="477"/>
      <c r="N611" s="478"/>
    </row>
    <row r="612" ht="15" customHeight="1" spans="1:14">
      <c r="A612" s="461">
        <v>606</v>
      </c>
      <c r="B612" s="469" t="s">
        <v>1151</v>
      </c>
      <c r="C612" s="470"/>
      <c r="D612" s="471" t="s">
        <v>514</v>
      </c>
      <c r="E612" s="465">
        <v>3</v>
      </c>
      <c r="F612" s="466">
        <f t="shared" si="25"/>
        <v>8428.66666666667</v>
      </c>
      <c r="G612" s="467">
        <v>25286</v>
      </c>
      <c r="H612" s="468"/>
      <c r="I612" s="473"/>
      <c r="J612" s="474"/>
      <c r="K612" s="475">
        <f t="shared" si="26"/>
        <v>-25286</v>
      </c>
      <c r="L612" s="476">
        <f t="shared" si="24"/>
        <v>-100</v>
      </c>
      <c r="M612" s="477"/>
      <c r="N612" s="478"/>
    </row>
    <row r="613" ht="15" customHeight="1" spans="1:14">
      <c r="A613" s="461">
        <v>607</v>
      </c>
      <c r="B613" s="469" t="s">
        <v>1152</v>
      </c>
      <c r="C613" s="470"/>
      <c r="D613" s="471" t="s">
        <v>514</v>
      </c>
      <c r="E613" s="465">
        <v>30</v>
      </c>
      <c r="F613" s="466">
        <f t="shared" si="25"/>
        <v>8</v>
      </c>
      <c r="G613" s="467">
        <v>240</v>
      </c>
      <c r="H613" s="468"/>
      <c r="I613" s="473"/>
      <c r="J613" s="474"/>
      <c r="K613" s="475">
        <f t="shared" si="26"/>
        <v>-240</v>
      </c>
      <c r="L613" s="476">
        <f t="shared" si="24"/>
        <v>-100</v>
      </c>
      <c r="M613" s="477"/>
      <c r="N613" s="478"/>
    </row>
    <row r="614" ht="15" customHeight="1" spans="1:14">
      <c r="A614" s="461">
        <v>608</v>
      </c>
      <c r="B614" s="469" t="s">
        <v>1153</v>
      </c>
      <c r="C614" s="470" t="s">
        <v>1154</v>
      </c>
      <c r="D614" s="471" t="s">
        <v>514</v>
      </c>
      <c r="E614" s="465">
        <v>5</v>
      </c>
      <c r="F614" s="466">
        <f t="shared" si="25"/>
        <v>220</v>
      </c>
      <c r="G614" s="467">
        <v>1100</v>
      </c>
      <c r="H614" s="468"/>
      <c r="I614" s="473"/>
      <c r="J614" s="474"/>
      <c r="K614" s="475">
        <f t="shared" si="26"/>
        <v>-1100</v>
      </c>
      <c r="L614" s="476">
        <f t="shared" si="24"/>
        <v>-100</v>
      </c>
      <c r="M614" s="477"/>
      <c r="N614" s="478"/>
    </row>
    <row r="615" ht="15" customHeight="1" spans="1:14">
      <c r="A615" s="461">
        <v>609</v>
      </c>
      <c r="B615" s="469" t="s">
        <v>1153</v>
      </c>
      <c r="C615" s="470" t="s">
        <v>1155</v>
      </c>
      <c r="D615" s="471" t="s">
        <v>514</v>
      </c>
      <c r="E615" s="465">
        <v>2</v>
      </c>
      <c r="F615" s="466">
        <f t="shared" si="25"/>
        <v>210</v>
      </c>
      <c r="G615" s="467">
        <v>420</v>
      </c>
      <c r="H615" s="468"/>
      <c r="I615" s="473"/>
      <c r="J615" s="474"/>
      <c r="K615" s="475">
        <f t="shared" si="26"/>
        <v>-420</v>
      </c>
      <c r="L615" s="476">
        <f t="shared" si="24"/>
        <v>-100</v>
      </c>
      <c r="M615" s="477"/>
      <c r="N615" s="478"/>
    </row>
    <row r="616" ht="15" customHeight="1" spans="1:14">
      <c r="A616" s="461">
        <v>610</v>
      </c>
      <c r="B616" s="469" t="s">
        <v>1153</v>
      </c>
      <c r="C616" s="470" t="s">
        <v>1156</v>
      </c>
      <c r="D616" s="471" t="s">
        <v>514</v>
      </c>
      <c r="E616" s="465">
        <v>1</v>
      </c>
      <c r="F616" s="466">
        <f t="shared" si="25"/>
        <v>260</v>
      </c>
      <c r="G616" s="467">
        <v>260</v>
      </c>
      <c r="H616" s="468"/>
      <c r="I616" s="473"/>
      <c r="J616" s="474"/>
      <c r="K616" s="475">
        <f t="shared" si="26"/>
        <v>-260</v>
      </c>
      <c r="L616" s="476">
        <f t="shared" si="24"/>
        <v>-100</v>
      </c>
      <c r="M616" s="477"/>
      <c r="N616" s="478"/>
    </row>
    <row r="617" ht="15" customHeight="1" spans="1:14">
      <c r="A617" s="461">
        <v>611</v>
      </c>
      <c r="B617" s="469" t="s">
        <v>1153</v>
      </c>
      <c r="C617" s="470" t="s">
        <v>1157</v>
      </c>
      <c r="D617" s="471" t="s">
        <v>514</v>
      </c>
      <c r="E617" s="465">
        <v>1</v>
      </c>
      <c r="F617" s="466">
        <f t="shared" si="25"/>
        <v>180</v>
      </c>
      <c r="G617" s="467">
        <v>180</v>
      </c>
      <c r="H617" s="468"/>
      <c r="I617" s="473"/>
      <c r="J617" s="474"/>
      <c r="K617" s="475">
        <f t="shared" si="26"/>
        <v>-180</v>
      </c>
      <c r="L617" s="476">
        <f t="shared" si="24"/>
        <v>-100</v>
      </c>
      <c r="M617" s="477"/>
      <c r="N617" s="478"/>
    </row>
    <row r="618" ht="15" customHeight="1" spans="1:14">
      <c r="A618" s="461">
        <v>612</v>
      </c>
      <c r="B618" s="469" t="s">
        <v>1153</v>
      </c>
      <c r="C618" s="470" t="s">
        <v>1158</v>
      </c>
      <c r="D618" s="471" t="s">
        <v>514</v>
      </c>
      <c r="E618" s="465">
        <v>0.38</v>
      </c>
      <c r="F618" s="466">
        <f t="shared" si="25"/>
        <v>160</v>
      </c>
      <c r="G618" s="467">
        <v>60.8</v>
      </c>
      <c r="H618" s="468"/>
      <c r="I618" s="473"/>
      <c r="J618" s="474"/>
      <c r="K618" s="475">
        <f t="shared" si="26"/>
        <v>-60.8</v>
      </c>
      <c r="L618" s="476">
        <f t="shared" si="24"/>
        <v>-100</v>
      </c>
      <c r="M618" s="477"/>
      <c r="N618" s="478"/>
    </row>
    <row r="619" ht="15" customHeight="1" spans="1:14">
      <c r="A619" s="461">
        <v>613</v>
      </c>
      <c r="B619" s="469" t="s">
        <v>1159</v>
      </c>
      <c r="C619" s="470"/>
      <c r="D619" s="471" t="s">
        <v>514</v>
      </c>
      <c r="E619" s="465">
        <v>10</v>
      </c>
      <c r="F619" s="466">
        <f t="shared" si="25"/>
        <v>15</v>
      </c>
      <c r="G619" s="467">
        <v>150</v>
      </c>
      <c r="H619" s="468"/>
      <c r="I619" s="473"/>
      <c r="J619" s="474"/>
      <c r="K619" s="475">
        <f t="shared" si="26"/>
        <v>-150</v>
      </c>
      <c r="L619" s="476">
        <f t="shared" si="24"/>
        <v>-100</v>
      </c>
      <c r="M619" s="477"/>
      <c r="N619" s="478"/>
    </row>
    <row r="620" ht="15" customHeight="1" spans="1:14">
      <c r="A620" s="461">
        <v>614</v>
      </c>
      <c r="B620" s="469" t="s">
        <v>1160</v>
      </c>
      <c r="C620" s="470" t="s">
        <v>1161</v>
      </c>
      <c r="D620" s="471" t="s">
        <v>514</v>
      </c>
      <c r="E620" s="465">
        <v>12</v>
      </c>
      <c r="F620" s="466">
        <f t="shared" si="25"/>
        <v>5</v>
      </c>
      <c r="G620" s="467">
        <v>60</v>
      </c>
      <c r="H620" s="468"/>
      <c r="I620" s="473"/>
      <c r="J620" s="474"/>
      <c r="K620" s="475">
        <f t="shared" si="26"/>
        <v>-60</v>
      </c>
      <c r="L620" s="476">
        <f t="shared" si="24"/>
        <v>-100</v>
      </c>
      <c r="M620" s="477"/>
      <c r="N620" s="478"/>
    </row>
    <row r="621" ht="15" customHeight="1" spans="1:14">
      <c r="A621" s="461">
        <v>615</v>
      </c>
      <c r="B621" s="469" t="s">
        <v>1162</v>
      </c>
      <c r="C621" s="470"/>
      <c r="D621" s="471" t="s">
        <v>514</v>
      </c>
      <c r="E621" s="465">
        <v>29</v>
      </c>
      <c r="F621" s="466">
        <f t="shared" si="25"/>
        <v>14.1103448275862</v>
      </c>
      <c r="G621" s="467">
        <v>409.2</v>
      </c>
      <c r="H621" s="468"/>
      <c r="I621" s="473"/>
      <c r="J621" s="474"/>
      <c r="K621" s="475">
        <f t="shared" si="26"/>
        <v>-409.2</v>
      </c>
      <c r="L621" s="476">
        <f t="shared" si="24"/>
        <v>-100</v>
      </c>
      <c r="M621" s="477"/>
      <c r="N621" s="478"/>
    </row>
    <row r="622" ht="15" customHeight="1" spans="1:14">
      <c r="A622" s="461">
        <v>616</v>
      </c>
      <c r="B622" s="469" t="s">
        <v>1163</v>
      </c>
      <c r="C622" s="470"/>
      <c r="D622" s="471" t="s">
        <v>514</v>
      </c>
      <c r="E622" s="465">
        <v>20</v>
      </c>
      <c r="F622" s="466">
        <f t="shared" si="25"/>
        <v>25</v>
      </c>
      <c r="G622" s="467">
        <v>500</v>
      </c>
      <c r="H622" s="468"/>
      <c r="I622" s="473"/>
      <c r="J622" s="474"/>
      <c r="K622" s="475">
        <f t="shared" si="26"/>
        <v>-500</v>
      </c>
      <c r="L622" s="476">
        <f t="shared" si="24"/>
        <v>-100</v>
      </c>
      <c r="M622" s="477"/>
      <c r="N622" s="478"/>
    </row>
    <row r="623" ht="15" customHeight="1" spans="1:14">
      <c r="A623" s="461">
        <v>617</v>
      </c>
      <c r="B623" s="469" t="s">
        <v>1164</v>
      </c>
      <c r="C623" s="470" t="s">
        <v>1165</v>
      </c>
      <c r="D623" s="471" t="s">
        <v>514</v>
      </c>
      <c r="E623" s="465">
        <v>2076</v>
      </c>
      <c r="F623" s="466">
        <f t="shared" si="25"/>
        <v>8.86820809248555</v>
      </c>
      <c r="G623" s="467">
        <v>18410.4</v>
      </c>
      <c r="H623" s="468"/>
      <c r="I623" s="473"/>
      <c r="J623" s="474"/>
      <c r="K623" s="475">
        <f t="shared" si="26"/>
        <v>-18410.4</v>
      </c>
      <c r="L623" s="476">
        <f t="shared" si="24"/>
        <v>-100</v>
      </c>
      <c r="M623" s="477"/>
      <c r="N623" s="478"/>
    </row>
    <row r="624" ht="15" customHeight="1" spans="1:14">
      <c r="A624" s="461">
        <v>618</v>
      </c>
      <c r="B624" s="469" t="s">
        <v>1164</v>
      </c>
      <c r="C624" s="470" t="s">
        <v>1166</v>
      </c>
      <c r="D624" s="471" t="s">
        <v>514</v>
      </c>
      <c r="E624" s="465">
        <v>180</v>
      </c>
      <c r="F624" s="466">
        <f t="shared" si="25"/>
        <v>7.32222222222222</v>
      </c>
      <c r="G624" s="467">
        <v>1318</v>
      </c>
      <c r="H624" s="468"/>
      <c r="I624" s="473"/>
      <c r="J624" s="474"/>
      <c r="K624" s="475">
        <f t="shared" si="26"/>
        <v>-1318</v>
      </c>
      <c r="L624" s="476">
        <f t="shared" si="24"/>
        <v>-100</v>
      </c>
      <c r="M624" s="477"/>
      <c r="N624" s="478"/>
    </row>
    <row r="625" ht="15" customHeight="1" spans="1:14">
      <c r="A625" s="461">
        <v>619</v>
      </c>
      <c r="B625" s="469" t="s">
        <v>1164</v>
      </c>
      <c r="C625" s="470" t="s">
        <v>1167</v>
      </c>
      <c r="D625" s="471" t="s">
        <v>514</v>
      </c>
      <c r="E625" s="465">
        <v>200</v>
      </c>
      <c r="F625" s="466">
        <f t="shared" si="25"/>
        <v>7.5</v>
      </c>
      <c r="G625" s="467">
        <v>1500</v>
      </c>
      <c r="H625" s="468"/>
      <c r="I625" s="473"/>
      <c r="J625" s="474"/>
      <c r="K625" s="475">
        <f t="shared" si="26"/>
        <v>-1500</v>
      </c>
      <c r="L625" s="476">
        <f t="shared" si="24"/>
        <v>-100</v>
      </c>
      <c r="M625" s="477"/>
      <c r="N625" s="478"/>
    </row>
    <row r="626" ht="15" customHeight="1" spans="1:14">
      <c r="A626" s="461">
        <v>620</v>
      </c>
      <c r="B626" s="469" t="s">
        <v>1164</v>
      </c>
      <c r="C626" s="470" t="s">
        <v>1168</v>
      </c>
      <c r="D626" s="471" t="s">
        <v>514</v>
      </c>
      <c r="E626" s="465">
        <v>310</v>
      </c>
      <c r="F626" s="466">
        <f t="shared" si="25"/>
        <v>7.59096774193548</v>
      </c>
      <c r="G626" s="467">
        <v>2353.2</v>
      </c>
      <c r="H626" s="468"/>
      <c r="I626" s="473"/>
      <c r="J626" s="474"/>
      <c r="K626" s="475">
        <f t="shared" si="26"/>
        <v>-2353.2</v>
      </c>
      <c r="L626" s="476">
        <f t="shared" si="24"/>
        <v>-100</v>
      </c>
      <c r="M626" s="477"/>
      <c r="N626" s="478"/>
    </row>
    <row r="627" ht="15" customHeight="1" spans="1:14">
      <c r="A627" s="461">
        <v>621</v>
      </c>
      <c r="B627" s="469" t="s">
        <v>1169</v>
      </c>
      <c r="C627" s="470"/>
      <c r="D627" s="471" t="s">
        <v>514</v>
      </c>
      <c r="E627" s="465">
        <v>10</v>
      </c>
      <c r="F627" s="466">
        <f t="shared" si="25"/>
        <v>1500</v>
      </c>
      <c r="G627" s="467">
        <v>15000</v>
      </c>
      <c r="H627" s="468"/>
      <c r="I627" s="473"/>
      <c r="J627" s="474"/>
      <c r="K627" s="475">
        <f t="shared" si="26"/>
        <v>-15000</v>
      </c>
      <c r="L627" s="476">
        <f t="shared" si="24"/>
        <v>-100</v>
      </c>
      <c r="M627" s="477"/>
      <c r="N627" s="478"/>
    </row>
    <row r="628" ht="15" customHeight="1" spans="1:14">
      <c r="A628" s="461">
        <v>622</v>
      </c>
      <c r="B628" s="469" t="s">
        <v>1170</v>
      </c>
      <c r="C628" s="470"/>
      <c r="D628" s="471" t="s">
        <v>514</v>
      </c>
      <c r="E628" s="465">
        <v>20</v>
      </c>
      <c r="F628" s="466">
        <f t="shared" si="25"/>
        <v>820</v>
      </c>
      <c r="G628" s="467">
        <v>16400</v>
      </c>
      <c r="H628" s="468"/>
      <c r="I628" s="473"/>
      <c r="J628" s="474"/>
      <c r="K628" s="475">
        <f t="shared" si="26"/>
        <v>-16400</v>
      </c>
      <c r="L628" s="476">
        <f t="shared" si="24"/>
        <v>-100</v>
      </c>
      <c r="M628" s="477"/>
      <c r="N628" s="478"/>
    </row>
    <row r="629" ht="15" customHeight="1" spans="1:14">
      <c r="A629" s="461">
        <v>623</v>
      </c>
      <c r="B629" s="469" t="s">
        <v>1171</v>
      </c>
      <c r="C629" s="470">
        <v>150</v>
      </c>
      <c r="D629" s="471" t="s">
        <v>514</v>
      </c>
      <c r="E629" s="465">
        <v>4</v>
      </c>
      <c r="F629" s="466">
        <f t="shared" si="25"/>
        <v>15</v>
      </c>
      <c r="G629" s="467">
        <v>60</v>
      </c>
      <c r="H629" s="468"/>
      <c r="I629" s="473"/>
      <c r="J629" s="474"/>
      <c r="K629" s="475">
        <f t="shared" si="26"/>
        <v>-60</v>
      </c>
      <c r="L629" s="476">
        <f t="shared" si="24"/>
        <v>-100</v>
      </c>
      <c r="M629" s="477"/>
      <c r="N629" s="478"/>
    </row>
    <row r="630" ht="15" customHeight="1" spans="1:14">
      <c r="A630" s="461">
        <v>624</v>
      </c>
      <c r="B630" s="469" t="s">
        <v>1172</v>
      </c>
      <c r="C630" s="470"/>
      <c r="D630" s="471" t="s">
        <v>514</v>
      </c>
      <c r="E630" s="465">
        <v>2</v>
      </c>
      <c r="F630" s="466">
        <f t="shared" si="25"/>
        <v>38</v>
      </c>
      <c r="G630" s="467">
        <v>76</v>
      </c>
      <c r="H630" s="468"/>
      <c r="I630" s="473"/>
      <c r="J630" s="474"/>
      <c r="K630" s="475">
        <f t="shared" si="26"/>
        <v>-76</v>
      </c>
      <c r="L630" s="476">
        <f t="shared" si="24"/>
        <v>-100</v>
      </c>
      <c r="M630" s="477"/>
      <c r="N630" s="478"/>
    </row>
    <row r="631" ht="15" customHeight="1" spans="1:14">
      <c r="A631" s="461">
        <v>625</v>
      </c>
      <c r="B631" s="469" t="s">
        <v>1173</v>
      </c>
      <c r="C631" s="470" t="s">
        <v>1174</v>
      </c>
      <c r="D631" s="471" t="s">
        <v>514</v>
      </c>
      <c r="E631" s="465">
        <v>1</v>
      </c>
      <c r="F631" s="466">
        <f t="shared" si="25"/>
        <v>480</v>
      </c>
      <c r="G631" s="467">
        <v>480</v>
      </c>
      <c r="H631" s="468"/>
      <c r="I631" s="473"/>
      <c r="J631" s="474"/>
      <c r="K631" s="475">
        <f t="shared" si="26"/>
        <v>-480</v>
      </c>
      <c r="L631" s="476">
        <f t="shared" si="24"/>
        <v>-100</v>
      </c>
      <c r="M631" s="477"/>
      <c r="N631" s="478"/>
    </row>
    <row r="632" ht="15" customHeight="1" spans="1:14">
      <c r="A632" s="461">
        <v>626</v>
      </c>
      <c r="B632" s="469" t="s">
        <v>1175</v>
      </c>
      <c r="C632" s="470" t="s">
        <v>1176</v>
      </c>
      <c r="D632" s="471" t="s">
        <v>514</v>
      </c>
      <c r="E632" s="465">
        <v>1</v>
      </c>
      <c r="F632" s="466">
        <f t="shared" si="25"/>
        <v>210</v>
      </c>
      <c r="G632" s="467">
        <v>210</v>
      </c>
      <c r="H632" s="468"/>
      <c r="I632" s="473"/>
      <c r="J632" s="474"/>
      <c r="K632" s="475">
        <f t="shared" si="26"/>
        <v>-210</v>
      </c>
      <c r="L632" s="476">
        <f t="shared" si="24"/>
        <v>-100</v>
      </c>
      <c r="M632" s="477"/>
      <c r="N632" s="478"/>
    </row>
    <row r="633" ht="15" customHeight="1" spans="1:14">
      <c r="A633" s="461">
        <v>627</v>
      </c>
      <c r="B633" s="469" t="s">
        <v>1177</v>
      </c>
      <c r="C633" s="470"/>
      <c r="D633" s="471" t="s">
        <v>514</v>
      </c>
      <c r="E633" s="465">
        <v>10</v>
      </c>
      <c r="F633" s="466">
        <f t="shared" si="25"/>
        <v>5</v>
      </c>
      <c r="G633" s="467">
        <v>50</v>
      </c>
      <c r="H633" s="468"/>
      <c r="I633" s="473"/>
      <c r="J633" s="474"/>
      <c r="K633" s="475">
        <f t="shared" si="26"/>
        <v>-50</v>
      </c>
      <c r="L633" s="476">
        <f t="shared" si="24"/>
        <v>-100</v>
      </c>
      <c r="M633" s="477"/>
      <c r="N633" s="478"/>
    </row>
    <row r="634" ht="15" customHeight="1" spans="1:14">
      <c r="A634" s="461">
        <v>628</v>
      </c>
      <c r="B634" s="469" t="s">
        <v>1178</v>
      </c>
      <c r="C634" s="470" t="s">
        <v>1179</v>
      </c>
      <c r="D634" s="471" t="s">
        <v>514</v>
      </c>
      <c r="E634" s="465">
        <v>20</v>
      </c>
      <c r="F634" s="466">
        <f t="shared" si="25"/>
        <v>55.5555</v>
      </c>
      <c r="G634" s="467">
        <v>1111.11</v>
      </c>
      <c r="H634" s="468"/>
      <c r="I634" s="473"/>
      <c r="J634" s="474"/>
      <c r="K634" s="475">
        <f t="shared" si="26"/>
        <v>-1111.11</v>
      </c>
      <c r="L634" s="476">
        <f t="shared" si="24"/>
        <v>-100</v>
      </c>
      <c r="M634" s="477"/>
      <c r="N634" s="478"/>
    </row>
    <row r="635" ht="15" customHeight="1" spans="1:14">
      <c r="A635" s="461">
        <v>629</v>
      </c>
      <c r="B635" s="469" t="s">
        <v>1180</v>
      </c>
      <c r="C635" s="470" t="s">
        <v>1181</v>
      </c>
      <c r="D635" s="471" t="s">
        <v>514</v>
      </c>
      <c r="E635" s="465">
        <v>20</v>
      </c>
      <c r="F635" s="466">
        <f t="shared" si="25"/>
        <v>55.5555</v>
      </c>
      <c r="G635" s="467">
        <v>1111.11</v>
      </c>
      <c r="H635" s="468"/>
      <c r="I635" s="473"/>
      <c r="J635" s="474"/>
      <c r="K635" s="475">
        <f t="shared" si="26"/>
        <v>-1111.11</v>
      </c>
      <c r="L635" s="476">
        <f t="shared" si="24"/>
        <v>-100</v>
      </c>
      <c r="M635" s="477"/>
      <c r="N635" s="478"/>
    </row>
    <row r="636" ht="15" customHeight="1" spans="1:14">
      <c r="A636" s="461">
        <v>630</v>
      </c>
      <c r="B636" s="469" t="s">
        <v>1182</v>
      </c>
      <c r="C636" s="470" t="s">
        <v>1183</v>
      </c>
      <c r="D636" s="471" t="s">
        <v>514</v>
      </c>
      <c r="E636" s="465">
        <v>40</v>
      </c>
      <c r="F636" s="466">
        <f t="shared" si="25"/>
        <v>59.829</v>
      </c>
      <c r="G636" s="467">
        <v>2393.16</v>
      </c>
      <c r="H636" s="468"/>
      <c r="I636" s="473"/>
      <c r="J636" s="474"/>
      <c r="K636" s="475">
        <f t="shared" si="26"/>
        <v>-2393.16</v>
      </c>
      <c r="L636" s="476">
        <f t="shared" si="24"/>
        <v>-100</v>
      </c>
      <c r="M636" s="477"/>
      <c r="N636" s="478"/>
    </row>
    <row r="637" ht="15" customHeight="1" spans="1:14">
      <c r="A637" s="461">
        <v>631</v>
      </c>
      <c r="B637" s="469" t="s">
        <v>1184</v>
      </c>
      <c r="C637" s="470" t="s">
        <v>1185</v>
      </c>
      <c r="D637" s="471" t="s">
        <v>514</v>
      </c>
      <c r="E637" s="465">
        <v>1150</v>
      </c>
      <c r="F637" s="466">
        <f t="shared" si="25"/>
        <v>9.5</v>
      </c>
      <c r="G637" s="467">
        <v>10925</v>
      </c>
      <c r="H637" s="468"/>
      <c r="I637" s="473"/>
      <c r="J637" s="474"/>
      <c r="K637" s="475">
        <f t="shared" si="26"/>
        <v>-10925</v>
      </c>
      <c r="L637" s="476">
        <f t="shared" si="24"/>
        <v>-100</v>
      </c>
      <c r="M637" s="477"/>
      <c r="N637" s="478"/>
    </row>
    <row r="638" ht="15" customHeight="1" spans="1:14">
      <c r="A638" s="461">
        <v>632</v>
      </c>
      <c r="B638" s="469" t="s">
        <v>1186</v>
      </c>
      <c r="C638" s="470" t="s">
        <v>1187</v>
      </c>
      <c r="D638" s="471" t="s">
        <v>514</v>
      </c>
      <c r="E638" s="465">
        <v>3</v>
      </c>
      <c r="F638" s="466">
        <f t="shared" si="25"/>
        <v>85</v>
      </c>
      <c r="G638" s="467">
        <v>255</v>
      </c>
      <c r="H638" s="468"/>
      <c r="I638" s="473"/>
      <c r="J638" s="474"/>
      <c r="K638" s="475">
        <f t="shared" si="26"/>
        <v>-255</v>
      </c>
      <c r="L638" s="476">
        <f t="shared" si="24"/>
        <v>-100</v>
      </c>
      <c r="M638" s="477"/>
      <c r="N638" s="478"/>
    </row>
    <row r="639" ht="15" customHeight="1" spans="1:14">
      <c r="A639" s="461">
        <v>633</v>
      </c>
      <c r="B639" s="469" t="s">
        <v>1188</v>
      </c>
      <c r="C639" s="470" t="s">
        <v>1189</v>
      </c>
      <c r="D639" s="471" t="s">
        <v>514</v>
      </c>
      <c r="E639" s="465">
        <v>2</v>
      </c>
      <c r="F639" s="466">
        <f t="shared" si="25"/>
        <v>5.5</v>
      </c>
      <c r="G639" s="467">
        <v>11</v>
      </c>
      <c r="H639" s="468"/>
      <c r="I639" s="473"/>
      <c r="J639" s="474"/>
      <c r="K639" s="475">
        <f t="shared" si="26"/>
        <v>-11</v>
      </c>
      <c r="L639" s="476">
        <f t="shared" si="24"/>
        <v>-100</v>
      </c>
      <c r="M639" s="477"/>
      <c r="N639" s="478"/>
    </row>
    <row r="640" ht="15" customHeight="1" spans="1:14">
      <c r="A640" s="461">
        <v>634</v>
      </c>
      <c r="B640" s="469" t="s">
        <v>1190</v>
      </c>
      <c r="C640" s="470"/>
      <c r="D640" s="471" t="s">
        <v>514</v>
      </c>
      <c r="E640" s="465">
        <v>3</v>
      </c>
      <c r="F640" s="466">
        <f t="shared" si="25"/>
        <v>3284.9</v>
      </c>
      <c r="G640" s="467">
        <v>9854.7</v>
      </c>
      <c r="H640" s="468"/>
      <c r="I640" s="473"/>
      <c r="J640" s="474"/>
      <c r="K640" s="475">
        <f t="shared" si="26"/>
        <v>-9854.7</v>
      </c>
      <c r="L640" s="476">
        <f t="shared" si="24"/>
        <v>-100</v>
      </c>
      <c r="M640" s="477"/>
      <c r="N640" s="478"/>
    </row>
    <row r="641" ht="15" customHeight="1" spans="1:14">
      <c r="A641" s="461">
        <v>635</v>
      </c>
      <c r="B641" s="469" t="s">
        <v>1191</v>
      </c>
      <c r="C641" s="470"/>
      <c r="D641" s="471" t="s">
        <v>514</v>
      </c>
      <c r="E641" s="465">
        <v>10</v>
      </c>
      <c r="F641" s="466">
        <f t="shared" si="25"/>
        <v>3357.265</v>
      </c>
      <c r="G641" s="467">
        <v>33572.65</v>
      </c>
      <c r="H641" s="468"/>
      <c r="I641" s="473"/>
      <c r="J641" s="474"/>
      <c r="K641" s="475">
        <f t="shared" si="26"/>
        <v>-33572.65</v>
      </c>
      <c r="L641" s="476">
        <f t="shared" si="24"/>
        <v>-100</v>
      </c>
      <c r="M641" s="477"/>
      <c r="N641" s="478"/>
    </row>
    <row r="642" ht="15" customHeight="1" spans="1:14">
      <c r="A642" s="461">
        <v>636</v>
      </c>
      <c r="B642" s="469" t="s">
        <v>1192</v>
      </c>
      <c r="C642" s="470"/>
      <c r="D642" s="471" t="s">
        <v>514</v>
      </c>
      <c r="E642" s="465">
        <v>1</v>
      </c>
      <c r="F642" s="466">
        <f t="shared" si="25"/>
        <v>12038.39</v>
      </c>
      <c r="G642" s="467">
        <v>12038.39</v>
      </c>
      <c r="H642" s="468"/>
      <c r="I642" s="473"/>
      <c r="J642" s="474"/>
      <c r="K642" s="475">
        <f t="shared" si="26"/>
        <v>-12038.39</v>
      </c>
      <c r="L642" s="476">
        <f t="shared" si="24"/>
        <v>-100</v>
      </c>
      <c r="M642" s="477"/>
      <c r="N642" s="478"/>
    </row>
    <row r="643" ht="15" customHeight="1" spans="1:14">
      <c r="A643" s="461">
        <v>637</v>
      </c>
      <c r="B643" s="469" t="s">
        <v>1193</v>
      </c>
      <c r="C643" s="470" t="s">
        <v>1194</v>
      </c>
      <c r="D643" s="471" t="s">
        <v>514</v>
      </c>
      <c r="E643" s="465">
        <v>1</v>
      </c>
      <c r="F643" s="466">
        <f t="shared" si="25"/>
        <v>23634.9</v>
      </c>
      <c r="G643" s="467">
        <v>23634.9</v>
      </c>
      <c r="H643" s="468"/>
      <c r="I643" s="473"/>
      <c r="J643" s="474"/>
      <c r="K643" s="475">
        <f t="shared" si="26"/>
        <v>-23634.9</v>
      </c>
      <c r="L643" s="476">
        <f t="shared" ref="L643:L706" si="27">IF(OR(G643&lt;=0,G643=""),"",(J643-G643)/G643*100)</f>
        <v>-100</v>
      </c>
      <c r="M643" s="477"/>
      <c r="N643" s="478"/>
    </row>
    <row r="644" ht="15" customHeight="1" spans="1:14">
      <c r="A644" s="461">
        <v>638</v>
      </c>
      <c r="B644" s="469" t="s">
        <v>1195</v>
      </c>
      <c r="C644" s="470"/>
      <c r="D644" s="471" t="s">
        <v>514</v>
      </c>
      <c r="E644" s="465">
        <v>1</v>
      </c>
      <c r="F644" s="466">
        <f t="shared" si="25"/>
        <v>6837.61</v>
      </c>
      <c r="G644" s="467">
        <v>6837.61</v>
      </c>
      <c r="H644" s="468"/>
      <c r="I644" s="473"/>
      <c r="J644" s="474"/>
      <c r="K644" s="475">
        <f t="shared" si="26"/>
        <v>-6837.61</v>
      </c>
      <c r="L644" s="476">
        <f t="shared" si="27"/>
        <v>-100</v>
      </c>
      <c r="M644" s="477"/>
      <c r="N644" s="478"/>
    </row>
    <row r="645" ht="15" customHeight="1" spans="1:14">
      <c r="A645" s="461">
        <v>639</v>
      </c>
      <c r="B645" s="469" t="s">
        <v>1196</v>
      </c>
      <c r="C645" s="470" t="s">
        <v>1194</v>
      </c>
      <c r="D645" s="471" t="s">
        <v>514</v>
      </c>
      <c r="E645" s="465">
        <v>1</v>
      </c>
      <c r="F645" s="466">
        <f t="shared" si="25"/>
        <v>102.56</v>
      </c>
      <c r="G645" s="467">
        <v>102.56</v>
      </c>
      <c r="H645" s="468"/>
      <c r="I645" s="473"/>
      <c r="J645" s="474"/>
      <c r="K645" s="475">
        <f t="shared" si="26"/>
        <v>-102.56</v>
      </c>
      <c r="L645" s="476">
        <f t="shared" si="27"/>
        <v>-100</v>
      </c>
      <c r="M645" s="477"/>
      <c r="N645" s="478"/>
    </row>
    <row r="646" ht="15" customHeight="1" spans="1:14">
      <c r="A646" s="461">
        <v>640</v>
      </c>
      <c r="B646" s="469" t="s">
        <v>1197</v>
      </c>
      <c r="C646" s="470" t="s">
        <v>1198</v>
      </c>
      <c r="D646" s="471" t="s">
        <v>514</v>
      </c>
      <c r="E646" s="465">
        <v>1</v>
      </c>
      <c r="F646" s="466">
        <f t="shared" si="25"/>
        <v>1880.34</v>
      </c>
      <c r="G646" s="467">
        <v>1880.34</v>
      </c>
      <c r="H646" s="468"/>
      <c r="I646" s="473"/>
      <c r="J646" s="474"/>
      <c r="K646" s="475">
        <f t="shared" si="26"/>
        <v>-1880.34</v>
      </c>
      <c r="L646" s="476">
        <f t="shared" si="27"/>
        <v>-100</v>
      </c>
      <c r="M646" s="477"/>
      <c r="N646" s="478"/>
    </row>
    <row r="647" ht="15" customHeight="1" spans="1:14">
      <c r="A647" s="461">
        <v>641</v>
      </c>
      <c r="B647" s="469" t="s">
        <v>1199</v>
      </c>
      <c r="C647" s="470"/>
      <c r="D647" s="471" t="s">
        <v>514</v>
      </c>
      <c r="E647" s="465">
        <v>1</v>
      </c>
      <c r="F647" s="466">
        <f t="shared" si="25"/>
        <v>5982.91</v>
      </c>
      <c r="G647" s="467">
        <v>5982.91</v>
      </c>
      <c r="H647" s="468"/>
      <c r="I647" s="473"/>
      <c r="J647" s="474"/>
      <c r="K647" s="475">
        <f t="shared" si="26"/>
        <v>-5982.91</v>
      </c>
      <c r="L647" s="476">
        <f t="shared" si="27"/>
        <v>-100</v>
      </c>
      <c r="M647" s="477"/>
      <c r="N647" s="478"/>
    </row>
    <row r="648" ht="15" customHeight="1" spans="1:14">
      <c r="A648" s="461">
        <v>642</v>
      </c>
      <c r="B648" s="469" t="s">
        <v>1200</v>
      </c>
      <c r="C648" s="470"/>
      <c r="D648" s="471" t="s">
        <v>514</v>
      </c>
      <c r="E648" s="465">
        <v>2</v>
      </c>
      <c r="F648" s="466">
        <f t="shared" ref="F648:F711" si="28">G648/E648</f>
        <v>3418.805</v>
      </c>
      <c r="G648" s="467">
        <v>6837.61</v>
      </c>
      <c r="H648" s="468"/>
      <c r="I648" s="473"/>
      <c r="J648" s="474"/>
      <c r="K648" s="475">
        <f t="shared" ref="K648:K711" si="29">J648-G648</f>
        <v>-6837.61</v>
      </c>
      <c r="L648" s="476">
        <f t="shared" si="27"/>
        <v>-100</v>
      </c>
      <c r="M648" s="477"/>
      <c r="N648" s="478"/>
    </row>
    <row r="649" ht="15" customHeight="1" spans="1:14">
      <c r="A649" s="461">
        <v>643</v>
      </c>
      <c r="B649" s="469" t="s">
        <v>1201</v>
      </c>
      <c r="C649" s="470"/>
      <c r="D649" s="471" t="s">
        <v>514</v>
      </c>
      <c r="E649" s="465">
        <v>2</v>
      </c>
      <c r="F649" s="466">
        <f t="shared" si="28"/>
        <v>15384.615</v>
      </c>
      <c r="G649" s="467">
        <v>30769.23</v>
      </c>
      <c r="H649" s="468"/>
      <c r="I649" s="473"/>
      <c r="J649" s="474"/>
      <c r="K649" s="475">
        <f t="shared" si="29"/>
        <v>-30769.23</v>
      </c>
      <c r="L649" s="476">
        <f t="shared" si="27"/>
        <v>-100</v>
      </c>
      <c r="M649" s="477"/>
      <c r="N649" s="478"/>
    </row>
    <row r="650" ht="15" customHeight="1" spans="1:14">
      <c r="A650" s="461">
        <v>644</v>
      </c>
      <c r="B650" s="469" t="s">
        <v>1202</v>
      </c>
      <c r="C650" s="470"/>
      <c r="D650" s="471" t="s">
        <v>514</v>
      </c>
      <c r="E650" s="465">
        <v>1</v>
      </c>
      <c r="F650" s="466">
        <f t="shared" si="28"/>
        <v>59829.06</v>
      </c>
      <c r="G650" s="467">
        <v>59829.06</v>
      </c>
      <c r="H650" s="468"/>
      <c r="I650" s="473"/>
      <c r="J650" s="474"/>
      <c r="K650" s="475">
        <f t="shared" si="29"/>
        <v>-59829.06</v>
      </c>
      <c r="L650" s="476">
        <f t="shared" si="27"/>
        <v>-100</v>
      </c>
      <c r="M650" s="477"/>
      <c r="N650" s="478"/>
    </row>
    <row r="651" ht="15" customHeight="1" spans="1:14">
      <c r="A651" s="461">
        <v>645</v>
      </c>
      <c r="B651" s="469" t="s">
        <v>1203</v>
      </c>
      <c r="C651" s="470" t="s">
        <v>1204</v>
      </c>
      <c r="D651" s="471" t="s">
        <v>514</v>
      </c>
      <c r="E651" s="465">
        <v>10</v>
      </c>
      <c r="F651" s="466">
        <f t="shared" si="28"/>
        <v>20</v>
      </c>
      <c r="G651" s="467">
        <v>200</v>
      </c>
      <c r="H651" s="468"/>
      <c r="I651" s="473"/>
      <c r="J651" s="474"/>
      <c r="K651" s="475">
        <f t="shared" si="29"/>
        <v>-200</v>
      </c>
      <c r="L651" s="476">
        <f t="shared" si="27"/>
        <v>-100</v>
      </c>
      <c r="M651" s="477"/>
      <c r="N651" s="478"/>
    </row>
    <row r="652" ht="15" customHeight="1" spans="1:14">
      <c r="A652" s="461">
        <v>646</v>
      </c>
      <c r="B652" s="469" t="s">
        <v>1205</v>
      </c>
      <c r="C652" s="470" t="s">
        <v>1204</v>
      </c>
      <c r="D652" s="471" t="s">
        <v>514</v>
      </c>
      <c r="E652" s="465">
        <v>67</v>
      </c>
      <c r="F652" s="466">
        <f t="shared" si="28"/>
        <v>60</v>
      </c>
      <c r="G652" s="467">
        <v>4020</v>
      </c>
      <c r="H652" s="468"/>
      <c r="I652" s="473"/>
      <c r="J652" s="474"/>
      <c r="K652" s="475">
        <f t="shared" si="29"/>
        <v>-4020</v>
      </c>
      <c r="L652" s="476">
        <f t="shared" si="27"/>
        <v>-100</v>
      </c>
      <c r="M652" s="477"/>
      <c r="N652" s="478"/>
    </row>
    <row r="653" ht="15" customHeight="1" spans="1:14">
      <c r="A653" s="461">
        <v>647</v>
      </c>
      <c r="B653" s="469" t="s">
        <v>1205</v>
      </c>
      <c r="C653" s="470" t="s">
        <v>1204</v>
      </c>
      <c r="D653" s="471" t="s">
        <v>514</v>
      </c>
      <c r="E653" s="465">
        <v>20</v>
      </c>
      <c r="F653" s="466">
        <f t="shared" si="28"/>
        <v>50</v>
      </c>
      <c r="G653" s="467">
        <v>1000</v>
      </c>
      <c r="H653" s="468"/>
      <c r="I653" s="473"/>
      <c r="J653" s="474"/>
      <c r="K653" s="475">
        <f t="shared" si="29"/>
        <v>-1000</v>
      </c>
      <c r="L653" s="476">
        <f t="shared" si="27"/>
        <v>-100</v>
      </c>
      <c r="M653" s="477"/>
      <c r="N653" s="478"/>
    </row>
    <row r="654" ht="15" customHeight="1" spans="1:14">
      <c r="A654" s="461">
        <v>648</v>
      </c>
      <c r="B654" s="469" t="s">
        <v>1205</v>
      </c>
      <c r="C654" s="470" t="s">
        <v>1204</v>
      </c>
      <c r="D654" s="471" t="s">
        <v>514</v>
      </c>
      <c r="E654" s="465">
        <v>10</v>
      </c>
      <c r="F654" s="466">
        <f t="shared" si="28"/>
        <v>45</v>
      </c>
      <c r="G654" s="467">
        <v>450</v>
      </c>
      <c r="H654" s="468"/>
      <c r="I654" s="473"/>
      <c r="J654" s="474"/>
      <c r="K654" s="475">
        <f t="shared" si="29"/>
        <v>-450</v>
      </c>
      <c r="L654" s="476">
        <f t="shared" si="27"/>
        <v>-100</v>
      </c>
      <c r="M654" s="477"/>
      <c r="N654" s="478"/>
    </row>
    <row r="655" ht="15" customHeight="1" spans="1:14">
      <c r="A655" s="461">
        <v>649</v>
      </c>
      <c r="B655" s="469" t="s">
        <v>1205</v>
      </c>
      <c r="C655" s="470" t="s">
        <v>1204</v>
      </c>
      <c r="D655" s="471" t="s">
        <v>514</v>
      </c>
      <c r="E655" s="465">
        <v>50</v>
      </c>
      <c r="F655" s="466">
        <f t="shared" si="28"/>
        <v>40</v>
      </c>
      <c r="G655" s="467">
        <v>2000</v>
      </c>
      <c r="H655" s="468"/>
      <c r="I655" s="473"/>
      <c r="J655" s="474"/>
      <c r="K655" s="475">
        <f t="shared" si="29"/>
        <v>-2000</v>
      </c>
      <c r="L655" s="476">
        <f t="shared" si="27"/>
        <v>-100</v>
      </c>
      <c r="M655" s="477"/>
      <c r="N655" s="478"/>
    </row>
    <row r="656" ht="15" customHeight="1" spans="1:14">
      <c r="A656" s="461">
        <v>650</v>
      </c>
      <c r="B656" s="469" t="s">
        <v>1206</v>
      </c>
      <c r="C656" s="470" t="s">
        <v>1204</v>
      </c>
      <c r="D656" s="471" t="s">
        <v>514</v>
      </c>
      <c r="E656" s="465">
        <v>13</v>
      </c>
      <c r="F656" s="466">
        <f t="shared" si="28"/>
        <v>46.8076923076923</v>
      </c>
      <c r="G656" s="467">
        <v>608.5</v>
      </c>
      <c r="H656" s="468"/>
      <c r="I656" s="473"/>
      <c r="J656" s="474"/>
      <c r="K656" s="475">
        <f t="shared" si="29"/>
        <v>-608.5</v>
      </c>
      <c r="L656" s="476">
        <f t="shared" si="27"/>
        <v>-100</v>
      </c>
      <c r="M656" s="477"/>
      <c r="N656" s="478"/>
    </row>
    <row r="657" ht="15" customHeight="1" spans="1:14">
      <c r="A657" s="461">
        <v>651</v>
      </c>
      <c r="B657" s="469" t="s">
        <v>1207</v>
      </c>
      <c r="C657" s="470" t="s">
        <v>1208</v>
      </c>
      <c r="D657" s="471" t="s">
        <v>514</v>
      </c>
      <c r="E657" s="465">
        <v>7</v>
      </c>
      <c r="F657" s="466">
        <f t="shared" si="28"/>
        <v>260.714285714286</v>
      </c>
      <c r="G657" s="467">
        <v>1825</v>
      </c>
      <c r="H657" s="468"/>
      <c r="I657" s="473"/>
      <c r="J657" s="474"/>
      <c r="K657" s="475">
        <f t="shared" si="29"/>
        <v>-1825</v>
      </c>
      <c r="L657" s="476">
        <f t="shared" si="27"/>
        <v>-100</v>
      </c>
      <c r="M657" s="477"/>
      <c r="N657" s="478"/>
    </row>
    <row r="658" ht="15" customHeight="1" spans="1:14">
      <c r="A658" s="461">
        <v>652</v>
      </c>
      <c r="B658" s="469" t="s">
        <v>1207</v>
      </c>
      <c r="C658" s="470" t="s">
        <v>1209</v>
      </c>
      <c r="D658" s="471" t="s">
        <v>514</v>
      </c>
      <c r="E658" s="465">
        <v>-9</v>
      </c>
      <c r="F658" s="466">
        <f t="shared" si="28"/>
        <v>-50.9</v>
      </c>
      <c r="G658" s="467">
        <v>458.1</v>
      </c>
      <c r="H658" s="468"/>
      <c r="I658" s="473"/>
      <c r="J658" s="474"/>
      <c r="K658" s="475">
        <f t="shared" si="29"/>
        <v>-458.1</v>
      </c>
      <c r="L658" s="476">
        <f t="shared" si="27"/>
        <v>-100</v>
      </c>
      <c r="M658" s="477"/>
      <c r="N658" s="478"/>
    </row>
    <row r="659" ht="15" customHeight="1" spans="1:14">
      <c r="A659" s="461">
        <v>653</v>
      </c>
      <c r="B659" s="469" t="s">
        <v>1207</v>
      </c>
      <c r="C659" s="470" t="s">
        <v>1176</v>
      </c>
      <c r="D659" s="471" t="s">
        <v>514</v>
      </c>
      <c r="E659" s="465">
        <v>144</v>
      </c>
      <c r="F659" s="466">
        <f t="shared" si="28"/>
        <v>73.4583333333333</v>
      </c>
      <c r="G659" s="467">
        <v>10578</v>
      </c>
      <c r="H659" s="468"/>
      <c r="I659" s="473"/>
      <c r="J659" s="474"/>
      <c r="K659" s="475">
        <f t="shared" si="29"/>
        <v>-10578</v>
      </c>
      <c r="L659" s="476">
        <f t="shared" si="27"/>
        <v>-100</v>
      </c>
      <c r="M659" s="477"/>
      <c r="N659" s="478"/>
    </row>
    <row r="660" ht="15" customHeight="1" spans="1:14">
      <c r="A660" s="461">
        <v>654</v>
      </c>
      <c r="B660" s="469" t="s">
        <v>1207</v>
      </c>
      <c r="C660" s="470" t="s">
        <v>1210</v>
      </c>
      <c r="D660" s="471" t="s">
        <v>514</v>
      </c>
      <c r="E660" s="465">
        <v>44</v>
      </c>
      <c r="F660" s="466">
        <f t="shared" si="28"/>
        <v>128.590909090909</v>
      </c>
      <c r="G660" s="467">
        <v>5658</v>
      </c>
      <c r="H660" s="468"/>
      <c r="I660" s="473"/>
      <c r="J660" s="474"/>
      <c r="K660" s="475">
        <f t="shared" si="29"/>
        <v>-5658</v>
      </c>
      <c r="L660" s="476">
        <f t="shared" si="27"/>
        <v>-100</v>
      </c>
      <c r="M660" s="477"/>
      <c r="N660" s="478"/>
    </row>
    <row r="661" ht="15" customHeight="1" spans="1:14">
      <c r="A661" s="461">
        <v>655</v>
      </c>
      <c r="B661" s="469" t="s">
        <v>1211</v>
      </c>
      <c r="C661" s="470" t="s">
        <v>1189</v>
      </c>
      <c r="D661" s="471" t="s">
        <v>514</v>
      </c>
      <c r="E661" s="465">
        <v>90</v>
      </c>
      <c r="F661" s="466">
        <f t="shared" si="28"/>
        <v>71.8888888888889</v>
      </c>
      <c r="G661" s="467">
        <v>6470</v>
      </c>
      <c r="H661" s="468"/>
      <c r="I661" s="473"/>
      <c r="J661" s="474"/>
      <c r="K661" s="475">
        <f t="shared" si="29"/>
        <v>-6470</v>
      </c>
      <c r="L661" s="476">
        <f t="shared" si="27"/>
        <v>-100</v>
      </c>
      <c r="M661" s="477"/>
      <c r="N661" s="478"/>
    </row>
    <row r="662" ht="15" customHeight="1" spans="1:14">
      <c r="A662" s="461">
        <v>656</v>
      </c>
      <c r="B662" s="469" t="s">
        <v>1212</v>
      </c>
      <c r="C662" s="470" t="s">
        <v>1176</v>
      </c>
      <c r="D662" s="471" t="s">
        <v>514</v>
      </c>
      <c r="E662" s="465">
        <v>7</v>
      </c>
      <c r="F662" s="466">
        <f t="shared" si="28"/>
        <v>48</v>
      </c>
      <c r="G662" s="467">
        <v>336</v>
      </c>
      <c r="H662" s="468"/>
      <c r="I662" s="473"/>
      <c r="J662" s="474"/>
      <c r="K662" s="475">
        <f t="shared" si="29"/>
        <v>-336</v>
      </c>
      <c r="L662" s="476">
        <f t="shared" si="27"/>
        <v>-100</v>
      </c>
      <c r="M662" s="477"/>
      <c r="N662" s="478"/>
    </row>
    <row r="663" ht="15" customHeight="1" spans="1:14">
      <c r="A663" s="461">
        <v>657</v>
      </c>
      <c r="B663" s="469" t="s">
        <v>1212</v>
      </c>
      <c r="C663" s="470" t="s">
        <v>1209</v>
      </c>
      <c r="D663" s="471" t="s">
        <v>514</v>
      </c>
      <c r="E663" s="465">
        <v>7</v>
      </c>
      <c r="F663" s="466">
        <f t="shared" si="28"/>
        <v>55</v>
      </c>
      <c r="G663" s="467">
        <v>385</v>
      </c>
      <c r="H663" s="468"/>
      <c r="I663" s="473"/>
      <c r="J663" s="474"/>
      <c r="K663" s="475">
        <f t="shared" si="29"/>
        <v>-385</v>
      </c>
      <c r="L663" s="476">
        <f t="shared" si="27"/>
        <v>-100</v>
      </c>
      <c r="M663" s="477"/>
      <c r="N663" s="478"/>
    </row>
    <row r="664" ht="15" customHeight="1" spans="1:14">
      <c r="A664" s="461">
        <v>658</v>
      </c>
      <c r="B664" s="469" t="s">
        <v>1212</v>
      </c>
      <c r="C664" s="470" t="s">
        <v>1213</v>
      </c>
      <c r="D664" s="471" t="s">
        <v>514</v>
      </c>
      <c r="E664" s="465">
        <v>10</v>
      </c>
      <c r="F664" s="466">
        <f t="shared" si="28"/>
        <v>15</v>
      </c>
      <c r="G664" s="467">
        <v>150</v>
      </c>
      <c r="H664" s="468"/>
      <c r="I664" s="473"/>
      <c r="J664" s="474"/>
      <c r="K664" s="475">
        <f t="shared" si="29"/>
        <v>-150</v>
      </c>
      <c r="L664" s="476">
        <f t="shared" si="27"/>
        <v>-100</v>
      </c>
      <c r="M664" s="477"/>
      <c r="N664" s="478"/>
    </row>
    <row r="665" ht="15" customHeight="1" spans="1:14">
      <c r="A665" s="461">
        <v>659</v>
      </c>
      <c r="B665" s="469" t="s">
        <v>1212</v>
      </c>
      <c r="C665" s="470" t="s">
        <v>1214</v>
      </c>
      <c r="D665" s="471" t="s">
        <v>514</v>
      </c>
      <c r="E665" s="465">
        <v>5</v>
      </c>
      <c r="F665" s="466">
        <f t="shared" si="28"/>
        <v>12</v>
      </c>
      <c r="G665" s="467">
        <v>60</v>
      </c>
      <c r="H665" s="468"/>
      <c r="I665" s="473"/>
      <c r="J665" s="474"/>
      <c r="K665" s="475">
        <f t="shared" si="29"/>
        <v>-60</v>
      </c>
      <c r="L665" s="476">
        <f t="shared" si="27"/>
        <v>-100</v>
      </c>
      <c r="M665" s="477"/>
      <c r="N665" s="478"/>
    </row>
    <row r="666" ht="15" customHeight="1" spans="1:14">
      <c r="A666" s="461">
        <v>660</v>
      </c>
      <c r="B666" s="469" t="s">
        <v>1212</v>
      </c>
      <c r="C666" s="470" t="s">
        <v>1189</v>
      </c>
      <c r="D666" s="471" t="s">
        <v>514</v>
      </c>
      <c r="E666" s="465">
        <v>25</v>
      </c>
      <c r="F666" s="466">
        <f t="shared" si="28"/>
        <v>35</v>
      </c>
      <c r="G666" s="467">
        <v>875</v>
      </c>
      <c r="H666" s="468"/>
      <c r="I666" s="473"/>
      <c r="J666" s="474"/>
      <c r="K666" s="475">
        <f t="shared" si="29"/>
        <v>-875</v>
      </c>
      <c r="L666" s="476">
        <f t="shared" si="27"/>
        <v>-100</v>
      </c>
      <c r="M666" s="477"/>
      <c r="N666" s="478"/>
    </row>
    <row r="667" ht="15" customHeight="1" spans="1:14">
      <c r="A667" s="461">
        <v>661</v>
      </c>
      <c r="B667" s="469" t="s">
        <v>1215</v>
      </c>
      <c r="C667" s="470" t="s">
        <v>1216</v>
      </c>
      <c r="D667" s="471" t="s">
        <v>514</v>
      </c>
      <c r="E667" s="465">
        <v>10</v>
      </c>
      <c r="F667" s="466">
        <f t="shared" si="28"/>
        <v>30</v>
      </c>
      <c r="G667" s="467">
        <v>300</v>
      </c>
      <c r="H667" s="468"/>
      <c r="I667" s="473"/>
      <c r="J667" s="474"/>
      <c r="K667" s="475">
        <f t="shared" si="29"/>
        <v>-300</v>
      </c>
      <c r="L667" s="476">
        <f t="shared" si="27"/>
        <v>-100</v>
      </c>
      <c r="M667" s="477"/>
      <c r="N667" s="478"/>
    </row>
    <row r="668" ht="15" customHeight="1" spans="1:14">
      <c r="A668" s="461">
        <v>662</v>
      </c>
      <c r="B668" s="469" t="s">
        <v>1217</v>
      </c>
      <c r="C668" s="470"/>
      <c r="D668" s="471" t="s">
        <v>514</v>
      </c>
      <c r="E668" s="465">
        <v>3151</v>
      </c>
      <c r="F668" s="466">
        <f t="shared" si="28"/>
        <v>5.03265629958743</v>
      </c>
      <c r="G668" s="467">
        <v>15857.9</v>
      </c>
      <c r="H668" s="468"/>
      <c r="I668" s="473"/>
      <c r="J668" s="474"/>
      <c r="K668" s="475">
        <f t="shared" si="29"/>
        <v>-15857.9</v>
      </c>
      <c r="L668" s="476">
        <f t="shared" si="27"/>
        <v>-100</v>
      </c>
      <c r="M668" s="477"/>
      <c r="N668" s="478"/>
    </row>
    <row r="669" ht="15" customHeight="1" spans="1:14">
      <c r="A669" s="461">
        <v>663</v>
      </c>
      <c r="B669" s="469" t="s">
        <v>1218</v>
      </c>
      <c r="C669" s="470"/>
      <c r="D669" s="471" t="s">
        <v>514</v>
      </c>
      <c r="E669" s="465">
        <v>5</v>
      </c>
      <c r="F669" s="466">
        <f t="shared" si="28"/>
        <v>45.56</v>
      </c>
      <c r="G669" s="467">
        <v>227.8</v>
      </c>
      <c r="H669" s="468"/>
      <c r="I669" s="473"/>
      <c r="J669" s="474"/>
      <c r="K669" s="475">
        <f t="shared" si="29"/>
        <v>-227.8</v>
      </c>
      <c r="L669" s="476">
        <f t="shared" si="27"/>
        <v>-100</v>
      </c>
      <c r="M669" s="477"/>
      <c r="N669" s="478"/>
    </row>
    <row r="670" ht="15" customHeight="1" spans="1:14">
      <c r="A670" s="461">
        <v>664</v>
      </c>
      <c r="B670" s="469" t="s">
        <v>1219</v>
      </c>
      <c r="C670" s="470" t="s">
        <v>1209</v>
      </c>
      <c r="D670" s="471" t="s">
        <v>514</v>
      </c>
      <c r="E670" s="465">
        <v>2500</v>
      </c>
      <c r="F670" s="466">
        <f t="shared" si="28"/>
        <v>29</v>
      </c>
      <c r="G670" s="467">
        <v>72500</v>
      </c>
      <c r="H670" s="468"/>
      <c r="I670" s="473"/>
      <c r="J670" s="474"/>
      <c r="K670" s="475">
        <f t="shared" si="29"/>
        <v>-72500</v>
      </c>
      <c r="L670" s="476">
        <f t="shared" si="27"/>
        <v>-100</v>
      </c>
      <c r="M670" s="477"/>
      <c r="N670" s="478"/>
    </row>
    <row r="671" ht="15" customHeight="1" spans="1:14">
      <c r="A671" s="461">
        <v>665</v>
      </c>
      <c r="B671" s="469" t="s">
        <v>1220</v>
      </c>
      <c r="C671" s="470">
        <v>124</v>
      </c>
      <c r="D671" s="471" t="s">
        <v>514</v>
      </c>
      <c r="E671" s="465">
        <v>4</v>
      </c>
      <c r="F671" s="466">
        <f t="shared" si="28"/>
        <v>8</v>
      </c>
      <c r="G671" s="467">
        <v>32</v>
      </c>
      <c r="H671" s="468"/>
      <c r="I671" s="473"/>
      <c r="J671" s="474"/>
      <c r="K671" s="475">
        <f t="shared" si="29"/>
        <v>-32</v>
      </c>
      <c r="L671" s="476">
        <f t="shared" si="27"/>
        <v>-100</v>
      </c>
      <c r="M671" s="477"/>
      <c r="N671" s="478"/>
    </row>
    <row r="672" ht="15" customHeight="1" spans="1:14">
      <c r="A672" s="461">
        <v>666</v>
      </c>
      <c r="B672" s="469" t="s">
        <v>1220</v>
      </c>
      <c r="C672" s="470">
        <v>1315</v>
      </c>
      <c r="D672" s="471" t="s">
        <v>514</v>
      </c>
      <c r="E672" s="465">
        <v>1</v>
      </c>
      <c r="F672" s="466">
        <f t="shared" si="28"/>
        <v>60</v>
      </c>
      <c r="G672" s="467">
        <v>60</v>
      </c>
      <c r="H672" s="468"/>
      <c r="I672" s="473"/>
      <c r="J672" s="474"/>
      <c r="K672" s="475">
        <f t="shared" si="29"/>
        <v>-60</v>
      </c>
      <c r="L672" s="476">
        <f t="shared" si="27"/>
        <v>-100</v>
      </c>
      <c r="M672" s="477"/>
      <c r="N672" s="478"/>
    </row>
    <row r="673" ht="15" customHeight="1" spans="1:14">
      <c r="A673" s="461">
        <v>667</v>
      </c>
      <c r="B673" s="469" t="s">
        <v>1220</v>
      </c>
      <c r="C673" s="470">
        <v>1316</v>
      </c>
      <c r="D673" s="471" t="s">
        <v>514</v>
      </c>
      <c r="E673" s="465">
        <v>22</v>
      </c>
      <c r="F673" s="466">
        <f t="shared" si="28"/>
        <v>137.772727272727</v>
      </c>
      <c r="G673" s="467">
        <v>3031</v>
      </c>
      <c r="H673" s="468"/>
      <c r="I673" s="473"/>
      <c r="J673" s="474"/>
      <c r="K673" s="475">
        <f t="shared" si="29"/>
        <v>-3031</v>
      </c>
      <c r="L673" s="476">
        <f t="shared" si="27"/>
        <v>-100</v>
      </c>
      <c r="M673" s="477"/>
      <c r="N673" s="478"/>
    </row>
    <row r="674" ht="15" customHeight="1" spans="1:14">
      <c r="A674" s="461">
        <v>668</v>
      </c>
      <c r="B674" s="469" t="s">
        <v>1220</v>
      </c>
      <c r="C674" s="470">
        <v>1317</v>
      </c>
      <c r="D674" s="471" t="s">
        <v>514</v>
      </c>
      <c r="E674" s="465">
        <v>10</v>
      </c>
      <c r="F674" s="466">
        <f t="shared" si="28"/>
        <v>180</v>
      </c>
      <c r="G674" s="467">
        <v>1800</v>
      </c>
      <c r="H674" s="468"/>
      <c r="I674" s="473"/>
      <c r="J674" s="474"/>
      <c r="K674" s="475">
        <f t="shared" si="29"/>
        <v>-1800</v>
      </c>
      <c r="L674" s="476">
        <f t="shared" si="27"/>
        <v>-100</v>
      </c>
      <c r="M674" s="477"/>
      <c r="N674" s="478"/>
    </row>
    <row r="675" ht="15" customHeight="1" spans="1:14">
      <c r="A675" s="461">
        <v>669</v>
      </c>
      <c r="B675" s="469" t="s">
        <v>1220</v>
      </c>
      <c r="C675" s="470">
        <v>206</v>
      </c>
      <c r="D675" s="471" t="s">
        <v>514</v>
      </c>
      <c r="E675" s="465">
        <v>11</v>
      </c>
      <c r="F675" s="466">
        <f t="shared" si="28"/>
        <v>27.6363636363636</v>
      </c>
      <c r="G675" s="467">
        <v>304</v>
      </c>
      <c r="H675" s="468"/>
      <c r="I675" s="473"/>
      <c r="J675" s="474"/>
      <c r="K675" s="475">
        <f t="shared" si="29"/>
        <v>-304</v>
      </c>
      <c r="L675" s="476">
        <f t="shared" si="27"/>
        <v>-100</v>
      </c>
      <c r="M675" s="477"/>
      <c r="N675" s="478"/>
    </row>
    <row r="676" ht="15" customHeight="1" spans="1:14">
      <c r="A676" s="461">
        <v>670</v>
      </c>
      <c r="B676" s="469" t="s">
        <v>1220</v>
      </c>
      <c r="C676" s="470">
        <v>214</v>
      </c>
      <c r="D676" s="471" t="s">
        <v>514</v>
      </c>
      <c r="E676" s="465">
        <v>3</v>
      </c>
      <c r="F676" s="466">
        <f t="shared" si="28"/>
        <v>16</v>
      </c>
      <c r="G676" s="467">
        <v>48</v>
      </c>
      <c r="H676" s="468"/>
      <c r="I676" s="473"/>
      <c r="J676" s="474"/>
      <c r="K676" s="475">
        <f t="shared" si="29"/>
        <v>-48</v>
      </c>
      <c r="L676" s="476">
        <f t="shared" si="27"/>
        <v>-100</v>
      </c>
      <c r="M676" s="477"/>
      <c r="N676" s="478"/>
    </row>
    <row r="677" ht="15" customHeight="1" spans="1:14">
      <c r="A677" s="461">
        <v>671</v>
      </c>
      <c r="B677" s="469" t="s">
        <v>1220</v>
      </c>
      <c r="C677" s="470">
        <v>2224</v>
      </c>
      <c r="D677" s="471" t="s">
        <v>514</v>
      </c>
      <c r="E677" s="465">
        <v>5</v>
      </c>
      <c r="F677" s="466">
        <f t="shared" si="28"/>
        <v>558</v>
      </c>
      <c r="G677" s="467">
        <v>2790</v>
      </c>
      <c r="H677" s="468"/>
      <c r="I677" s="473"/>
      <c r="J677" s="474"/>
      <c r="K677" s="475">
        <f t="shared" si="29"/>
        <v>-2790</v>
      </c>
      <c r="L677" s="476">
        <f t="shared" si="27"/>
        <v>-100</v>
      </c>
      <c r="M677" s="477"/>
      <c r="N677" s="478"/>
    </row>
    <row r="678" ht="15" customHeight="1" spans="1:14">
      <c r="A678" s="461">
        <v>672</v>
      </c>
      <c r="B678" s="469" t="s">
        <v>1220</v>
      </c>
      <c r="C678" s="470">
        <v>2310</v>
      </c>
      <c r="D678" s="471" t="s">
        <v>514</v>
      </c>
      <c r="E678" s="465">
        <v>8</v>
      </c>
      <c r="F678" s="466">
        <f t="shared" si="28"/>
        <v>63</v>
      </c>
      <c r="G678" s="467">
        <v>504</v>
      </c>
      <c r="H678" s="468"/>
      <c r="I678" s="473"/>
      <c r="J678" s="474"/>
      <c r="K678" s="475">
        <f t="shared" si="29"/>
        <v>-504</v>
      </c>
      <c r="L678" s="476">
        <f t="shared" si="27"/>
        <v>-100</v>
      </c>
      <c r="M678" s="477"/>
      <c r="N678" s="478"/>
    </row>
    <row r="679" ht="15" customHeight="1" spans="1:14">
      <c r="A679" s="461">
        <v>673</v>
      </c>
      <c r="B679" s="469" t="s">
        <v>1220</v>
      </c>
      <c r="C679" s="470">
        <v>2311</v>
      </c>
      <c r="D679" s="471" t="s">
        <v>514</v>
      </c>
      <c r="E679" s="465">
        <v>3</v>
      </c>
      <c r="F679" s="466">
        <f t="shared" si="28"/>
        <v>65</v>
      </c>
      <c r="G679" s="467">
        <v>195</v>
      </c>
      <c r="H679" s="468"/>
      <c r="I679" s="473"/>
      <c r="J679" s="474"/>
      <c r="K679" s="475">
        <f t="shared" si="29"/>
        <v>-195</v>
      </c>
      <c r="L679" s="476">
        <f t="shared" si="27"/>
        <v>-100</v>
      </c>
      <c r="M679" s="477"/>
      <c r="N679" s="478"/>
    </row>
    <row r="680" ht="15" customHeight="1" spans="1:14">
      <c r="A680" s="461">
        <v>674</v>
      </c>
      <c r="B680" s="469" t="s">
        <v>1220</v>
      </c>
      <c r="C680" s="470">
        <v>2314</v>
      </c>
      <c r="D680" s="471" t="s">
        <v>514</v>
      </c>
      <c r="E680" s="465">
        <v>5</v>
      </c>
      <c r="F680" s="466">
        <f t="shared" si="28"/>
        <v>69</v>
      </c>
      <c r="G680" s="467">
        <v>345</v>
      </c>
      <c r="H680" s="468"/>
      <c r="I680" s="473"/>
      <c r="J680" s="474"/>
      <c r="K680" s="475">
        <f t="shared" si="29"/>
        <v>-345</v>
      </c>
      <c r="L680" s="476">
        <f t="shared" si="27"/>
        <v>-100</v>
      </c>
      <c r="M680" s="477"/>
      <c r="N680" s="478"/>
    </row>
    <row r="681" ht="15" customHeight="1" spans="1:14">
      <c r="A681" s="461">
        <v>675</v>
      </c>
      <c r="B681" s="469" t="s">
        <v>1220</v>
      </c>
      <c r="C681" s="470">
        <v>2315</v>
      </c>
      <c r="D681" s="471" t="s">
        <v>514</v>
      </c>
      <c r="E681" s="465">
        <v>1</v>
      </c>
      <c r="F681" s="466">
        <f t="shared" si="28"/>
        <v>108</v>
      </c>
      <c r="G681" s="467">
        <v>108</v>
      </c>
      <c r="H681" s="468"/>
      <c r="I681" s="473"/>
      <c r="J681" s="474"/>
      <c r="K681" s="475">
        <f t="shared" si="29"/>
        <v>-108</v>
      </c>
      <c r="L681" s="476">
        <f t="shared" si="27"/>
        <v>-100</v>
      </c>
      <c r="M681" s="477"/>
      <c r="N681" s="478"/>
    </row>
    <row r="682" ht="15" customHeight="1" spans="1:14">
      <c r="A682" s="461">
        <v>676</v>
      </c>
      <c r="B682" s="469" t="s">
        <v>1220</v>
      </c>
      <c r="C682" s="470">
        <v>22308</v>
      </c>
      <c r="D682" s="471" t="s">
        <v>514</v>
      </c>
      <c r="E682" s="465">
        <v>3</v>
      </c>
      <c r="F682" s="466">
        <f t="shared" si="28"/>
        <v>69</v>
      </c>
      <c r="G682" s="467">
        <v>207</v>
      </c>
      <c r="H682" s="468"/>
      <c r="I682" s="473"/>
      <c r="J682" s="474"/>
      <c r="K682" s="475">
        <f t="shared" si="29"/>
        <v>-207</v>
      </c>
      <c r="L682" s="476">
        <f t="shared" si="27"/>
        <v>-100</v>
      </c>
      <c r="M682" s="477"/>
      <c r="N682" s="478"/>
    </row>
    <row r="683" ht="15" customHeight="1" spans="1:14">
      <c r="A683" s="461">
        <v>677</v>
      </c>
      <c r="B683" s="469" t="s">
        <v>1220</v>
      </c>
      <c r="C683" s="470">
        <v>22311</v>
      </c>
      <c r="D683" s="471" t="s">
        <v>514</v>
      </c>
      <c r="E683" s="465">
        <v>6</v>
      </c>
      <c r="F683" s="466">
        <f t="shared" si="28"/>
        <v>130</v>
      </c>
      <c r="G683" s="467">
        <v>780</v>
      </c>
      <c r="H683" s="468"/>
      <c r="I683" s="473"/>
      <c r="J683" s="474"/>
      <c r="K683" s="475">
        <f t="shared" si="29"/>
        <v>-780</v>
      </c>
      <c r="L683" s="476">
        <f t="shared" si="27"/>
        <v>-100</v>
      </c>
      <c r="M683" s="477"/>
      <c r="N683" s="478"/>
    </row>
    <row r="684" ht="15" customHeight="1" spans="1:14">
      <c r="A684" s="461">
        <v>678</v>
      </c>
      <c r="B684" s="469" t="s">
        <v>1220</v>
      </c>
      <c r="C684" s="470">
        <v>22314</v>
      </c>
      <c r="D684" s="471" t="s">
        <v>514</v>
      </c>
      <c r="E684" s="465">
        <v>2</v>
      </c>
      <c r="F684" s="466">
        <f t="shared" si="28"/>
        <v>244.5</v>
      </c>
      <c r="G684" s="467">
        <v>489</v>
      </c>
      <c r="H684" s="468"/>
      <c r="I684" s="473"/>
      <c r="J684" s="474"/>
      <c r="K684" s="475">
        <f t="shared" si="29"/>
        <v>-489</v>
      </c>
      <c r="L684" s="476">
        <f t="shared" si="27"/>
        <v>-100</v>
      </c>
      <c r="M684" s="477"/>
      <c r="N684" s="478"/>
    </row>
    <row r="685" ht="15" customHeight="1" spans="1:14">
      <c r="A685" s="461">
        <v>679</v>
      </c>
      <c r="B685" s="469" t="s">
        <v>1220</v>
      </c>
      <c r="C685" s="470">
        <v>22316</v>
      </c>
      <c r="D685" s="471" t="s">
        <v>514</v>
      </c>
      <c r="E685" s="465">
        <v>21</v>
      </c>
      <c r="F685" s="466">
        <f t="shared" si="28"/>
        <v>295.619047619048</v>
      </c>
      <c r="G685" s="467">
        <v>6208</v>
      </c>
      <c r="H685" s="468"/>
      <c r="I685" s="473"/>
      <c r="J685" s="474"/>
      <c r="K685" s="475">
        <f t="shared" si="29"/>
        <v>-6208</v>
      </c>
      <c r="L685" s="476">
        <f t="shared" si="27"/>
        <v>-100</v>
      </c>
      <c r="M685" s="477"/>
      <c r="N685" s="478"/>
    </row>
    <row r="686" ht="15" customHeight="1" spans="1:14">
      <c r="A686" s="461">
        <v>680</v>
      </c>
      <c r="B686" s="469" t="s">
        <v>1220</v>
      </c>
      <c r="C686" s="470">
        <v>22317</v>
      </c>
      <c r="D686" s="471" t="s">
        <v>514</v>
      </c>
      <c r="E686" s="465">
        <v>5</v>
      </c>
      <c r="F686" s="466">
        <f t="shared" si="28"/>
        <v>292</v>
      </c>
      <c r="G686" s="467">
        <v>1460</v>
      </c>
      <c r="H686" s="468"/>
      <c r="I686" s="473"/>
      <c r="J686" s="474"/>
      <c r="K686" s="475">
        <f t="shared" si="29"/>
        <v>-1460</v>
      </c>
      <c r="L686" s="476">
        <f t="shared" si="27"/>
        <v>-100</v>
      </c>
      <c r="M686" s="477"/>
      <c r="N686" s="478"/>
    </row>
    <row r="687" ht="15" customHeight="1" spans="1:14">
      <c r="A687" s="461">
        <v>681</v>
      </c>
      <c r="B687" s="469" t="s">
        <v>1220</v>
      </c>
      <c r="C687" s="470">
        <v>22320</v>
      </c>
      <c r="D687" s="471" t="s">
        <v>514</v>
      </c>
      <c r="E687" s="465">
        <v>1</v>
      </c>
      <c r="F687" s="466">
        <f t="shared" si="28"/>
        <v>456</v>
      </c>
      <c r="G687" s="467">
        <v>456</v>
      </c>
      <c r="H687" s="468"/>
      <c r="I687" s="473"/>
      <c r="J687" s="474"/>
      <c r="K687" s="475">
        <f t="shared" si="29"/>
        <v>-456</v>
      </c>
      <c r="L687" s="476">
        <f t="shared" si="27"/>
        <v>-100</v>
      </c>
      <c r="M687" s="477"/>
      <c r="N687" s="478"/>
    </row>
    <row r="688" ht="15" customHeight="1" spans="1:14">
      <c r="A688" s="461">
        <v>682</v>
      </c>
      <c r="B688" s="469" t="s">
        <v>1220</v>
      </c>
      <c r="C688" s="470" t="s">
        <v>1221</v>
      </c>
      <c r="D688" s="471" t="s">
        <v>514</v>
      </c>
      <c r="E688" s="465">
        <v>12</v>
      </c>
      <c r="F688" s="466">
        <f t="shared" si="28"/>
        <v>184</v>
      </c>
      <c r="G688" s="467">
        <v>2208</v>
      </c>
      <c r="H688" s="468"/>
      <c r="I688" s="473"/>
      <c r="J688" s="474"/>
      <c r="K688" s="475">
        <f t="shared" si="29"/>
        <v>-2208</v>
      </c>
      <c r="L688" s="476">
        <f t="shared" si="27"/>
        <v>-100</v>
      </c>
      <c r="M688" s="477"/>
      <c r="N688" s="478"/>
    </row>
    <row r="689" ht="15" customHeight="1" spans="1:14">
      <c r="A689" s="461">
        <v>683</v>
      </c>
      <c r="B689" s="469" t="s">
        <v>1222</v>
      </c>
      <c r="C689" s="470">
        <v>22315</v>
      </c>
      <c r="D689" s="471" t="s">
        <v>514</v>
      </c>
      <c r="E689" s="465">
        <v>5</v>
      </c>
      <c r="F689" s="466">
        <f t="shared" si="28"/>
        <v>184</v>
      </c>
      <c r="G689" s="467">
        <v>920</v>
      </c>
      <c r="H689" s="468"/>
      <c r="I689" s="473"/>
      <c r="J689" s="474"/>
      <c r="K689" s="475">
        <f t="shared" si="29"/>
        <v>-920</v>
      </c>
      <c r="L689" s="476">
        <f t="shared" si="27"/>
        <v>-100</v>
      </c>
      <c r="M689" s="477"/>
      <c r="N689" s="478"/>
    </row>
    <row r="690" ht="15" customHeight="1" spans="1:14">
      <c r="A690" s="461">
        <v>684</v>
      </c>
      <c r="B690" s="469" t="s">
        <v>1223</v>
      </c>
      <c r="C690" s="470">
        <v>22316</v>
      </c>
      <c r="D690" s="471" t="s">
        <v>514</v>
      </c>
      <c r="E690" s="465">
        <v>32</v>
      </c>
      <c r="F690" s="466">
        <f t="shared" si="28"/>
        <v>222.3125</v>
      </c>
      <c r="G690" s="467">
        <v>7114</v>
      </c>
      <c r="H690" s="468"/>
      <c r="I690" s="473"/>
      <c r="J690" s="474"/>
      <c r="K690" s="475">
        <f t="shared" si="29"/>
        <v>-7114</v>
      </c>
      <c r="L690" s="476">
        <f t="shared" si="27"/>
        <v>-100</v>
      </c>
      <c r="M690" s="477"/>
      <c r="N690" s="478"/>
    </row>
    <row r="691" ht="15" customHeight="1" spans="1:14">
      <c r="A691" s="461">
        <v>685</v>
      </c>
      <c r="B691" s="469" t="s">
        <v>1220</v>
      </c>
      <c r="C691" s="470" t="s">
        <v>1224</v>
      </c>
      <c r="D691" s="471" t="s">
        <v>514</v>
      </c>
      <c r="E691" s="465">
        <v>2</v>
      </c>
      <c r="F691" s="466">
        <f t="shared" si="28"/>
        <v>1642.5</v>
      </c>
      <c r="G691" s="467">
        <v>3285</v>
      </c>
      <c r="H691" s="468"/>
      <c r="I691" s="473"/>
      <c r="J691" s="474"/>
      <c r="K691" s="475">
        <f t="shared" si="29"/>
        <v>-3285</v>
      </c>
      <c r="L691" s="476">
        <f t="shared" si="27"/>
        <v>-100</v>
      </c>
      <c r="M691" s="477"/>
      <c r="N691" s="478"/>
    </row>
    <row r="692" ht="15" customHeight="1" spans="1:14">
      <c r="A692" s="461">
        <v>686</v>
      </c>
      <c r="B692" s="469" t="s">
        <v>1220</v>
      </c>
      <c r="C692" s="470">
        <v>2218</v>
      </c>
      <c r="D692" s="471" t="s">
        <v>514</v>
      </c>
      <c r="E692" s="465">
        <v>28</v>
      </c>
      <c r="F692" s="466">
        <f t="shared" si="28"/>
        <v>210.392857142857</v>
      </c>
      <c r="G692" s="467">
        <v>5891</v>
      </c>
      <c r="H692" s="468"/>
      <c r="I692" s="473"/>
      <c r="J692" s="474"/>
      <c r="K692" s="475">
        <f t="shared" si="29"/>
        <v>-5891</v>
      </c>
      <c r="L692" s="476">
        <f t="shared" si="27"/>
        <v>-100</v>
      </c>
      <c r="M692" s="477"/>
      <c r="N692" s="478"/>
    </row>
    <row r="693" ht="15" customHeight="1" spans="1:14">
      <c r="A693" s="461">
        <v>687</v>
      </c>
      <c r="B693" s="469" t="s">
        <v>1220</v>
      </c>
      <c r="C693" s="470">
        <v>22218</v>
      </c>
      <c r="D693" s="471" t="s">
        <v>514</v>
      </c>
      <c r="E693" s="465">
        <v>19</v>
      </c>
      <c r="F693" s="466">
        <f t="shared" si="28"/>
        <v>298</v>
      </c>
      <c r="G693" s="467">
        <v>5662</v>
      </c>
      <c r="H693" s="468"/>
      <c r="I693" s="473"/>
      <c r="J693" s="474"/>
      <c r="K693" s="475">
        <f t="shared" si="29"/>
        <v>-5662</v>
      </c>
      <c r="L693" s="476">
        <f t="shared" si="27"/>
        <v>-100</v>
      </c>
      <c r="M693" s="477"/>
      <c r="N693" s="478"/>
    </row>
    <row r="694" ht="15" customHeight="1" spans="1:14">
      <c r="A694" s="461">
        <v>688</v>
      </c>
      <c r="B694" s="469" t="s">
        <v>1220</v>
      </c>
      <c r="C694" s="470">
        <v>2317</v>
      </c>
      <c r="D694" s="471" t="s">
        <v>514</v>
      </c>
      <c r="E694" s="465">
        <v>2</v>
      </c>
      <c r="F694" s="466">
        <f t="shared" si="28"/>
        <v>345</v>
      </c>
      <c r="G694" s="467">
        <v>690</v>
      </c>
      <c r="H694" s="468"/>
      <c r="I694" s="473"/>
      <c r="J694" s="474"/>
      <c r="K694" s="475">
        <f t="shared" si="29"/>
        <v>-690</v>
      </c>
      <c r="L694" s="476">
        <f t="shared" si="27"/>
        <v>-100</v>
      </c>
      <c r="M694" s="477"/>
      <c r="N694" s="478"/>
    </row>
    <row r="695" ht="15" customHeight="1" spans="1:14">
      <c r="A695" s="461">
        <v>689</v>
      </c>
      <c r="B695" s="469" t="s">
        <v>1220</v>
      </c>
      <c r="C695" s="470">
        <v>2318</v>
      </c>
      <c r="D695" s="471" t="s">
        <v>514</v>
      </c>
      <c r="E695" s="465">
        <v>2</v>
      </c>
      <c r="F695" s="466">
        <f t="shared" si="28"/>
        <v>400</v>
      </c>
      <c r="G695" s="467">
        <v>800</v>
      </c>
      <c r="H695" s="468"/>
      <c r="I695" s="473"/>
      <c r="J695" s="474"/>
      <c r="K695" s="475">
        <f t="shared" si="29"/>
        <v>-800</v>
      </c>
      <c r="L695" s="476">
        <f t="shared" si="27"/>
        <v>-100</v>
      </c>
      <c r="M695" s="477"/>
      <c r="N695" s="478"/>
    </row>
    <row r="696" ht="15" customHeight="1" spans="1:14">
      <c r="A696" s="461">
        <v>690</v>
      </c>
      <c r="B696" s="469" t="s">
        <v>1220</v>
      </c>
      <c r="C696" s="470" t="s">
        <v>1225</v>
      </c>
      <c r="D696" s="471" t="s">
        <v>514</v>
      </c>
      <c r="E696" s="465">
        <v>1</v>
      </c>
      <c r="F696" s="466">
        <f t="shared" si="28"/>
        <v>1610</v>
      </c>
      <c r="G696" s="467">
        <v>1610</v>
      </c>
      <c r="H696" s="468"/>
      <c r="I696" s="473"/>
      <c r="J696" s="474"/>
      <c r="K696" s="475">
        <f t="shared" si="29"/>
        <v>-1610</v>
      </c>
      <c r="L696" s="476">
        <f t="shared" si="27"/>
        <v>-100</v>
      </c>
      <c r="M696" s="477"/>
      <c r="N696" s="478"/>
    </row>
    <row r="697" ht="15" customHeight="1" spans="1:14">
      <c r="A697" s="461">
        <v>691</v>
      </c>
      <c r="B697" s="469" t="s">
        <v>1220</v>
      </c>
      <c r="C697" s="470">
        <v>2319</v>
      </c>
      <c r="D697" s="471" t="s">
        <v>514</v>
      </c>
      <c r="E697" s="465">
        <v>8</v>
      </c>
      <c r="F697" s="466">
        <f t="shared" si="28"/>
        <v>515</v>
      </c>
      <c r="G697" s="467">
        <v>4120</v>
      </c>
      <c r="H697" s="468"/>
      <c r="I697" s="473"/>
      <c r="J697" s="474"/>
      <c r="K697" s="475">
        <f t="shared" si="29"/>
        <v>-4120</v>
      </c>
      <c r="L697" s="476">
        <f t="shared" si="27"/>
        <v>-100</v>
      </c>
      <c r="M697" s="477"/>
      <c r="N697" s="478"/>
    </row>
    <row r="698" ht="15" customHeight="1" spans="1:14">
      <c r="A698" s="461">
        <v>692</v>
      </c>
      <c r="B698" s="469" t="s">
        <v>1220</v>
      </c>
      <c r="C698" s="470">
        <v>313</v>
      </c>
      <c r="D698" s="471" t="s">
        <v>514</v>
      </c>
      <c r="E698" s="465">
        <v>1</v>
      </c>
      <c r="F698" s="466">
        <f t="shared" si="28"/>
        <v>45</v>
      </c>
      <c r="G698" s="467">
        <v>45</v>
      </c>
      <c r="H698" s="468"/>
      <c r="I698" s="473"/>
      <c r="J698" s="474"/>
      <c r="K698" s="475">
        <f t="shared" si="29"/>
        <v>-45</v>
      </c>
      <c r="L698" s="476">
        <f t="shared" si="27"/>
        <v>-100</v>
      </c>
      <c r="M698" s="477"/>
      <c r="N698" s="478"/>
    </row>
    <row r="699" ht="15" customHeight="1" spans="1:14">
      <c r="A699" s="461">
        <v>693</v>
      </c>
      <c r="B699" s="469" t="s">
        <v>1220</v>
      </c>
      <c r="C699" s="470">
        <v>308</v>
      </c>
      <c r="D699" s="471" t="s">
        <v>514</v>
      </c>
      <c r="E699" s="465">
        <v>2</v>
      </c>
      <c r="F699" s="466">
        <f t="shared" si="28"/>
        <v>24</v>
      </c>
      <c r="G699" s="467">
        <v>48</v>
      </c>
      <c r="H699" s="468"/>
      <c r="I699" s="473"/>
      <c r="J699" s="474"/>
      <c r="K699" s="475">
        <f t="shared" si="29"/>
        <v>-48</v>
      </c>
      <c r="L699" s="476">
        <f t="shared" si="27"/>
        <v>-100</v>
      </c>
      <c r="M699" s="477"/>
      <c r="N699" s="478"/>
    </row>
    <row r="700" ht="15" customHeight="1" spans="1:14">
      <c r="A700" s="461">
        <v>694</v>
      </c>
      <c r="B700" s="469" t="s">
        <v>1220</v>
      </c>
      <c r="C700" s="470">
        <v>309</v>
      </c>
      <c r="D700" s="471" t="s">
        <v>514</v>
      </c>
      <c r="E700" s="465">
        <v>1</v>
      </c>
      <c r="F700" s="466">
        <f t="shared" si="28"/>
        <v>24</v>
      </c>
      <c r="G700" s="467">
        <v>24</v>
      </c>
      <c r="H700" s="468"/>
      <c r="I700" s="473"/>
      <c r="J700" s="474"/>
      <c r="K700" s="475">
        <f t="shared" si="29"/>
        <v>-24</v>
      </c>
      <c r="L700" s="476">
        <f t="shared" si="27"/>
        <v>-100</v>
      </c>
      <c r="M700" s="477"/>
      <c r="N700" s="478"/>
    </row>
    <row r="701" ht="15" customHeight="1" spans="1:14">
      <c r="A701" s="461">
        <v>695</v>
      </c>
      <c r="B701" s="469" t="s">
        <v>1220</v>
      </c>
      <c r="C701" s="470">
        <v>314</v>
      </c>
      <c r="D701" s="471" t="s">
        <v>514</v>
      </c>
      <c r="E701" s="465">
        <v>33</v>
      </c>
      <c r="F701" s="466">
        <f t="shared" si="28"/>
        <v>48</v>
      </c>
      <c r="G701" s="467">
        <v>1584</v>
      </c>
      <c r="H701" s="468"/>
      <c r="I701" s="473"/>
      <c r="J701" s="474"/>
      <c r="K701" s="475">
        <f t="shared" si="29"/>
        <v>-1584</v>
      </c>
      <c r="L701" s="476">
        <f t="shared" si="27"/>
        <v>-100</v>
      </c>
      <c r="M701" s="477"/>
      <c r="N701" s="478"/>
    </row>
    <row r="702" ht="15" customHeight="1" spans="1:14">
      <c r="A702" s="461">
        <v>696</v>
      </c>
      <c r="B702" s="469" t="s">
        <v>1220</v>
      </c>
      <c r="C702" s="470">
        <v>319</v>
      </c>
      <c r="D702" s="471" t="s">
        <v>514</v>
      </c>
      <c r="E702" s="465">
        <v>2</v>
      </c>
      <c r="F702" s="466">
        <f t="shared" si="28"/>
        <v>55</v>
      </c>
      <c r="G702" s="467">
        <v>110</v>
      </c>
      <c r="H702" s="468"/>
      <c r="I702" s="473"/>
      <c r="J702" s="474"/>
      <c r="K702" s="475">
        <f t="shared" si="29"/>
        <v>-110</v>
      </c>
      <c r="L702" s="476">
        <f t="shared" si="27"/>
        <v>-100</v>
      </c>
      <c r="M702" s="477"/>
      <c r="N702" s="478"/>
    </row>
    <row r="703" ht="15" customHeight="1" spans="1:14">
      <c r="A703" s="461">
        <v>697</v>
      </c>
      <c r="B703" s="469" t="s">
        <v>1220</v>
      </c>
      <c r="C703" s="470">
        <v>3012</v>
      </c>
      <c r="D703" s="471" t="s">
        <v>514</v>
      </c>
      <c r="E703" s="465">
        <v>11</v>
      </c>
      <c r="F703" s="466">
        <f t="shared" si="28"/>
        <v>1</v>
      </c>
      <c r="G703" s="467">
        <v>11</v>
      </c>
      <c r="H703" s="468"/>
      <c r="I703" s="473"/>
      <c r="J703" s="474"/>
      <c r="K703" s="475">
        <f t="shared" si="29"/>
        <v>-11</v>
      </c>
      <c r="L703" s="476">
        <f t="shared" si="27"/>
        <v>-100</v>
      </c>
      <c r="M703" s="477"/>
      <c r="N703" s="478"/>
    </row>
    <row r="704" ht="15" customHeight="1" spans="1:14">
      <c r="A704" s="461">
        <v>698</v>
      </c>
      <c r="B704" s="469" t="s">
        <v>1220</v>
      </c>
      <c r="C704" s="470">
        <v>3031</v>
      </c>
      <c r="D704" s="471" t="s">
        <v>514</v>
      </c>
      <c r="E704" s="465">
        <v>2</v>
      </c>
      <c r="F704" s="466">
        <f t="shared" si="28"/>
        <v>1</v>
      </c>
      <c r="G704" s="467">
        <v>2</v>
      </c>
      <c r="H704" s="468"/>
      <c r="I704" s="473"/>
      <c r="J704" s="474"/>
      <c r="K704" s="475">
        <f t="shared" si="29"/>
        <v>-2</v>
      </c>
      <c r="L704" s="476">
        <f t="shared" si="27"/>
        <v>-100</v>
      </c>
      <c r="M704" s="477"/>
      <c r="N704" s="478"/>
    </row>
    <row r="705" ht="15" customHeight="1" spans="1:14">
      <c r="A705" s="461">
        <v>699</v>
      </c>
      <c r="B705" s="469" t="s">
        <v>1220</v>
      </c>
      <c r="C705" s="470">
        <v>3121</v>
      </c>
      <c r="D705" s="471" t="s">
        <v>514</v>
      </c>
      <c r="E705" s="465">
        <v>20</v>
      </c>
      <c r="F705" s="466">
        <f t="shared" si="28"/>
        <v>1</v>
      </c>
      <c r="G705" s="467">
        <v>20</v>
      </c>
      <c r="H705" s="468"/>
      <c r="I705" s="473"/>
      <c r="J705" s="474"/>
      <c r="K705" s="475">
        <f t="shared" si="29"/>
        <v>-20</v>
      </c>
      <c r="L705" s="476">
        <f t="shared" si="27"/>
        <v>-100</v>
      </c>
      <c r="M705" s="477"/>
      <c r="N705" s="478"/>
    </row>
    <row r="706" ht="15" customHeight="1" spans="1:14">
      <c r="A706" s="461">
        <v>700</v>
      </c>
      <c r="B706" s="469" t="s">
        <v>1220</v>
      </c>
      <c r="C706" s="470">
        <v>3142</v>
      </c>
      <c r="D706" s="471" t="s">
        <v>514</v>
      </c>
      <c r="E706" s="465">
        <v>5</v>
      </c>
      <c r="F706" s="466">
        <f t="shared" si="28"/>
        <v>1</v>
      </c>
      <c r="G706" s="467">
        <v>5</v>
      </c>
      <c r="H706" s="468"/>
      <c r="I706" s="473"/>
      <c r="J706" s="474"/>
      <c r="K706" s="475">
        <f t="shared" si="29"/>
        <v>-5</v>
      </c>
      <c r="L706" s="476">
        <f t="shared" si="27"/>
        <v>-100</v>
      </c>
      <c r="M706" s="477"/>
      <c r="N706" s="478"/>
    </row>
    <row r="707" ht="15" customHeight="1" spans="1:14">
      <c r="A707" s="461">
        <v>701</v>
      </c>
      <c r="B707" s="469" t="s">
        <v>1220</v>
      </c>
      <c r="C707" s="470">
        <v>3219</v>
      </c>
      <c r="D707" s="471" t="s">
        <v>514</v>
      </c>
      <c r="E707" s="465">
        <v>5</v>
      </c>
      <c r="F707" s="466">
        <f t="shared" si="28"/>
        <v>1</v>
      </c>
      <c r="G707" s="467">
        <v>5</v>
      </c>
      <c r="H707" s="468"/>
      <c r="I707" s="473"/>
      <c r="J707" s="474"/>
      <c r="K707" s="475">
        <f t="shared" si="29"/>
        <v>-5</v>
      </c>
      <c r="L707" s="476">
        <f t="shared" ref="L707:L770" si="30">IF(OR(G707&lt;=0,G707=""),"",(J707-G707)/G707*100)</f>
        <v>-100</v>
      </c>
      <c r="M707" s="477"/>
      <c r="N707" s="478"/>
    </row>
    <row r="708" ht="15" customHeight="1" spans="1:14">
      <c r="A708" s="461">
        <v>702</v>
      </c>
      <c r="B708" s="469" t="s">
        <v>1220</v>
      </c>
      <c r="C708" s="470">
        <v>3316</v>
      </c>
      <c r="D708" s="471" t="s">
        <v>514</v>
      </c>
      <c r="E708" s="465">
        <v>2</v>
      </c>
      <c r="F708" s="466">
        <f t="shared" si="28"/>
        <v>1</v>
      </c>
      <c r="G708" s="467">
        <v>2</v>
      </c>
      <c r="H708" s="468"/>
      <c r="I708" s="473"/>
      <c r="J708" s="474"/>
      <c r="K708" s="475">
        <f t="shared" si="29"/>
        <v>-2</v>
      </c>
      <c r="L708" s="476">
        <f t="shared" si="30"/>
        <v>-100</v>
      </c>
      <c r="M708" s="477"/>
      <c r="N708" s="478"/>
    </row>
    <row r="709" ht="15" customHeight="1" spans="1:14">
      <c r="A709" s="461">
        <v>703</v>
      </c>
      <c r="B709" s="469" t="s">
        <v>1220</v>
      </c>
      <c r="C709" s="470">
        <v>3522</v>
      </c>
      <c r="D709" s="471" t="s">
        <v>514</v>
      </c>
      <c r="E709" s="465">
        <v>1</v>
      </c>
      <c r="F709" s="466">
        <f t="shared" si="28"/>
        <v>249</v>
      </c>
      <c r="G709" s="467">
        <v>249</v>
      </c>
      <c r="H709" s="468"/>
      <c r="I709" s="473"/>
      <c r="J709" s="474"/>
      <c r="K709" s="475">
        <f t="shared" si="29"/>
        <v>-249</v>
      </c>
      <c r="L709" s="476">
        <f t="shared" si="30"/>
        <v>-100</v>
      </c>
      <c r="M709" s="477"/>
      <c r="N709" s="478"/>
    </row>
    <row r="710" ht="15" customHeight="1" spans="1:14">
      <c r="A710" s="461">
        <v>704</v>
      </c>
      <c r="B710" s="469" t="s">
        <v>1220</v>
      </c>
      <c r="C710" s="470">
        <v>3616</v>
      </c>
      <c r="D710" s="471" t="s">
        <v>514</v>
      </c>
      <c r="E710" s="465">
        <v>6</v>
      </c>
      <c r="F710" s="466">
        <f t="shared" si="28"/>
        <v>240</v>
      </c>
      <c r="G710" s="467">
        <v>1440</v>
      </c>
      <c r="H710" s="468"/>
      <c r="I710" s="473"/>
      <c r="J710" s="474"/>
      <c r="K710" s="475">
        <f t="shared" si="29"/>
        <v>-1440</v>
      </c>
      <c r="L710" s="476">
        <f t="shared" si="30"/>
        <v>-100</v>
      </c>
      <c r="M710" s="477"/>
      <c r="N710" s="478"/>
    </row>
    <row r="711" ht="15" customHeight="1" spans="1:14">
      <c r="A711" s="461">
        <v>705</v>
      </c>
      <c r="B711" s="469" t="s">
        <v>1220</v>
      </c>
      <c r="C711" s="470">
        <v>3919</v>
      </c>
      <c r="D711" s="471" t="s">
        <v>514</v>
      </c>
      <c r="E711" s="465">
        <v>2</v>
      </c>
      <c r="F711" s="466">
        <f t="shared" si="28"/>
        <v>1</v>
      </c>
      <c r="G711" s="467">
        <v>2</v>
      </c>
      <c r="H711" s="468"/>
      <c r="I711" s="473"/>
      <c r="J711" s="474"/>
      <c r="K711" s="475">
        <f t="shared" si="29"/>
        <v>-2</v>
      </c>
      <c r="L711" s="476">
        <f t="shared" si="30"/>
        <v>-100</v>
      </c>
      <c r="M711" s="477"/>
      <c r="N711" s="478"/>
    </row>
    <row r="712" ht="15" customHeight="1" spans="1:14">
      <c r="A712" s="461">
        <v>706</v>
      </c>
      <c r="B712" s="469" t="s">
        <v>1220</v>
      </c>
      <c r="C712" s="470">
        <v>30312</v>
      </c>
      <c r="D712" s="471" t="s">
        <v>514</v>
      </c>
      <c r="E712" s="465">
        <v>74</v>
      </c>
      <c r="F712" s="466">
        <f t="shared" ref="F712:F775" si="31">G712/E712</f>
        <v>52</v>
      </c>
      <c r="G712" s="467">
        <v>3848</v>
      </c>
      <c r="H712" s="468"/>
      <c r="I712" s="473"/>
      <c r="J712" s="474"/>
      <c r="K712" s="475">
        <f t="shared" ref="K712:K775" si="32">J712-G712</f>
        <v>-3848</v>
      </c>
      <c r="L712" s="476">
        <f t="shared" si="30"/>
        <v>-100</v>
      </c>
      <c r="M712" s="477"/>
      <c r="N712" s="478"/>
    </row>
    <row r="713" ht="15" customHeight="1" spans="1:14">
      <c r="A713" s="461">
        <v>707</v>
      </c>
      <c r="B713" s="469" t="s">
        <v>1220</v>
      </c>
      <c r="C713" s="470">
        <v>32312</v>
      </c>
      <c r="D713" s="471" t="s">
        <v>514</v>
      </c>
      <c r="E713" s="465">
        <v>7</v>
      </c>
      <c r="F713" s="466">
        <f t="shared" si="31"/>
        <v>67</v>
      </c>
      <c r="G713" s="467">
        <v>469</v>
      </c>
      <c r="H713" s="468"/>
      <c r="I713" s="473"/>
      <c r="J713" s="474"/>
      <c r="K713" s="475">
        <f t="shared" si="32"/>
        <v>-469</v>
      </c>
      <c r="L713" s="476">
        <f t="shared" si="30"/>
        <v>-100</v>
      </c>
      <c r="M713" s="477"/>
      <c r="N713" s="478"/>
    </row>
    <row r="714" ht="15" customHeight="1" spans="1:14">
      <c r="A714" s="461">
        <v>708</v>
      </c>
      <c r="B714" s="469" t="s">
        <v>1220</v>
      </c>
      <c r="C714" s="470">
        <v>3231</v>
      </c>
      <c r="D714" s="471" t="s">
        <v>514</v>
      </c>
      <c r="E714" s="465">
        <v>22</v>
      </c>
      <c r="F714" s="466">
        <f t="shared" si="31"/>
        <v>257.136363636364</v>
      </c>
      <c r="G714" s="467">
        <v>5657</v>
      </c>
      <c r="H714" s="468"/>
      <c r="I714" s="473"/>
      <c r="J714" s="474"/>
      <c r="K714" s="475">
        <f t="shared" si="32"/>
        <v>-5657</v>
      </c>
      <c r="L714" s="476">
        <f t="shared" si="30"/>
        <v>-100</v>
      </c>
      <c r="M714" s="477"/>
      <c r="N714" s="478"/>
    </row>
    <row r="715" ht="15" customHeight="1" spans="1:14">
      <c r="A715" s="461">
        <v>709</v>
      </c>
      <c r="B715" s="469" t="s">
        <v>1220</v>
      </c>
      <c r="C715" s="470">
        <v>32315</v>
      </c>
      <c r="D715" s="471" t="s">
        <v>514</v>
      </c>
      <c r="E715" s="465">
        <v>4</v>
      </c>
      <c r="F715" s="466">
        <f t="shared" si="31"/>
        <v>174</v>
      </c>
      <c r="G715" s="467">
        <v>696</v>
      </c>
      <c r="H715" s="468"/>
      <c r="I715" s="473"/>
      <c r="J715" s="474"/>
      <c r="K715" s="475">
        <f t="shared" si="32"/>
        <v>-696</v>
      </c>
      <c r="L715" s="476">
        <f t="shared" si="30"/>
        <v>-100</v>
      </c>
      <c r="M715" s="477"/>
      <c r="N715" s="478"/>
    </row>
    <row r="716" ht="15" customHeight="1" spans="1:14">
      <c r="A716" s="461">
        <v>710</v>
      </c>
      <c r="B716" s="469" t="s">
        <v>1220</v>
      </c>
      <c r="C716" s="470">
        <v>32316</v>
      </c>
      <c r="D716" s="471" t="s">
        <v>514</v>
      </c>
      <c r="E716" s="465">
        <v>3</v>
      </c>
      <c r="F716" s="466">
        <f t="shared" si="31"/>
        <v>147</v>
      </c>
      <c r="G716" s="467">
        <v>441</v>
      </c>
      <c r="H716" s="468"/>
      <c r="I716" s="473"/>
      <c r="J716" s="474"/>
      <c r="K716" s="475">
        <f t="shared" si="32"/>
        <v>-441</v>
      </c>
      <c r="L716" s="476">
        <f t="shared" si="30"/>
        <v>-100</v>
      </c>
      <c r="M716" s="477"/>
      <c r="N716" s="478"/>
    </row>
    <row r="717" ht="15" customHeight="1" spans="1:14">
      <c r="A717" s="461">
        <v>711</v>
      </c>
      <c r="B717" s="469" t="s">
        <v>1226</v>
      </c>
      <c r="C717" s="470">
        <v>30312</v>
      </c>
      <c r="D717" s="471" t="s">
        <v>514</v>
      </c>
      <c r="E717" s="465">
        <v>12</v>
      </c>
      <c r="F717" s="466">
        <f t="shared" si="31"/>
        <v>45</v>
      </c>
      <c r="G717" s="467">
        <v>540</v>
      </c>
      <c r="H717" s="468"/>
      <c r="I717" s="473"/>
      <c r="J717" s="474"/>
      <c r="K717" s="475">
        <f t="shared" si="32"/>
        <v>-540</v>
      </c>
      <c r="L717" s="476">
        <f t="shared" si="30"/>
        <v>-100</v>
      </c>
      <c r="M717" s="477"/>
      <c r="N717" s="478"/>
    </row>
    <row r="718" ht="15" customHeight="1" spans="1:14">
      <c r="A718" s="461">
        <v>712</v>
      </c>
      <c r="B718" s="469" t="s">
        <v>1227</v>
      </c>
      <c r="C718" s="470" t="s">
        <v>1228</v>
      </c>
      <c r="D718" s="471" t="s">
        <v>514</v>
      </c>
      <c r="E718" s="465">
        <v>1</v>
      </c>
      <c r="F718" s="466">
        <f t="shared" si="31"/>
        <v>1250</v>
      </c>
      <c r="G718" s="467">
        <v>1250</v>
      </c>
      <c r="H718" s="468"/>
      <c r="I718" s="473"/>
      <c r="J718" s="474"/>
      <c r="K718" s="475">
        <f t="shared" si="32"/>
        <v>-1250</v>
      </c>
      <c r="L718" s="476">
        <f t="shared" si="30"/>
        <v>-100</v>
      </c>
      <c r="M718" s="477"/>
      <c r="N718" s="478"/>
    </row>
    <row r="719" ht="15" customHeight="1" spans="1:14">
      <c r="A719" s="461">
        <v>713</v>
      </c>
      <c r="B719" s="469" t="s">
        <v>1220</v>
      </c>
      <c r="C719" s="470">
        <v>30204</v>
      </c>
      <c r="D719" s="471" t="s">
        <v>514</v>
      </c>
      <c r="E719" s="465">
        <v>5</v>
      </c>
      <c r="F719" s="466">
        <f t="shared" si="31"/>
        <v>20</v>
      </c>
      <c r="G719" s="467">
        <v>100</v>
      </c>
      <c r="H719" s="468"/>
      <c r="I719" s="473"/>
      <c r="J719" s="474"/>
      <c r="K719" s="475">
        <f t="shared" si="32"/>
        <v>-100</v>
      </c>
      <c r="L719" s="476">
        <f t="shared" si="30"/>
        <v>-100</v>
      </c>
      <c r="M719" s="477"/>
      <c r="N719" s="478"/>
    </row>
    <row r="720" ht="15" customHeight="1" spans="1:14">
      <c r="A720" s="461">
        <v>714</v>
      </c>
      <c r="B720" s="469" t="s">
        <v>1220</v>
      </c>
      <c r="C720" s="470">
        <v>3022</v>
      </c>
      <c r="D720" s="471" t="s">
        <v>514</v>
      </c>
      <c r="E720" s="465">
        <v>6</v>
      </c>
      <c r="F720" s="466">
        <f t="shared" si="31"/>
        <v>280</v>
      </c>
      <c r="G720" s="467">
        <v>1680</v>
      </c>
      <c r="H720" s="468"/>
      <c r="I720" s="473"/>
      <c r="J720" s="474"/>
      <c r="K720" s="475">
        <f t="shared" si="32"/>
        <v>-1680</v>
      </c>
      <c r="L720" s="476">
        <f t="shared" si="30"/>
        <v>-100</v>
      </c>
      <c r="M720" s="477"/>
      <c r="N720" s="478"/>
    </row>
    <row r="721" ht="15" customHeight="1" spans="1:14">
      <c r="A721" s="461">
        <v>715</v>
      </c>
      <c r="B721" s="469" t="s">
        <v>1220</v>
      </c>
      <c r="C721" s="470">
        <v>404</v>
      </c>
      <c r="D721" s="471" t="s">
        <v>514</v>
      </c>
      <c r="E721" s="465">
        <v>1</v>
      </c>
      <c r="F721" s="466">
        <f t="shared" si="31"/>
        <v>26</v>
      </c>
      <c r="G721" s="467">
        <v>26</v>
      </c>
      <c r="H721" s="468"/>
      <c r="I721" s="473"/>
      <c r="J721" s="474"/>
      <c r="K721" s="475">
        <f t="shared" si="32"/>
        <v>-26</v>
      </c>
      <c r="L721" s="476">
        <f t="shared" si="30"/>
        <v>-100</v>
      </c>
      <c r="M721" s="477"/>
      <c r="N721" s="478"/>
    </row>
    <row r="722" ht="15" customHeight="1" spans="1:14">
      <c r="A722" s="461">
        <v>716</v>
      </c>
      <c r="B722" s="469" t="s">
        <v>1220</v>
      </c>
      <c r="C722" s="470">
        <v>406</v>
      </c>
      <c r="D722" s="471" t="s">
        <v>514</v>
      </c>
      <c r="E722" s="465">
        <v>1</v>
      </c>
      <c r="F722" s="466">
        <f t="shared" si="31"/>
        <v>22</v>
      </c>
      <c r="G722" s="467">
        <v>22</v>
      </c>
      <c r="H722" s="468"/>
      <c r="I722" s="473"/>
      <c r="J722" s="474"/>
      <c r="K722" s="475">
        <f t="shared" si="32"/>
        <v>-22</v>
      </c>
      <c r="L722" s="476">
        <f t="shared" si="30"/>
        <v>-100</v>
      </c>
      <c r="M722" s="477"/>
      <c r="N722" s="478"/>
    </row>
    <row r="723" ht="15" customHeight="1" spans="1:14">
      <c r="A723" s="461">
        <v>717</v>
      </c>
      <c r="B723" s="469" t="s">
        <v>1220</v>
      </c>
      <c r="C723" s="470">
        <v>46312</v>
      </c>
      <c r="D723" s="471" t="s">
        <v>514</v>
      </c>
      <c r="E723" s="465">
        <v>1</v>
      </c>
      <c r="F723" s="466">
        <f t="shared" si="31"/>
        <v>88</v>
      </c>
      <c r="G723" s="467">
        <v>88</v>
      </c>
      <c r="H723" s="468"/>
      <c r="I723" s="473"/>
      <c r="J723" s="474"/>
      <c r="K723" s="475">
        <f t="shared" si="32"/>
        <v>-88</v>
      </c>
      <c r="L723" s="476">
        <f t="shared" si="30"/>
        <v>-100</v>
      </c>
      <c r="M723" s="477"/>
      <c r="N723" s="478"/>
    </row>
    <row r="724" ht="15" customHeight="1" spans="1:14">
      <c r="A724" s="461">
        <v>718</v>
      </c>
      <c r="B724" s="469" t="s">
        <v>1227</v>
      </c>
      <c r="C724" s="470">
        <v>4934</v>
      </c>
      <c r="D724" s="471" t="s">
        <v>514</v>
      </c>
      <c r="E724" s="465">
        <v>1</v>
      </c>
      <c r="F724" s="466">
        <f t="shared" si="31"/>
        <v>9800</v>
      </c>
      <c r="G724" s="467">
        <v>9800</v>
      </c>
      <c r="H724" s="468"/>
      <c r="I724" s="473"/>
      <c r="J724" s="474"/>
      <c r="K724" s="475">
        <f t="shared" si="32"/>
        <v>-9800</v>
      </c>
      <c r="L724" s="476">
        <f t="shared" si="30"/>
        <v>-100</v>
      </c>
      <c r="M724" s="477"/>
      <c r="N724" s="478"/>
    </row>
    <row r="725" ht="15" customHeight="1" spans="1:14">
      <c r="A725" s="461">
        <v>719</v>
      </c>
      <c r="B725" s="469" t="s">
        <v>1220</v>
      </c>
      <c r="C725" s="470">
        <v>6301</v>
      </c>
      <c r="D725" s="471" t="s">
        <v>514</v>
      </c>
      <c r="E725" s="465">
        <v>3</v>
      </c>
      <c r="F725" s="466">
        <f t="shared" si="31"/>
        <v>4.5</v>
      </c>
      <c r="G725" s="467">
        <v>13.5</v>
      </c>
      <c r="H725" s="468"/>
      <c r="I725" s="473"/>
      <c r="J725" s="474"/>
      <c r="K725" s="475">
        <f t="shared" si="32"/>
        <v>-13.5</v>
      </c>
      <c r="L725" s="476">
        <f t="shared" si="30"/>
        <v>-100</v>
      </c>
      <c r="M725" s="477"/>
      <c r="N725" s="478"/>
    </row>
    <row r="726" ht="15" customHeight="1" spans="1:14">
      <c r="A726" s="461">
        <v>720</v>
      </c>
      <c r="B726" s="469" t="s">
        <v>1220</v>
      </c>
      <c r="C726" s="470">
        <v>6011</v>
      </c>
      <c r="D726" s="471" t="s">
        <v>514</v>
      </c>
      <c r="E726" s="465">
        <v>1</v>
      </c>
      <c r="F726" s="466">
        <f t="shared" si="31"/>
        <v>17</v>
      </c>
      <c r="G726" s="467">
        <v>17</v>
      </c>
      <c r="H726" s="468"/>
      <c r="I726" s="473"/>
      <c r="J726" s="474"/>
      <c r="K726" s="475">
        <f t="shared" si="32"/>
        <v>-17</v>
      </c>
      <c r="L726" s="476">
        <f t="shared" si="30"/>
        <v>-100</v>
      </c>
      <c r="M726" s="477"/>
      <c r="N726" s="478"/>
    </row>
    <row r="727" ht="15" customHeight="1" spans="1:14">
      <c r="A727" s="461">
        <v>721</v>
      </c>
      <c r="B727" s="469" t="s">
        <v>1220</v>
      </c>
      <c r="C727" s="470">
        <v>6024</v>
      </c>
      <c r="D727" s="471" t="s">
        <v>514</v>
      </c>
      <c r="E727" s="465">
        <v>7</v>
      </c>
      <c r="F727" s="466">
        <f t="shared" si="31"/>
        <v>102</v>
      </c>
      <c r="G727" s="467">
        <v>714</v>
      </c>
      <c r="H727" s="468"/>
      <c r="I727" s="473"/>
      <c r="J727" s="474"/>
      <c r="K727" s="475">
        <f t="shared" si="32"/>
        <v>-714</v>
      </c>
      <c r="L727" s="476">
        <f t="shared" si="30"/>
        <v>-100</v>
      </c>
      <c r="M727" s="477"/>
      <c r="N727" s="478"/>
    </row>
    <row r="728" ht="15" customHeight="1" spans="1:14">
      <c r="A728" s="461">
        <v>722</v>
      </c>
      <c r="B728" s="469" t="s">
        <v>1220</v>
      </c>
      <c r="C728" s="470">
        <v>6203</v>
      </c>
      <c r="D728" s="471" t="s">
        <v>514</v>
      </c>
      <c r="E728" s="465">
        <v>22</v>
      </c>
      <c r="F728" s="466">
        <f t="shared" si="31"/>
        <v>8</v>
      </c>
      <c r="G728" s="467">
        <v>176</v>
      </c>
      <c r="H728" s="468"/>
      <c r="I728" s="473"/>
      <c r="J728" s="474"/>
      <c r="K728" s="475">
        <f t="shared" si="32"/>
        <v>-176</v>
      </c>
      <c r="L728" s="476">
        <f t="shared" si="30"/>
        <v>-100</v>
      </c>
      <c r="M728" s="477"/>
      <c r="N728" s="478"/>
    </row>
    <row r="729" ht="15" customHeight="1" spans="1:14">
      <c r="A729" s="461">
        <v>723</v>
      </c>
      <c r="B729" s="469" t="s">
        <v>1220</v>
      </c>
      <c r="C729" s="470">
        <v>6204</v>
      </c>
      <c r="D729" s="471" t="s">
        <v>514</v>
      </c>
      <c r="E729" s="465">
        <v>124</v>
      </c>
      <c r="F729" s="466">
        <f t="shared" si="31"/>
        <v>8.4</v>
      </c>
      <c r="G729" s="467">
        <v>1041.6</v>
      </c>
      <c r="H729" s="468"/>
      <c r="I729" s="473"/>
      <c r="J729" s="474"/>
      <c r="K729" s="475">
        <f t="shared" si="32"/>
        <v>-1041.6</v>
      </c>
      <c r="L729" s="476">
        <f t="shared" si="30"/>
        <v>-100</v>
      </c>
      <c r="M729" s="477"/>
      <c r="N729" s="478"/>
    </row>
    <row r="730" ht="15" customHeight="1" spans="1:14">
      <c r="A730" s="461">
        <v>724</v>
      </c>
      <c r="B730" s="469" t="s">
        <v>1220</v>
      </c>
      <c r="C730" s="470">
        <v>6205</v>
      </c>
      <c r="D730" s="471" t="s">
        <v>514</v>
      </c>
      <c r="E730" s="465">
        <v>63</v>
      </c>
      <c r="F730" s="466">
        <f t="shared" si="31"/>
        <v>22.447619047619</v>
      </c>
      <c r="G730" s="467">
        <v>1414.2</v>
      </c>
      <c r="H730" s="468"/>
      <c r="I730" s="473"/>
      <c r="J730" s="474"/>
      <c r="K730" s="475">
        <f t="shared" si="32"/>
        <v>-1414.2</v>
      </c>
      <c r="L730" s="476">
        <f t="shared" si="30"/>
        <v>-100</v>
      </c>
      <c r="M730" s="477"/>
      <c r="N730" s="478"/>
    </row>
    <row r="731" ht="15" customHeight="1" spans="1:14">
      <c r="A731" s="461">
        <v>725</v>
      </c>
      <c r="B731" s="469" t="s">
        <v>1220</v>
      </c>
      <c r="C731" s="470">
        <v>6207</v>
      </c>
      <c r="D731" s="471" t="s">
        <v>514</v>
      </c>
      <c r="E731" s="465">
        <v>99</v>
      </c>
      <c r="F731" s="466">
        <f t="shared" si="31"/>
        <v>25</v>
      </c>
      <c r="G731" s="467">
        <v>2475</v>
      </c>
      <c r="H731" s="468"/>
      <c r="I731" s="473"/>
      <c r="J731" s="474"/>
      <c r="K731" s="475">
        <f t="shared" si="32"/>
        <v>-2475</v>
      </c>
      <c r="L731" s="476">
        <f t="shared" si="30"/>
        <v>-100</v>
      </c>
      <c r="M731" s="477"/>
      <c r="N731" s="478"/>
    </row>
    <row r="732" ht="15" customHeight="1" spans="1:14">
      <c r="A732" s="461">
        <v>726</v>
      </c>
      <c r="B732" s="469" t="s">
        <v>1220</v>
      </c>
      <c r="C732" s="470">
        <v>6208</v>
      </c>
      <c r="D732" s="471" t="s">
        <v>514</v>
      </c>
      <c r="E732" s="465">
        <v>39</v>
      </c>
      <c r="F732" s="466">
        <f t="shared" si="31"/>
        <v>28</v>
      </c>
      <c r="G732" s="467">
        <v>1092</v>
      </c>
      <c r="H732" s="468"/>
      <c r="I732" s="473"/>
      <c r="J732" s="474"/>
      <c r="K732" s="475">
        <f t="shared" si="32"/>
        <v>-1092</v>
      </c>
      <c r="L732" s="476">
        <f t="shared" si="30"/>
        <v>-100</v>
      </c>
      <c r="M732" s="477"/>
      <c r="N732" s="478"/>
    </row>
    <row r="733" ht="15" customHeight="1" spans="1:14">
      <c r="A733" s="461">
        <v>727</v>
      </c>
      <c r="B733" s="469" t="s">
        <v>1220</v>
      </c>
      <c r="C733" s="470">
        <v>6209</v>
      </c>
      <c r="D733" s="471" t="s">
        <v>514</v>
      </c>
      <c r="E733" s="465">
        <v>7</v>
      </c>
      <c r="F733" s="466">
        <f t="shared" si="31"/>
        <v>35</v>
      </c>
      <c r="G733" s="467">
        <v>245</v>
      </c>
      <c r="H733" s="468"/>
      <c r="I733" s="473"/>
      <c r="J733" s="474"/>
      <c r="K733" s="475">
        <f t="shared" si="32"/>
        <v>-245</v>
      </c>
      <c r="L733" s="476">
        <f t="shared" si="30"/>
        <v>-100</v>
      </c>
      <c r="M733" s="477"/>
      <c r="N733" s="478"/>
    </row>
    <row r="734" ht="15" customHeight="1" spans="1:14">
      <c r="A734" s="461">
        <v>728</v>
      </c>
      <c r="B734" s="469" t="s">
        <v>1220</v>
      </c>
      <c r="C734" s="470">
        <v>6215</v>
      </c>
      <c r="D734" s="471" t="s">
        <v>514</v>
      </c>
      <c r="E734" s="465">
        <v>5</v>
      </c>
      <c r="F734" s="466">
        <f t="shared" si="31"/>
        <v>8</v>
      </c>
      <c r="G734" s="467">
        <v>40</v>
      </c>
      <c r="H734" s="468"/>
      <c r="I734" s="473"/>
      <c r="J734" s="474"/>
      <c r="K734" s="475">
        <f t="shared" si="32"/>
        <v>-40</v>
      </c>
      <c r="L734" s="476">
        <f t="shared" si="30"/>
        <v>-100</v>
      </c>
      <c r="M734" s="477"/>
      <c r="N734" s="478"/>
    </row>
    <row r="735" ht="15" customHeight="1" spans="1:14">
      <c r="A735" s="461">
        <v>729</v>
      </c>
      <c r="B735" s="469" t="s">
        <v>1220</v>
      </c>
      <c r="C735" s="470">
        <v>6216</v>
      </c>
      <c r="D735" s="471" t="s">
        <v>514</v>
      </c>
      <c r="E735" s="465">
        <v>65</v>
      </c>
      <c r="F735" s="466">
        <f t="shared" si="31"/>
        <v>8</v>
      </c>
      <c r="G735" s="467">
        <v>520</v>
      </c>
      <c r="H735" s="468"/>
      <c r="I735" s="473"/>
      <c r="J735" s="474"/>
      <c r="K735" s="475">
        <f t="shared" si="32"/>
        <v>-520</v>
      </c>
      <c r="L735" s="476">
        <f t="shared" si="30"/>
        <v>-100</v>
      </c>
      <c r="M735" s="477"/>
      <c r="N735" s="478"/>
    </row>
    <row r="736" ht="15" customHeight="1" spans="1:14">
      <c r="A736" s="461">
        <v>730</v>
      </c>
      <c r="B736" s="469" t="s">
        <v>1220</v>
      </c>
      <c r="C736" s="470">
        <v>6217</v>
      </c>
      <c r="D736" s="471" t="s">
        <v>514</v>
      </c>
      <c r="E736" s="465">
        <v>15</v>
      </c>
      <c r="F736" s="466">
        <f t="shared" si="31"/>
        <v>50.3333333333333</v>
      </c>
      <c r="G736" s="467">
        <v>755</v>
      </c>
      <c r="H736" s="468"/>
      <c r="I736" s="473"/>
      <c r="J736" s="474"/>
      <c r="K736" s="475">
        <f t="shared" si="32"/>
        <v>-755</v>
      </c>
      <c r="L736" s="476">
        <f t="shared" si="30"/>
        <v>-100</v>
      </c>
      <c r="M736" s="477"/>
      <c r="N736" s="478"/>
    </row>
    <row r="737" ht="15" customHeight="1" spans="1:14">
      <c r="A737" s="461">
        <v>731</v>
      </c>
      <c r="B737" s="469" t="s">
        <v>1220</v>
      </c>
      <c r="C737" s="470">
        <v>6218</v>
      </c>
      <c r="D737" s="471" t="s">
        <v>514</v>
      </c>
      <c r="E737" s="465">
        <v>6</v>
      </c>
      <c r="F737" s="466">
        <f t="shared" si="31"/>
        <v>118.833333333333</v>
      </c>
      <c r="G737" s="467">
        <v>713</v>
      </c>
      <c r="H737" s="468"/>
      <c r="I737" s="473"/>
      <c r="J737" s="474"/>
      <c r="K737" s="475">
        <f t="shared" si="32"/>
        <v>-713</v>
      </c>
      <c r="L737" s="476">
        <f t="shared" si="30"/>
        <v>-100</v>
      </c>
      <c r="M737" s="477"/>
      <c r="N737" s="478"/>
    </row>
    <row r="738" ht="15" customHeight="1" spans="1:14">
      <c r="A738" s="461">
        <v>732</v>
      </c>
      <c r="B738" s="469" t="s">
        <v>1220</v>
      </c>
      <c r="C738" s="470">
        <v>6219</v>
      </c>
      <c r="D738" s="471" t="s">
        <v>514</v>
      </c>
      <c r="E738" s="465">
        <v>16</v>
      </c>
      <c r="F738" s="466">
        <f t="shared" si="31"/>
        <v>58.625</v>
      </c>
      <c r="G738" s="467">
        <v>938</v>
      </c>
      <c r="H738" s="468"/>
      <c r="I738" s="473"/>
      <c r="J738" s="474"/>
      <c r="K738" s="475">
        <f t="shared" si="32"/>
        <v>-938</v>
      </c>
      <c r="L738" s="476">
        <f t="shared" si="30"/>
        <v>-100</v>
      </c>
      <c r="M738" s="477"/>
      <c r="N738" s="478"/>
    </row>
    <row r="739" ht="15" customHeight="1" spans="1:14">
      <c r="A739" s="461">
        <v>733</v>
      </c>
      <c r="B739" s="469" t="s">
        <v>1220</v>
      </c>
      <c r="C739" s="470">
        <v>6260</v>
      </c>
      <c r="D739" s="471" t="s">
        <v>514</v>
      </c>
      <c r="E739" s="465">
        <v>2</v>
      </c>
      <c r="F739" s="466">
        <f t="shared" si="31"/>
        <v>8</v>
      </c>
      <c r="G739" s="467">
        <v>16</v>
      </c>
      <c r="H739" s="468"/>
      <c r="I739" s="473"/>
      <c r="J739" s="474"/>
      <c r="K739" s="475">
        <f t="shared" si="32"/>
        <v>-16</v>
      </c>
      <c r="L739" s="476">
        <f t="shared" si="30"/>
        <v>-100</v>
      </c>
      <c r="M739" s="477"/>
      <c r="N739" s="478"/>
    </row>
    <row r="740" ht="15" customHeight="1" spans="1:14">
      <c r="A740" s="461">
        <v>734</v>
      </c>
      <c r="B740" s="469" t="s">
        <v>1220</v>
      </c>
      <c r="C740" s="470">
        <v>60102</v>
      </c>
      <c r="D740" s="471" t="s">
        <v>514</v>
      </c>
      <c r="E740" s="465">
        <v>4</v>
      </c>
      <c r="F740" s="466">
        <f t="shared" si="31"/>
        <v>15</v>
      </c>
      <c r="G740" s="467">
        <v>60</v>
      </c>
      <c r="H740" s="468"/>
      <c r="I740" s="473"/>
      <c r="J740" s="474"/>
      <c r="K740" s="475">
        <f t="shared" si="32"/>
        <v>-60</v>
      </c>
      <c r="L740" s="476">
        <f t="shared" si="30"/>
        <v>-100</v>
      </c>
      <c r="M740" s="477"/>
      <c r="N740" s="478"/>
    </row>
    <row r="741" ht="15" customHeight="1" spans="1:14">
      <c r="A741" s="461">
        <v>735</v>
      </c>
      <c r="B741" s="469" t="s">
        <v>1220</v>
      </c>
      <c r="C741" s="470">
        <v>6306</v>
      </c>
      <c r="D741" s="471" t="s">
        <v>514</v>
      </c>
      <c r="E741" s="465">
        <v>31</v>
      </c>
      <c r="F741" s="466">
        <f t="shared" si="31"/>
        <v>22.5612903225806</v>
      </c>
      <c r="G741" s="467">
        <v>699.4</v>
      </c>
      <c r="H741" s="468"/>
      <c r="I741" s="473"/>
      <c r="J741" s="474"/>
      <c r="K741" s="475">
        <f t="shared" si="32"/>
        <v>-699.4</v>
      </c>
      <c r="L741" s="476">
        <f t="shared" si="30"/>
        <v>-100</v>
      </c>
      <c r="M741" s="477"/>
      <c r="N741" s="478"/>
    </row>
    <row r="742" ht="15" customHeight="1" spans="1:14">
      <c r="A742" s="461">
        <v>736</v>
      </c>
      <c r="B742" s="469" t="s">
        <v>1220</v>
      </c>
      <c r="C742" s="470">
        <v>6307</v>
      </c>
      <c r="D742" s="471" t="s">
        <v>514</v>
      </c>
      <c r="E742" s="465">
        <v>154</v>
      </c>
      <c r="F742" s="466">
        <f t="shared" si="31"/>
        <v>30</v>
      </c>
      <c r="G742" s="467">
        <v>4620</v>
      </c>
      <c r="H742" s="468"/>
      <c r="I742" s="473"/>
      <c r="J742" s="474"/>
      <c r="K742" s="475">
        <f t="shared" si="32"/>
        <v>-4620</v>
      </c>
      <c r="L742" s="476">
        <f t="shared" si="30"/>
        <v>-100</v>
      </c>
      <c r="M742" s="477"/>
      <c r="N742" s="478"/>
    </row>
    <row r="743" ht="15" customHeight="1" spans="1:14">
      <c r="A743" s="461">
        <v>737</v>
      </c>
      <c r="B743" s="469" t="s">
        <v>1220</v>
      </c>
      <c r="C743" s="470">
        <v>6308</v>
      </c>
      <c r="D743" s="471" t="s">
        <v>514</v>
      </c>
      <c r="E743" s="465">
        <v>85</v>
      </c>
      <c r="F743" s="466">
        <f t="shared" si="31"/>
        <v>44.2964705882353</v>
      </c>
      <c r="G743" s="467">
        <v>3765.2</v>
      </c>
      <c r="H743" s="468"/>
      <c r="I743" s="473"/>
      <c r="J743" s="474"/>
      <c r="K743" s="475">
        <f t="shared" si="32"/>
        <v>-3765.2</v>
      </c>
      <c r="L743" s="476">
        <f t="shared" si="30"/>
        <v>-100</v>
      </c>
      <c r="M743" s="477"/>
      <c r="N743" s="478"/>
    </row>
    <row r="744" ht="15" customHeight="1" spans="1:14">
      <c r="A744" s="461">
        <v>738</v>
      </c>
      <c r="B744" s="469" t="s">
        <v>1220</v>
      </c>
      <c r="C744" s="470">
        <v>6309</v>
      </c>
      <c r="D744" s="471" t="s">
        <v>514</v>
      </c>
      <c r="E744" s="465">
        <v>37</v>
      </c>
      <c r="F744" s="466">
        <f t="shared" si="31"/>
        <v>45.6756756756757</v>
      </c>
      <c r="G744" s="467">
        <v>1690</v>
      </c>
      <c r="H744" s="468"/>
      <c r="I744" s="473"/>
      <c r="J744" s="474"/>
      <c r="K744" s="475">
        <f t="shared" si="32"/>
        <v>-1690</v>
      </c>
      <c r="L744" s="476">
        <f t="shared" si="30"/>
        <v>-100</v>
      </c>
      <c r="M744" s="477"/>
      <c r="N744" s="478"/>
    </row>
    <row r="745" ht="15" customHeight="1" spans="1:14">
      <c r="A745" s="461">
        <v>739</v>
      </c>
      <c r="B745" s="469" t="s">
        <v>1220</v>
      </c>
      <c r="C745" s="470">
        <v>6313</v>
      </c>
      <c r="D745" s="471" t="s">
        <v>514</v>
      </c>
      <c r="E745" s="465">
        <v>53</v>
      </c>
      <c r="F745" s="466">
        <f t="shared" si="31"/>
        <v>139.264150943396</v>
      </c>
      <c r="G745" s="467">
        <v>7381</v>
      </c>
      <c r="H745" s="468"/>
      <c r="I745" s="473"/>
      <c r="J745" s="474"/>
      <c r="K745" s="475">
        <f t="shared" si="32"/>
        <v>-7381</v>
      </c>
      <c r="L745" s="476">
        <f t="shared" si="30"/>
        <v>-100</v>
      </c>
      <c r="M745" s="477"/>
      <c r="N745" s="478"/>
    </row>
    <row r="746" ht="15" customHeight="1" spans="1:14">
      <c r="A746" s="461">
        <v>740</v>
      </c>
      <c r="B746" s="469" t="s">
        <v>1220</v>
      </c>
      <c r="C746" s="470">
        <v>6314</v>
      </c>
      <c r="D746" s="471" t="s">
        <v>514</v>
      </c>
      <c r="E746" s="465">
        <v>60</v>
      </c>
      <c r="F746" s="466">
        <f t="shared" si="31"/>
        <v>139.333333333333</v>
      </c>
      <c r="G746" s="467">
        <v>8360</v>
      </c>
      <c r="H746" s="468"/>
      <c r="I746" s="473"/>
      <c r="J746" s="474"/>
      <c r="K746" s="475">
        <f t="shared" si="32"/>
        <v>-8360</v>
      </c>
      <c r="L746" s="476">
        <f t="shared" si="30"/>
        <v>-100</v>
      </c>
      <c r="M746" s="477"/>
      <c r="N746" s="478"/>
    </row>
    <row r="747" ht="15" customHeight="1" spans="1:14">
      <c r="A747" s="461">
        <v>741</v>
      </c>
      <c r="B747" s="469" t="s">
        <v>1220</v>
      </c>
      <c r="C747" s="470">
        <v>6315</v>
      </c>
      <c r="D747" s="471" t="s">
        <v>514</v>
      </c>
      <c r="E747" s="465">
        <v>-6</v>
      </c>
      <c r="F747" s="466">
        <f t="shared" si="31"/>
        <v>-105.833333333333</v>
      </c>
      <c r="G747" s="467">
        <v>635</v>
      </c>
      <c r="H747" s="468"/>
      <c r="I747" s="473"/>
      <c r="J747" s="474"/>
      <c r="K747" s="475">
        <f t="shared" si="32"/>
        <v>-635</v>
      </c>
      <c r="L747" s="476">
        <f t="shared" si="30"/>
        <v>-100</v>
      </c>
      <c r="M747" s="477"/>
      <c r="N747" s="478"/>
    </row>
    <row r="748" ht="15" customHeight="1" spans="1:14">
      <c r="A748" s="461">
        <v>742</v>
      </c>
      <c r="B748" s="469" t="s">
        <v>1220</v>
      </c>
      <c r="C748" s="470">
        <v>6316</v>
      </c>
      <c r="D748" s="471" t="s">
        <v>514</v>
      </c>
      <c r="E748" s="465">
        <v>9</v>
      </c>
      <c r="F748" s="466">
        <f t="shared" si="31"/>
        <v>205</v>
      </c>
      <c r="G748" s="467">
        <v>1845</v>
      </c>
      <c r="H748" s="468"/>
      <c r="I748" s="473"/>
      <c r="J748" s="474"/>
      <c r="K748" s="475">
        <f t="shared" si="32"/>
        <v>-1845</v>
      </c>
      <c r="L748" s="476">
        <f t="shared" si="30"/>
        <v>-100</v>
      </c>
      <c r="M748" s="477"/>
      <c r="N748" s="478"/>
    </row>
    <row r="749" ht="15" customHeight="1" spans="1:14">
      <c r="A749" s="461">
        <v>743</v>
      </c>
      <c r="B749" s="469" t="s">
        <v>1220</v>
      </c>
      <c r="C749" s="470">
        <v>6319</v>
      </c>
      <c r="D749" s="471" t="s">
        <v>514</v>
      </c>
      <c r="E749" s="465">
        <v>17</v>
      </c>
      <c r="F749" s="466">
        <f t="shared" si="31"/>
        <v>229.058823529412</v>
      </c>
      <c r="G749" s="467">
        <v>3894</v>
      </c>
      <c r="H749" s="468"/>
      <c r="I749" s="473"/>
      <c r="J749" s="474"/>
      <c r="K749" s="475">
        <f t="shared" si="32"/>
        <v>-3894</v>
      </c>
      <c r="L749" s="476">
        <f t="shared" si="30"/>
        <v>-100</v>
      </c>
      <c r="M749" s="477"/>
      <c r="N749" s="478"/>
    </row>
    <row r="750" ht="15" customHeight="1" spans="1:14">
      <c r="A750" s="461">
        <v>744</v>
      </c>
      <c r="B750" s="469" t="s">
        <v>1220</v>
      </c>
      <c r="C750" s="470">
        <v>6404</v>
      </c>
      <c r="D750" s="471" t="s">
        <v>514</v>
      </c>
      <c r="E750" s="465">
        <v>4</v>
      </c>
      <c r="F750" s="466">
        <f t="shared" si="31"/>
        <v>26</v>
      </c>
      <c r="G750" s="467">
        <v>104</v>
      </c>
      <c r="H750" s="468"/>
      <c r="I750" s="473"/>
      <c r="J750" s="474"/>
      <c r="K750" s="475">
        <f t="shared" si="32"/>
        <v>-104</v>
      </c>
      <c r="L750" s="476">
        <f t="shared" si="30"/>
        <v>-100</v>
      </c>
      <c r="M750" s="477"/>
      <c r="N750" s="478"/>
    </row>
    <row r="751" ht="15" customHeight="1" spans="1:14">
      <c r="A751" s="461">
        <v>745</v>
      </c>
      <c r="B751" s="469" t="s">
        <v>1220</v>
      </c>
      <c r="C751" s="470">
        <v>6405</v>
      </c>
      <c r="D751" s="471" t="s">
        <v>514</v>
      </c>
      <c r="E751" s="465">
        <v>59</v>
      </c>
      <c r="F751" s="466">
        <f t="shared" si="31"/>
        <v>36.2203389830508</v>
      </c>
      <c r="G751" s="467">
        <v>2137</v>
      </c>
      <c r="H751" s="468"/>
      <c r="I751" s="473"/>
      <c r="J751" s="474"/>
      <c r="K751" s="475">
        <f t="shared" si="32"/>
        <v>-2137</v>
      </c>
      <c r="L751" s="476">
        <f t="shared" si="30"/>
        <v>-100</v>
      </c>
      <c r="M751" s="477"/>
      <c r="N751" s="478"/>
    </row>
    <row r="752" ht="15" customHeight="1" spans="1:14">
      <c r="A752" s="461">
        <v>746</v>
      </c>
      <c r="B752" s="469" t="s">
        <v>1220</v>
      </c>
      <c r="C752" s="470">
        <v>6406</v>
      </c>
      <c r="D752" s="471" t="s">
        <v>514</v>
      </c>
      <c r="E752" s="465">
        <v>15</v>
      </c>
      <c r="F752" s="466">
        <f t="shared" si="31"/>
        <v>21</v>
      </c>
      <c r="G752" s="467">
        <v>315</v>
      </c>
      <c r="H752" s="468"/>
      <c r="I752" s="473"/>
      <c r="J752" s="474"/>
      <c r="K752" s="475">
        <f t="shared" si="32"/>
        <v>-315</v>
      </c>
      <c r="L752" s="476">
        <f t="shared" si="30"/>
        <v>-100</v>
      </c>
      <c r="M752" s="477"/>
      <c r="N752" s="478"/>
    </row>
    <row r="753" ht="15" customHeight="1" spans="1:14">
      <c r="A753" s="461">
        <v>747</v>
      </c>
      <c r="B753" s="469" t="s">
        <v>1220</v>
      </c>
      <c r="C753" s="470">
        <v>6408</v>
      </c>
      <c r="D753" s="471" t="s">
        <v>514</v>
      </c>
      <c r="E753" s="465">
        <v>4</v>
      </c>
      <c r="F753" s="466">
        <f t="shared" si="31"/>
        <v>33</v>
      </c>
      <c r="G753" s="467">
        <v>132</v>
      </c>
      <c r="H753" s="468"/>
      <c r="I753" s="473"/>
      <c r="J753" s="474"/>
      <c r="K753" s="475">
        <f t="shared" si="32"/>
        <v>-132</v>
      </c>
      <c r="L753" s="476">
        <f t="shared" si="30"/>
        <v>-100</v>
      </c>
      <c r="M753" s="477"/>
      <c r="N753" s="478"/>
    </row>
    <row r="754" ht="15" customHeight="1" spans="1:14">
      <c r="A754" s="461">
        <v>748</v>
      </c>
      <c r="B754" s="469" t="s">
        <v>1220</v>
      </c>
      <c r="C754" s="470">
        <v>6412</v>
      </c>
      <c r="D754" s="471" t="s">
        <v>514</v>
      </c>
      <c r="E754" s="465">
        <v>10</v>
      </c>
      <c r="F754" s="466">
        <f t="shared" si="31"/>
        <v>65</v>
      </c>
      <c r="G754" s="467">
        <v>650</v>
      </c>
      <c r="H754" s="468"/>
      <c r="I754" s="473"/>
      <c r="J754" s="474"/>
      <c r="K754" s="475">
        <f t="shared" si="32"/>
        <v>-650</v>
      </c>
      <c r="L754" s="476">
        <f t="shared" si="30"/>
        <v>-100</v>
      </c>
      <c r="M754" s="477"/>
      <c r="N754" s="478"/>
    </row>
    <row r="755" ht="15" customHeight="1" spans="1:14">
      <c r="A755" s="461">
        <v>749</v>
      </c>
      <c r="B755" s="469" t="s">
        <v>1220</v>
      </c>
      <c r="C755" s="470">
        <v>64126</v>
      </c>
      <c r="D755" s="471" t="s">
        <v>514</v>
      </c>
      <c r="E755" s="465">
        <v>3</v>
      </c>
      <c r="F755" s="466">
        <f t="shared" si="31"/>
        <v>120</v>
      </c>
      <c r="G755" s="467">
        <v>360</v>
      </c>
      <c r="H755" s="468"/>
      <c r="I755" s="473"/>
      <c r="J755" s="474"/>
      <c r="K755" s="475">
        <f t="shared" si="32"/>
        <v>-360</v>
      </c>
      <c r="L755" s="476">
        <f t="shared" si="30"/>
        <v>-100</v>
      </c>
      <c r="M755" s="477"/>
      <c r="N755" s="478"/>
    </row>
    <row r="756" ht="15" customHeight="1" spans="1:14">
      <c r="A756" s="461">
        <v>750</v>
      </c>
      <c r="B756" s="469" t="s">
        <v>1227</v>
      </c>
      <c r="C756" s="470" t="s">
        <v>1229</v>
      </c>
      <c r="D756" s="471" t="s">
        <v>514</v>
      </c>
      <c r="E756" s="465">
        <v>1</v>
      </c>
      <c r="F756" s="466">
        <f t="shared" si="31"/>
        <v>1160</v>
      </c>
      <c r="G756" s="467">
        <v>1160</v>
      </c>
      <c r="H756" s="468"/>
      <c r="I756" s="473"/>
      <c r="J756" s="474"/>
      <c r="K756" s="475">
        <f t="shared" si="32"/>
        <v>-1160</v>
      </c>
      <c r="L756" s="476">
        <f t="shared" si="30"/>
        <v>-100</v>
      </c>
      <c r="M756" s="477"/>
      <c r="N756" s="478"/>
    </row>
    <row r="757" ht="15" customHeight="1" spans="1:14">
      <c r="A757" s="461">
        <v>751</v>
      </c>
      <c r="B757" s="469" t="s">
        <v>1220</v>
      </c>
      <c r="C757" s="470">
        <v>6010</v>
      </c>
      <c r="D757" s="471" t="s">
        <v>514</v>
      </c>
      <c r="E757" s="465">
        <v>63</v>
      </c>
      <c r="F757" s="466">
        <f t="shared" si="31"/>
        <v>16.9047619047619</v>
      </c>
      <c r="G757" s="467">
        <v>1065</v>
      </c>
      <c r="H757" s="468"/>
      <c r="I757" s="473"/>
      <c r="J757" s="474"/>
      <c r="K757" s="475">
        <f t="shared" si="32"/>
        <v>-1065</v>
      </c>
      <c r="L757" s="476">
        <f t="shared" si="30"/>
        <v>-100</v>
      </c>
      <c r="M757" s="477"/>
      <c r="N757" s="478"/>
    </row>
    <row r="758" ht="15" customHeight="1" spans="1:14">
      <c r="A758" s="461">
        <v>752</v>
      </c>
      <c r="B758" s="469" t="s">
        <v>1220</v>
      </c>
      <c r="C758" s="470">
        <v>6222</v>
      </c>
      <c r="D758" s="471" t="s">
        <v>514</v>
      </c>
      <c r="E758" s="465">
        <v>5</v>
      </c>
      <c r="F758" s="466">
        <f t="shared" si="31"/>
        <v>233</v>
      </c>
      <c r="G758" s="467">
        <v>1165</v>
      </c>
      <c r="H758" s="468"/>
      <c r="I758" s="473"/>
      <c r="J758" s="474"/>
      <c r="K758" s="475">
        <f t="shared" si="32"/>
        <v>-1165</v>
      </c>
      <c r="L758" s="476">
        <f t="shared" si="30"/>
        <v>-100</v>
      </c>
      <c r="M758" s="477"/>
      <c r="N758" s="478"/>
    </row>
    <row r="759" ht="15" customHeight="1" spans="1:14">
      <c r="A759" s="461">
        <v>753</v>
      </c>
      <c r="B759" s="469" t="s">
        <v>1220</v>
      </c>
      <c r="C759" s="470">
        <v>6220</v>
      </c>
      <c r="D759" s="471" t="s">
        <v>514</v>
      </c>
      <c r="E759" s="465">
        <v>5</v>
      </c>
      <c r="F759" s="466">
        <f t="shared" si="31"/>
        <v>144</v>
      </c>
      <c r="G759" s="467">
        <v>720</v>
      </c>
      <c r="H759" s="468"/>
      <c r="I759" s="473"/>
      <c r="J759" s="474"/>
      <c r="K759" s="475">
        <f t="shared" si="32"/>
        <v>-720</v>
      </c>
      <c r="L759" s="476">
        <f t="shared" si="30"/>
        <v>-100</v>
      </c>
      <c r="M759" s="477"/>
      <c r="N759" s="478"/>
    </row>
    <row r="760" ht="15" customHeight="1" spans="1:14">
      <c r="A760" s="461">
        <v>754</v>
      </c>
      <c r="B760" s="469" t="s">
        <v>1230</v>
      </c>
      <c r="C760" s="470">
        <v>6010</v>
      </c>
      <c r="D760" s="471" t="s">
        <v>514</v>
      </c>
      <c r="E760" s="465">
        <v>1</v>
      </c>
      <c r="F760" s="466">
        <f t="shared" si="31"/>
        <v>120</v>
      </c>
      <c r="G760" s="467">
        <v>120</v>
      </c>
      <c r="H760" s="468"/>
      <c r="I760" s="473"/>
      <c r="J760" s="474"/>
      <c r="K760" s="475">
        <f t="shared" si="32"/>
        <v>-120</v>
      </c>
      <c r="L760" s="476">
        <f t="shared" si="30"/>
        <v>-100</v>
      </c>
      <c r="M760" s="477"/>
      <c r="N760" s="478"/>
    </row>
    <row r="761" ht="15" customHeight="1" spans="1:14">
      <c r="A761" s="461">
        <v>755</v>
      </c>
      <c r="B761" s="469" t="s">
        <v>1220</v>
      </c>
      <c r="C761" s="470">
        <v>6322</v>
      </c>
      <c r="D761" s="471" t="s">
        <v>514</v>
      </c>
      <c r="E761" s="465">
        <v>2</v>
      </c>
      <c r="F761" s="466">
        <f t="shared" si="31"/>
        <v>1520</v>
      </c>
      <c r="G761" s="467">
        <v>3040</v>
      </c>
      <c r="H761" s="468"/>
      <c r="I761" s="473"/>
      <c r="J761" s="474"/>
      <c r="K761" s="475">
        <f t="shared" si="32"/>
        <v>-3040</v>
      </c>
      <c r="L761" s="476">
        <f t="shared" si="30"/>
        <v>-100</v>
      </c>
      <c r="M761" s="477"/>
      <c r="N761" s="478"/>
    </row>
    <row r="762" ht="15" customHeight="1" spans="1:14">
      <c r="A762" s="461">
        <v>756</v>
      </c>
      <c r="B762" s="469" t="s">
        <v>1220</v>
      </c>
      <c r="C762" s="470">
        <v>6317</v>
      </c>
      <c r="D762" s="471" t="s">
        <v>514</v>
      </c>
      <c r="E762" s="465">
        <v>-3</v>
      </c>
      <c r="F762" s="466">
        <f t="shared" si="31"/>
        <v>-121.666666666667</v>
      </c>
      <c r="G762" s="467">
        <v>365</v>
      </c>
      <c r="H762" s="468"/>
      <c r="I762" s="473"/>
      <c r="J762" s="474"/>
      <c r="K762" s="475">
        <f t="shared" si="32"/>
        <v>-365</v>
      </c>
      <c r="L762" s="476">
        <f t="shared" si="30"/>
        <v>-100</v>
      </c>
      <c r="M762" s="477"/>
      <c r="N762" s="478"/>
    </row>
    <row r="763" ht="15" customHeight="1" spans="1:14">
      <c r="A763" s="461">
        <v>757</v>
      </c>
      <c r="B763" s="469" t="s">
        <v>1220</v>
      </c>
      <c r="C763" s="470">
        <v>6318</v>
      </c>
      <c r="D763" s="471" t="s">
        <v>514</v>
      </c>
      <c r="E763" s="465">
        <v>2</v>
      </c>
      <c r="F763" s="466">
        <f t="shared" si="31"/>
        <v>230</v>
      </c>
      <c r="G763" s="467">
        <v>460</v>
      </c>
      <c r="H763" s="468"/>
      <c r="I763" s="473"/>
      <c r="J763" s="474"/>
      <c r="K763" s="475">
        <f t="shared" si="32"/>
        <v>-460</v>
      </c>
      <c r="L763" s="476">
        <f t="shared" si="30"/>
        <v>-100</v>
      </c>
      <c r="M763" s="477"/>
      <c r="N763" s="478"/>
    </row>
    <row r="764" ht="15" customHeight="1" spans="1:14">
      <c r="A764" s="461">
        <v>758</v>
      </c>
      <c r="B764" s="469" t="s">
        <v>1220</v>
      </c>
      <c r="C764" s="470">
        <v>7212</v>
      </c>
      <c r="D764" s="471" t="s">
        <v>514</v>
      </c>
      <c r="E764" s="465">
        <v>1</v>
      </c>
      <c r="F764" s="466">
        <f t="shared" si="31"/>
        <v>39</v>
      </c>
      <c r="G764" s="467">
        <v>39</v>
      </c>
      <c r="H764" s="468"/>
      <c r="I764" s="473"/>
      <c r="J764" s="474"/>
      <c r="K764" s="475">
        <f t="shared" si="32"/>
        <v>-39</v>
      </c>
      <c r="L764" s="476">
        <f t="shared" si="30"/>
        <v>-100</v>
      </c>
      <c r="M764" s="477"/>
      <c r="N764" s="478"/>
    </row>
    <row r="765" ht="15" customHeight="1" spans="1:14">
      <c r="A765" s="461">
        <v>759</v>
      </c>
      <c r="B765" s="469" t="s">
        <v>1220</v>
      </c>
      <c r="C765" s="470">
        <v>7311</v>
      </c>
      <c r="D765" s="471" t="s">
        <v>514</v>
      </c>
      <c r="E765" s="465">
        <v>10</v>
      </c>
      <c r="F765" s="466">
        <f t="shared" si="31"/>
        <v>37</v>
      </c>
      <c r="G765" s="467">
        <v>370</v>
      </c>
      <c r="H765" s="468"/>
      <c r="I765" s="473"/>
      <c r="J765" s="474"/>
      <c r="K765" s="475">
        <f t="shared" si="32"/>
        <v>-370</v>
      </c>
      <c r="L765" s="476">
        <f t="shared" si="30"/>
        <v>-100</v>
      </c>
      <c r="M765" s="477"/>
      <c r="N765" s="478"/>
    </row>
    <row r="766" ht="15" customHeight="1" spans="1:14">
      <c r="A766" s="461">
        <v>760</v>
      </c>
      <c r="B766" s="469" t="s">
        <v>1220</v>
      </c>
      <c r="C766" s="470">
        <v>7312</v>
      </c>
      <c r="D766" s="471" t="s">
        <v>514</v>
      </c>
      <c r="E766" s="465">
        <v>15</v>
      </c>
      <c r="F766" s="466">
        <f t="shared" si="31"/>
        <v>52</v>
      </c>
      <c r="G766" s="467">
        <v>780</v>
      </c>
      <c r="H766" s="468"/>
      <c r="I766" s="473"/>
      <c r="J766" s="474"/>
      <c r="K766" s="475">
        <f t="shared" si="32"/>
        <v>-780</v>
      </c>
      <c r="L766" s="476">
        <f t="shared" si="30"/>
        <v>-100</v>
      </c>
      <c r="M766" s="477"/>
      <c r="N766" s="478"/>
    </row>
    <row r="767" ht="15" customHeight="1" spans="1:14">
      <c r="A767" s="461">
        <v>761</v>
      </c>
      <c r="B767" s="469" t="s">
        <v>1220</v>
      </c>
      <c r="C767" s="470">
        <v>7615</v>
      </c>
      <c r="D767" s="471" t="s">
        <v>514</v>
      </c>
      <c r="E767" s="465">
        <v>1</v>
      </c>
      <c r="F767" s="466">
        <f t="shared" si="31"/>
        <v>174</v>
      </c>
      <c r="G767" s="467">
        <v>174</v>
      </c>
      <c r="H767" s="468"/>
      <c r="I767" s="473"/>
      <c r="J767" s="474"/>
      <c r="K767" s="475">
        <f t="shared" si="32"/>
        <v>-174</v>
      </c>
      <c r="L767" s="476">
        <f t="shared" si="30"/>
        <v>-100</v>
      </c>
      <c r="M767" s="477"/>
      <c r="N767" s="478"/>
    </row>
    <row r="768" ht="15" customHeight="1" spans="1:14">
      <c r="A768" s="461">
        <v>762</v>
      </c>
      <c r="B768" s="469" t="s">
        <v>1220</v>
      </c>
      <c r="C768" s="470">
        <v>7616</v>
      </c>
      <c r="D768" s="471" t="s">
        <v>514</v>
      </c>
      <c r="E768" s="465">
        <v>1</v>
      </c>
      <c r="F768" s="466">
        <f t="shared" si="31"/>
        <v>147</v>
      </c>
      <c r="G768" s="467">
        <v>147</v>
      </c>
      <c r="H768" s="468"/>
      <c r="I768" s="473"/>
      <c r="J768" s="474"/>
      <c r="K768" s="475">
        <f t="shared" si="32"/>
        <v>-147</v>
      </c>
      <c r="L768" s="476">
        <f t="shared" si="30"/>
        <v>-100</v>
      </c>
      <c r="M768" s="477"/>
      <c r="N768" s="478"/>
    </row>
    <row r="769" ht="15" customHeight="1" spans="1:14">
      <c r="A769" s="461">
        <v>763</v>
      </c>
      <c r="B769" s="469" t="s">
        <v>1227</v>
      </c>
      <c r="C769" s="470" t="s">
        <v>1231</v>
      </c>
      <c r="D769" s="471" t="s">
        <v>514</v>
      </c>
      <c r="E769" s="465">
        <v>2</v>
      </c>
      <c r="F769" s="466">
        <f t="shared" si="31"/>
        <v>3850</v>
      </c>
      <c r="G769" s="467">
        <v>7700</v>
      </c>
      <c r="H769" s="468"/>
      <c r="I769" s="473"/>
      <c r="J769" s="474"/>
      <c r="K769" s="475">
        <f t="shared" si="32"/>
        <v>-7700</v>
      </c>
      <c r="L769" s="476">
        <f t="shared" si="30"/>
        <v>-100</v>
      </c>
      <c r="M769" s="477"/>
      <c r="N769" s="478"/>
    </row>
    <row r="770" ht="15" customHeight="1" spans="1:14">
      <c r="A770" s="461">
        <v>764</v>
      </c>
      <c r="B770" s="469" t="s">
        <v>1227</v>
      </c>
      <c r="C770" s="470" t="s">
        <v>1232</v>
      </c>
      <c r="D770" s="471" t="s">
        <v>514</v>
      </c>
      <c r="E770" s="465">
        <v>1</v>
      </c>
      <c r="F770" s="466">
        <f t="shared" si="31"/>
        <v>5180</v>
      </c>
      <c r="G770" s="467">
        <v>5180</v>
      </c>
      <c r="H770" s="468"/>
      <c r="I770" s="473"/>
      <c r="J770" s="474"/>
      <c r="K770" s="475">
        <f t="shared" si="32"/>
        <v>-5180</v>
      </c>
      <c r="L770" s="476">
        <f t="shared" si="30"/>
        <v>-100</v>
      </c>
      <c r="M770" s="477"/>
      <c r="N770" s="478"/>
    </row>
    <row r="771" ht="15" customHeight="1" spans="1:14">
      <c r="A771" s="461">
        <v>765</v>
      </c>
      <c r="B771" s="469" t="s">
        <v>1227</v>
      </c>
      <c r="C771" s="470">
        <v>23232</v>
      </c>
      <c r="D771" s="471" t="s">
        <v>514</v>
      </c>
      <c r="E771" s="465">
        <v>1</v>
      </c>
      <c r="F771" s="466">
        <f t="shared" si="31"/>
        <v>6800</v>
      </c>
      <c r="G771" s="467">
        <v>6800</v>
      </c>
      <c r="H771" s="468"/>
      <c r="I771" s="473"/>
      <c r="J771" s="474"/>
      <c r="K771" s="475">
        <f t="shared" si="32"/>
        <v>-6800</v>
      </c>
      <c r="L771" s="476">
        <f t="shared" ref="L771:L834" si="33">IF(OR(G771&lt;=0,G771=""),"",(J771-G771)/G771*100)</f>
        <v>-100</v>
      </c>
      <c r="M771" s="477"/>
      <c r="N771" s="478"/>
    </row>
    <row r="772" ht="15" customHeight="1" spans="1:14">
      <c r="A772" s="461">
        <v>766</v>
      </c>
      <c r="B772" s="469" t="s">
        <v>1227</v>
      </c>
      <c r="C772" s="470">
        <v>220</v>
      </c>
      <c r="D772" s="471" t="s">
        <v>514</v>
      </c>
      <c r="E772" s="465">
        <v>6</v>
      </c>
      <c r="F772" s="466">
        <f t="shared" si="31"/>
        <v>1950</v>
      </c>
      <c r="G772" s="467">
        <v>11700</v>
      </c>
      <c r="H772" s="468"/>
      <c r="I772" s="473"/>
      <c r="J772" s="474"/>
      <c r="K772" s="475">
        <f t="shared" si="32"/>
        <v>-11700</v>
      </c>
      <c r="L772" s="476">
        <f t="shared" si="33"/>
        <v>-100</v>
      </c>
      <c r="M772" s="477"/>
      <c r="N772" s="478"/>
    </row>
    <row r="773" ht="15" customHeight="1" spans="1:14">
      <c r="A773" s="461">
        <v>767</v>
      </c>
      <c r="B773" s="469" t="s">
        <v>1227</v>
      </c>
      <c r="C773" s="470">
        <v>222</v>
      </c>
      <c r="D773" s="471" t="s">
        <v>514</v>
      </c>
      <c r="E773" s="465">
        <v>6</v>
      </c>
      <c r="F773" s="466">
        <f t="shared" si="31"/>
        <v>2600</v>
      </c>
      <c r="G773" s="467">
        <v>15600</v>
      </c>
      <c r="H773" s="468"/>
      <c r="I773" s="473"/>
      <c r="J773" s="474"/>
      <c r="K773" s="475">
        <f t="shared" si="32"/>
        <v>-15600</v>
      </c>
      <c r="L773" s="476">
        <f t="shared" si="33"/>
        <v>-100</v>
      </c>
      <c r="M773" s="477"/>
      <c r="N773" s="478"/>
    </row>
    <row r="774" ht="15" customHeight="1" spans="1:14">
      <c r="A774" s="461">
        <v>768</v>
      </c>
      <c r="B774" s="469" t="s">
        <v>1227</v>
      </c>
      <c r="C774" s="470">
        <v>2218</v>
      </c>
      <c r="D774" s="471" t="s">
        <v>514</v>
      </c>
      <c r="E774" s="465">
        <v>6</v>
      </c>
      <c r="F774" s="466">
        <f t="shared" si="31"/>
        <v>1650</v>
      </c>
      <c r="G774" s="467">
        <v>9900</v>
      </c>
      <c r="H774" s="468"/>
      <c r="I774" s="473"/>
      <c r="J774" s="474"/>
      <c r="K774" s="475">
        <f t="shared" si="32"/>
        <v>-9900</v>
      </c>
      <c r="L774" s="476">
        <f t="shared" si="33"/>
        <v>-100</v>
      </c>
      <c r="M774" s="477"/>
      <c r="N774" s="478"/>
    </row>
    <row r="775" ht="15" customHeight="1" spans="1:14">
      <c r="A775" s="461">
        <v>769</v>
      </c>
      <c r="B775" s="469" t="s">
        <v>1220</v>
      </c>
      <c r="C775" s="470" t="s">
        <v>1233</v>
      </c>
      <c r="D775" s="471" t="s">
        <v>514</v>
      </c>
      <c r="E775" s="465">
        <v>3</v>
      </c>
      <c r="F775" s="466">
        <f t="shared" si="31"/>
        <v>739.666666666667</v>
      </c>
      <c r="G775" s="467">
        <v>2219</v>
      </c>
      <c r="H775" s="468"/>
      <c r="I775" s="473"/>
      <c r="J775" s="474"/>
      <c r="K775" s="475">
        <f t="shared" si="32"/>
        <v>-2219</v>
      </c>
      <c r="L775" s="476">
        <f t="shared" si="33"/>
        <v>-100</v>
      </c>
      <c r="M775" s="477"/>
      <c r="N775" s="478"/>
    </row>
    <row r="776" ht="15" customHeight="1" spans="1:14">
      <c r="A776" s="461">
        <v>770</v>
      </c>
      <c r="B776" s="469" t="s">
        <v>1234</v>
      </c>
      <c r="C776" s="470">
        <v>51210</v>
      </c>
      <c r="D776" s="471" t="s">
        <v>514</v>
      </c>
      <c r="E776" s="465">
        <v>5</v>
      </c>
      <c r="F776" s="466">
        <f t="shared" ref="F776:F839" si="34">G776/E776</f>
        <v>140</v>
      </c>
      <c r="G776" s="467">
        <v>700</v>
      </c>
      <c r="H776" s="468"/>
      <c r="I776" s="473"/>
      <c r="J776" s="474"/>
      <c r="K776" s="475">
        <f t="shared" ref="K776:K839" si="35">J776-G776</f>
        <v>-700</v>
      </c>
      <c r="L776" s="476">
        <f t="shared" si="33"/>
        <v>-100</v>
      </c>
      <c r="M776" s="477"/>
      <c r="N776" s="478"/>
    </row>
    <row r="777" ht="15" customHeight="1" spans="1:14">
      <c r="A777" s="461">
        <v>771</v>
      </c>
      <c r="B777" s="469" t="s">
        <v>1235</v>
      </c>
      <c r="C777" s="470" t="s">
        <v>1236</v>
      </c>
      <c r="D777" s="471" t="s">
        <v>476</v>
      </c>
      <c r="E777" s="465">
        <v>3</v>
      </c>
      <c r="F777" s="466">
        <f t="shared" si="34"/>
        <v>9.09</v>
      </c>
      <c r="G777" s="467">
        <v>27.27</v>
      </c>
      <c r="H777" s="468"/>
      <c r="I777" s="473"/>
      <c r="J777" s="474"/>
      <c r="K777" s="475">
        <f t="shared" si="35"/>
        <v>-27.27</v>
      </c>
      <c r="L777" s="476">
        <f t="shared" si="33"/>
        <v>-100</v>
      </c>
      <c r="M777" s="477"/>
      <c r="N777" s="478"/>
    </row>
    <row r="778" ht="15" customHeight="1" spans="1:14">
      <c r="A778" s="461">
        <v>772</v>
      </c>
      <c r="B778" s="469" t="s">
        <v>1237</v>
      </c>
      <c r="C778" s="470"/>
      <c r="D778" s="471" t="s">
        <v>476</v>
      </c>
      <c r="E778" s="465">
        <v>72</v>
      </c>
      <c r="F778" s="466">
        <f t="shared" si="34"/>
        <v>4.92861111111111</v>
      </c>
      <c r="G778" s="467">
        <v>354.86</v>
      </c>
      <c r="H778" s="468"/>
      <c r="I778" s="473"/>
      <c r="J778" s="474"/>
      <c r="K778" s="475">
        <f t="shared" si="35"/>
        <v>-354.86</v>
      </c>
      <c r="L778" s="476">
        <f t="shared" si="33"/>
        <v>-100</v>
      </c>
      <c r="M778" s="477"/>
      <c r="N778" s="478"/>
    </row>
    <row r="779" ht="15" customHeight="1" spans="1:14">
      <c r="A779" s="461">
        <v>773</v>
      </c>
      <c r="B779" s="469" t="s">
        <v>1238</v>
      </c>
      <c r="C779" s="470"/>
      <c r="D779" s="471" t="s">
        <v>476</v>
      </c>
      <c r="E779" s="465">
        <v>83</v>
      </c>
      <c r="F779" s="466">
        <f t="shared" si="34"/>
        <v>12.6172289156627</v>
      </c>
      <c r="G779" s="467">
        <v>1047.23</v>
      </c>
      <c r="H779" s="468"/>
      <c r="I779" s="473"/>
      <c r="J779" s="474"/>
      <c r="K779" s="475">
        <f t="shared" si="35"/>
        <v>-1047.23</v>
      </c>
      <c r="L779" s="476">
        <f t="shared" si="33"/>
        <v>-100</v>
      </c>
      <c r="M779" s="477"/>
      <c r="N779" s="478"/>
    </row>
    <row r="780" ht="15" customHeight="1" spans="1:14">
      <c r="A780" s="461">
        <v>774</v>
      </c>
      <c r="B780" s="469" t="s">
        <v>1239</v>
      </c>
      <c r="C780" s="470">
        <v>55</v>
      </c>
      <c r="D780" s="471" t="s">
        <v>386</v>
      </c>
      <c r="E780" s="465">
        <v>5</v>
      </c>
      <c r="F780" s="466">
        <f t="shared" si="34"/>
        <v>1850</v>
      </c>
      <c r="G780" s="467">
        <v>9250</v>
      </c>
      <c r="H780" s="468"/>
      <c r="I780" s="473"/>
      <c r="J780" s="474"/>
      <c r="K780" s="475">
        <f t="shared" si="35"/>
        <v>-9250</v>
      </c>
      <c r="L780" s="476">
        <f t="shared" si="33"/>
        <v>-100</v>
      </c>
      <c r="M780" s="477"/>
      <c r="N780" s="478"/>
    </row>
    <row r="781" ht="15" customHeight="1" spans="1:14">
      <c r="A781" s="461">
        <v>775</v>
      </c>
      <c r="B781" s="469" t="s">
        <v>1240</v>
      </c>
      <c r="C781" s="470" t="s">
        <v>1204</v>
      </c>
      <c r="D781" s="471" t="s">
        <v>386</v>
      </c>
      <c r="E781" s="465">
        <v>505</v>
      </c>
      <c r="F781" s="466">
        <f t="shared" si="34"/>
        <v>100</v>
      </c>
      <c r="G781" s="467">
        <v>50500</v>
      </c>
      <c r="H781" s="468"/>
      <c r="I781" s="473"/>
      <c r="J781" s="474"/>
      <c r="K781" s="475">
        <f t="shared" si="35"/>
        <v>-50500</v>
      </c>
      <c r="L781" s="476">
        <f t="shared" si="33"/>
        <v>-100</v>
      </c>
      <c r="M781" s="477"/>
      <c r="N781" s="478"/>
    </row>
    <row r="782" ht="15" customHeight="1" spans="1:14">
      <c r="A782" s="461">
        <v>776</v>
      </c>
      <c r="B782" s="469" t="s">
        <v>1239</v>
      </c>
      <c r="C782" s="470" t="s">
        <v>1241</v>
      </c>
      <c r="D782" s="471" t="s">
        <v>386</v>
      </c>
      <c r="E782" s="465">
        <v>13</v>
      </c>
      <c r="F782" s="466">
        <f t="shared" si="34"/>
        <v>1389.15384615385</v>
      </c>
      <c r="G782" s="467">
        <v>18059</v>
      </c>
      <c r="H782" s="468"/>
      <c r="I782" s="473"/>
      <c r="J782" s="474"/>
      <c r="K782" s="475">
        <f t="shared" si="35"/>
        <v>-18059</v>
      </c>
      <c r="L782" s="476">
        <f t="shared" si="33"/>
        <v>-100</v>
      </c>
      <c r="M782" s="477"/>
      <c r="N782" s="478"/>
    </row>
    <row r="783" ht="15" customHeight="1" spans="1:14">
      <c r="A783" s="461">
        <v>777</v>
      </c>
      <c r="B783" s="469" t="s">
        <v>1242</v>
      </c>
      <c r="C783" s="470" t="s">
        <v>1243</v>
      </c>
      <c r="D783" s="471" t="s">
        <v>386</v>
      </c>
      <c r="E783" s="465">
        <v>80</v>
      </c>
      <c r="F783" s="466">
        <f t="shared" si="34"/>
        <v>265</v>
      </c>
      <c r="G783" s="467">
        <v>21200</v>
      </c>
      <c r="H783" s="468"/>
      <c r="I783" s="473"/>
      <c r="J783" s="474"/>
      <c r="K783" s="475">
        <f t="shared" si="35"/>
        <v>-21200</v>
      </c>
      <c r="L783" s="476">
        <f t="shared" si="33"/>
        <v>-100</v>
      </c>
      <c r="M783" s="477"/>
      <c r="N783" s="478"/>
    </row>
    <row r="784" ht="15" customHeight="1" spans="1:14">
      <c r="A784" s="461">
        <v>778</v>
      </c>
      <c r="B784" s="469" t="s">
        <v>1239</v>
      </c>
      <c r="C784" s="470" t="s">
        <v>1244</v>
      </c>
      <c r="D784" s="471" t="s">
        <v>386</v>
      </c>
      <c r="E784" s="465">
        <v>3</v>
      </c>
      <c r="F784" s="466">
        <f t="shared" si="34"/>
        <v>2650</v>
      </c>
      <c r="G784" s="467">
        <v>7950</v>
      </c>
      <c r="H784" s="468"/>
      <c r="I784" s="473"/>
      <c r="J784" s="474"/>
      <c r="K784" s="475">
        <f t="shared" si="35"/>
        <v>-7950</v>
      </c>
      <c r="L784" s="476">
        <f t="shared" si="33"/>
        <v>-100</v>
      </c>
      <c r="M784" s="477"/>
      <c r="N784" s="478"/>
    </row>
    <row r="785" ht="15" customHeight="1" spans="1:14">
      <c r="A785" s="461">
        <v>779</v>
      </c>
      <c r="B785" s="469" t="s">
        <v>1245</v>
      </c>
      <c r="C785" s="470"/>
      <c r="D785" s="471" t="s">
        <v>386</v>
      </c>
      <c r="E785" s="465">
        <v>361</v>
      </c>
      <c r="F785" s="466">
        <f t="shared" si="34"/>
        <v>41.8864265927978</v>
      </c>
      <c r="G785" s="467">
        <v>15121</v>
      </c>
      <c r="H785" s="468"/>
      <c r="I785" s="473"/>
      <c r="J785" s="474"/>
      <c r="K785" s="475">
        <f t="shared" si="35"/>
        <v>-15121</v>
      </c>
      <c r="L785" s="476">
        <f t="shared" si="33"/>
        <v>-100</v>
      </c>
      <c r="M785" s="477"/>
      <c r="N785" s="478"/>
    </row>
    <row r="786" ht="15" customHeight="1" spans="1:14">
      <c r="A786" s="461">
        <v>780</v>
      </c>
      <c r="B786" s="469" t="s">
        <v>1246</v>
      </c>
      <c r="C786" s="470">
        <v>127</v>
      </c>
      <c r="D786" s="471" t="s">
        <v>386</v>
      </c>
      <c r="E786" s="465">
        <v>1</v>
      </c>
      <c r="F786" s="466">
        <f t="shared" si="34"/>
        <v>6850</v>
      </c>
      <c r="G786" s="467">
        <v>6850</v>
      </c>
      <c r="H786" s="468"/>
      <c r="I786" s="473"/>
      <c r="J786" s="474"/>
      <c r="K786" s="475">
        <f t="shared" si="35"/>
        <v>-6850</v>
      </c>
      <c r="L786" s="476">
        <f t="shared" si="33"/>
        <v>-100</v>
      </c>
      <c r="M786" s="477"/>
      <c r="N786" s="478"/>
    </row>
    <row r="787" ht="15" customHeight="1" spans="1:14">
      <c r="A787" s="461">
        <v>781</v>
      </c>
      <c r="B787" s="469" t="s">
        <v>1246</v>
      </c>
      <c r="C787" s="470">
        <v>108</v>
      </c>
      <c r="D787" s="471" t="s">
        <v>386</v>
      </c>
      <c r="E787" s="465">
        <v>1</v>
      </c>
      <c r="F787" s="466">
        <f t="shared" si="34"/>
        <v>3150</v>
      </c>
      <c r="G787" s="467">
        <v>3150</v>
      </c>
      <c r="H787" s="468"/>
      <c r="I787" s="473"/>
      <c r="J787" s="474"/>
      <c r="K787" s="475">
        <f t="shared" si="35"/>
        <v>-3150</v>
      </c>
      <c r="L787" s="476">
        <f t="shared" si="33"/>
        <v>-100</v>
      </c>
      <c r="M787" s="477"/>
      <c r="N787" s="478"/>
    </row>
    <row r="788" ht="15" customHeight="1" spans="1:14">
      <c r="A788" s="461">
        <v>782</v>
      </c>
      <c r="B788" s="469" t="s">
        <v>1247</v>
      </c>
      <c r="C788" s="470">
        <v>16</v>
      </c>
      <c r="D788" s="471" t="s">
        <v>386</v>
      </c>
      <c r="E788" s="465">
        <v>1</v>
      </c>
      <c r="F788" s="466">
        <f t="shared" si="34"/>
        <v>8</v>
      </c>
      <c r="G788" s="467">
        <v>8</v>
      </c>
      <c r="H788" s="468"/>
      <c r="I788" s="473"/>
      <c r="J788" s="474"/>
      <c r="K788" s="475">
        <f t="shared" si="35"/>
        <v>-8</v>
      </c>
      <c r="L788" s="476">
        <f t="shared" si="33"/>
        <v>-100</v>
      </c>
      <c r="M788" s="477"/>
      <c r="N788" s="478"/>
    </row>
    <row r="789" ht="15" customHeight="1" spans="1:14">
      <c r="A789" s="461">
        <v>783</v>
      </c>
      <c r="B789" s="469" t="s">
        <v>1247</v>
      </c>
      <c r="C789" s="470" t="s">
        <v>1248</v>
      </c>
      <c r="D789" s="471" t="s">
        <v>386</v>
      </c>
      <c r="E789" s="465">
        <v>2</v>
      </c>
      <c r="F789" s="466">
        <f t="shared" si="34"/>
        <v>7</v>
      </c>
      <c r="G789" s="467">
        <v>14</v>
      </c>
      <c r="H789" s="468"/>
      <c r="I789" s="473"/>
      <c r="J789" s="474"/>
      <c r="K789" s="475">
        <f t="shared" si="35"/>
        <v>-14</v>
      </c>
      <c r="L789" s="476">
        <f t="shared" si="33"/>
        <v>-100</v>
      </c>
      <c r="M789" s="477"/>
      <c r="N789" s="478"/>
    </row>
    <row r="790" ht="15" customHeight="1" spans="1:14">
      <c r="A790" s="461">
        <v>784</v>
      </c>
      <c r="B790" s="469" t="s">
        <v>1247</v>
      </c>
      <c r="C790" s="470" t="s">
        <v>1249</v>
      </c>
      <c r="D790" s="471" t="s">
        <v>386</v>
      </c>
      <c r="E790" s="465">
        <v>1</v>
      </c>
      <c r="F790" s="466">
        <f t="shared" si="34"/>
        <v>45</v>
      </c>
      <c r="G790" s="467">
        <v>45</v>
      </c>
      <c r="H790" s="468"/>
      <c r="I790" s="473"/>
      <c r="J790" s="474"/>
      <c r="K790" s="475">
        <f t="shared" si="35"/>
        <v>-45</v>
      </c>
      <c r="L790" s="476">
        <f t="shared" si="33"/>
        <v>-100</v>
      </c>
      <c r="M790" s="477"/>
      <c r="N790" s="478"/>
    </row>
    <row r="791" ht="15" customHeight="1" spans="1:14">
      <c r="A791" s="461">
        <v>785</v>
      </c>
      <c r="B791" s="469" t="s">
        <v>1247</v>
      </c>
      <c r="C791" s="470" t="s">
        <v>1250</v>
      </c>
      <c r="D791" s="471" t="s">
        <v>386</v>
      </c>
      <c r="E791" s="465">
        <v>10</v>
      </c>
      <c r="F791" s="466">
        <f t="shared" si="34"/>
        <v>25</v>
      </c>
      <c r="G791" s="467">
        <v>250</v>
      </c>
      <c r="H791" s="468"/>
      <c r="I791" s="473"/>
      <c r="J791" s="474"/>
      <c r="K791" s="475">
        <f t="shared" si="35"/>
        <v>-250</v>
      </c>
      <c r="L791" s="476">
        <f t="shared" si="33"/>
        <v>-100</v>
      </c>
      <c r="M791" s="477"/>
      <c r="N791" s="478"/>
    </row>
    <row r="792" ht="15" customHeight="1" spans="1:14">
      <c r="A792" s="461">
        <v>786</v>
      </c>
      <c r="B792" s="469" t="s">
        <v>1247</v>
      </c>
      <c r="C792" s="470" t="s">
        <v>1251</v>
      </c>
      <c r="D792" s="471" t="s">
        <v>476</v>
      </c>
      <c r="E792" s="465">
        <v>2</v>
      </c>
      <c r="F792" s="466">
        <f t="shared" si="34"/>
        <v>150</v>
      </c>
      <c r="G792" s="467">
        <v>300</v>
      </c>
      <c r="H792" s="468"/>
      <c r="I792" s="473"/>
      <c r="J792" s="474"/>
      <c r="K792" s="475">
        <f t="shared" si="35"/>
        <v>-300</v>
      </c>
      <c r="L792" s="476">
        <f t="shared" si="33"/>
        <v>-100</v>
      </c>
      <c r="M792" s="477"/>
      <c r="N792" s="478"/>
    </row>
    <row r="793" ht="15" customHeight="1" spans="1:14">
      <c r="A793" s="461">
        <v>787</v>
      </c>
      <c r="B793" s="469" t="s">
        <v>1252</v>
      </c>
      <c r="C793" s="470" t="s">
        <v>1253</v>
      </c>
      <c r="D793" s="471" t="s">
        <v>386</v>
      </c>
      <c r="E793" s="465">
        <v>113</v>
      </c>
      <c r="F793" s="466">
        <f t="shared" si="34"/>
        <v>17.1327433628319</v>
      </c>
      <c r="G793" s="467">
        <v>1936</v>
      </c>
      <c r="H793" s="468"/>
      <c r="I793" s="473"/>
      <c r="J793" s="474"/>
      <c r="K793" s="475">
        <f t="shared" si="35"/>
        <v>-1936</v>
      </c>
      <c r="L793" s="476">
        <f t="shared" si="33"/>
        <v>-100</v>
      </c>
      <c r="M793" s="477"/>
      <c r="N793" s="478"/>
    </row>
    <row r="794" ht="15" customHeight="1" spans="1:14">
      <c r="A794" s="461">
        <v>788</v>
      </c>
      <c r="B794" s="469" t="s">
        <v>1254</v>
      </c>
      <c r="C794" s="470" t="s">
        <v>1255</v>
      </c>
      <c r="D794" s="471" t="s">
        <v>492</v>
      </c>
      <c r="E794" s="465">
        <v>22</v>
      </c>
      <c r="F794" s="466">
        <f t="shared" si="34"/>
        <v>4</v>
      </c>
      <c r="G794" s="467">
        <v>88</v>
      </c>
      <c r="H794" s="468"/>
      <c r="I794" s="473"/>
      <c r="J794" s="474"/>
      <c r="K794" s="475">
        <f t="shared" si="35"/>
        <v>-88</v>
      </c>
      <c r="L794" s="476">
        <f t="shared" si="33"/>
        <v>-100</v>
      </c>
      <c r="M794" s="477"/>
      <c r="N794" s="478"/>
    </row>
    <row r="795" ht="15" customHeight="1" spans="1:14">
      <c r="A795" s="461">
        <v>789</v>
      </c>
      <c r="B795" s="469" t="s">
        <v>1256</v>
      </c>
      <c r="C795" s="470" t="s">
        <v>1236</v>
      </c>
      <c r="D795" s="471" t="s">
        <v>492</v>
      </c>
      <c r="E795" s="465">
        <v>2732</v>
      </c>
      <c r="F795" s="466">
        <f t="shared" si="34"/>
        <v>0.46842972181552</v>
      </c>
      <c r="G795" s="467">
        <v>1279.75</v>
      </c>
      <c r="H795" s="468"/>
      <c r="I795" s="473"/>
      <c r="J795" s="474"/>
      <c r="K795" s="475">
        <f t="shared" si="35"/>
        <v>-1279.75</v>
      </c>
      <c r="L795" s="476">
        <f t="shared" si="33"/>
        <v>-100</v>
      </c>
      <c r="M795" s="477"/>
      <c r="N795" s="478"/>
    </row>
    <row r="796" ht="15" customHeight="1" spans="1:14">
      <c r="A796" s="461">
        <v>790</v>
      </c>
      <c r="B796" s="469" t="s">
        <v>1257</v>
      </c>
      <c r="C796" s="470" t="s">
        <v>1258</v>
      </c>
      <c r="D796" s="471" t="s">
        <v>492</v>
      </c>
      <c r="E796" s="465">
        <v>14070</v>
      </c>
      <c r="F796" s="466">
        <f t="shared" si="34"/>
        <v>0.234968017057569</v>
      </c>
      <c r="G796" s="467">
        <v>3306</v>
      </c>
      <c r="H796" s="468"/>
      <c r="I796" s="473"/>
      <c r="J796" s="474"/>
      <c r="K796" s="475">
        <f t="shared" si="35"/>
        <v>-3306</v>
      </c>
      <c r="L796" s="476">
        <f t="shared" si="33"/>
        <v>-100</v>
      </c>
      <c r="M796" s="477"/>
      <c r="N796" s="478"/>
    </row>
    <row r="797" ht="15" customHeight="1" spans="1:14">
      <c r="A797" s="461">
        <v>791</v>
      </c>
      <c r="B797" s="469" t="s">
        <v>1257</v>
      </c>
      <c r="C797" s="470" t="s">
        <v>1258</v>
      </c>
      <c r="D797" s="471" t="s">
        <v>378</v>
      </c>
      <c r="E797" s="465">
        <v>7293</v>
      </c>
      <c r="F797" s="466">
        <f t="shared" si="34"/>
        <v>1.50306595365419</v>
      </c>
      <c r="G797" s="467">
        <v>10961.86</v>
      </c>
      <c r="H797" s="468"/>
      <c r="I797" s="473"/>
      <c r="J797" s="474"/>
      <c r="K797" s="475">
        <f t="shared" si="35"/>
        <v>-10961.86</v>
      </c>
      <c r="L797" s="476">
        <f t="shared" si="33"/>
        <v>-100</v>
      </c>
      <c r="M797" s="477"/>
      <c r="N797" s="478"/>
    </row>
    <row r="798" ht="15" customHeight="1" spans="1:14">
      <c r="A798" s="461">
        <v>792</v>
      </c>
      <c r="B798" s="469" t="s">
        <v>1259</v>
      </c>
      <c r="C798" s="470"/>
      <c r="D798" s="471" t="s">
        <v>378</v>
      </c>
      <c r="E798" s="465">
        <v>1</v>
      </c>
      <c r="F798" s="466">
        <f t="shared" si="34"/>
        <v>80</v>
      </c>
      <c r="G798" s="467">
        <v>80</v>
      </c>
      <c r="H798" s="468"/>
      <c r="I798" s="473"/>
      <c r="J798" s="474"/>
      <c r="K798" s="475">
        <f t="shared" si="35"/>
        <v>-80</v>
      </c>
      <c r="L798" s="476">
        <f t="shared" si="33"/>
        <v>-100</v>
      </c>
      <c r="M798" s="477"/>
      <c r="N798" s="478"/>
    </row>
    <row r="799" ht="15" customHeight="1" spans="1:14">
      <c r="A799" s="461">
        <v>793</v>
      </c>
      <c r="B799" s="469" t="s">
        <v>1260</v>
      </c>
      <c r="C799" s="470" t="s">
        <v>362</v>
      </c>
      <c r="D799" s="471" t="s">
        <v>378</v>
      </c>
      <c r="E799" s="465">
        <v>16</v>
      </c>
      <c r="F799" s="466">
        <f t="shared" si="34"/>
        <v>3</v>
      </c>
      <c r="G799" s="467">
        <v>48</v>
      </c>
      <c r="H799" s="468"/>
      <c r="I799" s="473"/>
      <c r="J799" s="474"/>
      <c r="K799" s="475">
        <f t="shared" si="35"/>
        <v>-48</v>
      </c>
      <c r="L799" s="476">
        <f t="shared" si="33"/>
        <v>-100</v>
      </c>
      <c r="M799" s="477"/>
      <c r="N799" s="478"/>
    </row>
    <row r="800" ht="15" customHeight="1" spans="1:14">
      <c r="A800" s="461">
        <v>794</v>
      </c>
      <c r="B800" s="469" t="s">
        <v>1261</v>
      </c>
      <c r="C800" s="470"/>
      <c r="D800" s="471" t="s">
        <v>492</v>
      </c>
      <c r="E800" s="465">
        <v>14</v>
      </c>
      <c r="F800" s="466">
        <f t="shared" si="34"/>
        <v>6.85714285714286</v>
      </c>
      <c r="G800" s="467">
        <v>96</v>
      </c>
      <c r="H800" s="468"/>
      <c r="I800" s="473"/>
      <c r="J800" s="474"/>
      <c r="K800" s="475">
        <f t="shared" si="35"/>
        <v>-96</v>
      </c>
      <c r="L800" s="476">
        <f t="shared" si="33"/>
        <v>-100</v>
      </c>
      <c r="M800" s="477"/>
      <c r="N800" s="478"/>
    </row>
    <row r="801" ht="15" customHeight="1" spans="1:14">
      <c r="A801" s="461">
        <v>795</v>
      </c>
      <c r="B801" s="469" t="s">
        <v>1262</v>
      </c>
      <c r="C801" s="470" t="s">
        <v>1263</v>
      </c>
      <c r="D801" s="471" t="s">
        <v>987</v>
      </c>
      <c r="E801" s="465">
        <v>3</v>
      </c>
      <c r="F801" s="466">
        <f t="shared" si="34"/>
        <v>1</v>
      </c>
      <c r="G801" s="467">
        <v>3</v>
      </c>
      <c r="H801" s="468"/>
      <c r="I801" s="473"/>
      <c r="J801" s="474"/>
      <c r="K801" s="475">
        <f t="shared" si="35"/>
        <v>-3</v>
      </c>
      <c r="L801" s="476">
        <f t="shared" si="33"/>
        <v>-100</v>
      </c>
      <c r="M801" s="477"/>
      <c r="N801" s="478"/>
    </row>
    <row r="802" ht="15" customHeight="1" spans="1:14">
      <c r="A802" s="461">
        <v>796</v>
      </c>
      <c r="B802" s="469" t="s">
        <v>1262</v>
      </c>
      <c r="C802" s="470" t="s">
        <v>1264</v>
      </c>
      <c r="D802" s="471" t="s">
        <v>492</v>
      </c>
      <c r="E802" s="465">
        <v>20</v>
      </c>
      <c r="F802" s="466">
        <f t="shared" si="34"/>
        <v>1</v>
      </c>
      <c r="G802" s="467">
        <v>20</v>
      </c>
      <c r="H802" s="468"/>
      <c r="I802" s="473"/>
      <c r="J802" s="474"/>
      <c r="K802" s="475">
        <f t="shared" si="35"/>
        <v>-20</v>
      </c>
      <c r="L802" s="476">
        <f t="shared" si="33"/>
        <v>-100</v>
      </c>
      <c r="M802" s="477"/>
      <c r="N802" s="478"/>
    </row>
    <row r="803" ht="15" customHeight="1" spans="1:14">
      <c r="A803" s="461">
        <v>797</v>
      </c>
      <c r="B803" s="469" t="s">
        <v>1265</v>
      </c>
      <c r="C803" s="470"/>
      <c r="D803" s="471" t="s">
        <v>378</v>
      </c>
      <c r="E803" s="465">
        <v>216</v>
      </c>
      <c r="F803" s="466">
        <f t="shared" si="34"/>
        <v>7.61481481481481</v>
      </c>
      <c r="G803" s="467">
        <v>1644.8</v>
      </c>
      <c r="H803" s="468"/>
      <c r="I803" s="473"/>
      <c r="J803" s="474"/>
      <c r="K803" s="475">
        <f t="shared" si="35"/>
        <v>-1644.8</v>
      </c>
      <c r="L803" s="476">
        <f t="shared" si="33"/>
        <v>-100</v>
      </c>
      <c r="M803" s="477"/>
      <c r="N803" s="478"/>
    </row>
    <row r="804" ht="15" customHeight="1" spans="1:14">
      <c r="A804" s="461">
        <v>798</v>
      </c>
      <c r="B804" s="469" t="s">
        <v>1266</v>
      </c>
      <c r="C804" s="470" t="s">
        <v>1267</v>
      </c>
      <c r="D804" s="471" t="s">
        <v>492</v>
      </c>
      <c r="E804" s="465">
        <v>40</v>
      </c>
      <c r="F804" s="466">
        <f t="shared" si="34"/>
        <v>1</v>
      </c>
      <c r="G804" s="467">
        <v>40</v>
      </c>
      <c r="H804" s="468"/>
      <c r="I804" s="473"/>
      <c r="J804" s="474"/>
      <c r="K804" s="475">
        <f t="shared" si="35"/>
        <v>-40</v>
      </c>
      <c r="L804" s="476">
        <f t="shared" si="33"/>
        <v>-100</v>
      </c>
      <c r="M804" s="477"/>
      <c r="N804" s="478"/>
    </row>
    <row r="805" ht="15" customHeight="1" spans="1:14">
      <c r="A805" s="461">
        <v>799</v>
      </c>
      <c r="B805" s="469" t="s">
        <v>1266</v>
      </c>
      <c r="C805" s="470" t="s">
        <v>1268</v>
      </c>
      <c r="D805" s="471" t="s">
        <v>492</v>
      </c>
      <c r="E805" s="465">
        <v>19</v>
      </c>
      <c r="F805" s="466">
        <f t="shared" si="34"/>
        <v>1</v>
      </c>
      <c r="G805" s="467">
        <v>19</v>
      </c>
      <c r="H805" s="468"/>
      <c r="I805" s="473"/>
      <c r="J805" s="474"/>
      <c r="K805" s="475">
        <f t="shared" si="35"/>
        <v>-19</v>
      </c>
      <c r="L805" s="476">
        <f t="shared" si="33"/>
        <v>-100</v>
      </c>
      <c r="M805" s="477"/>
      <c r="N805" s="478"/>
    </row>
    <row r="806" ht="15" customHeight="1" spans="1:14">
      <c r="A806" s="461">
        <v>800</v>
      </c>
      <c r="B806" s="469" t="s">
        <v>1269</v>
      </c>
      <c r="C806" s="470"/>
      <c r="D806" s="471" t="s">
        <v>492</v>
      </c>
      <c r="E806" s="465">
        <v>12</v>
      </c>
      <c r="F806" s="466">
        <f t="shared" si="34"/>
        <v>5.26666666666667</v>
      </c>
      <c r="G806" s="467">
        <v>63.2</v>
      </c>
      <c r="H806" s="468"/>
      <c r="I806" s="473"/>
      <c r="J806" s="474"/>
      <c r="K806" s="475">
        <f t="shared" si="35"/>
        <v>-63.2</v>
      </c>
      <c r="L806" s="476">
        <f t="shared" si="33"/>
        <v>-100</v>
      </c>
      <c r="M806" s="477"/>
      <c r="N806" s="478"/>
    </row>
    <row r="807" ht="15" customHeight="1" spans="1:14">
      <c r="A807" s="461">
        <v>801</v>
      </c>
      <c r="B807" s="469" t="s">
        <v>1270</v>
      </c>
      <c r="C807" s="470" t="s">
        <v>1271</v>
      </c>
      <c r="D807" s="471" t="s">
        <v>492</v>
      </c>
      <c r="E807" s="465">
        <v>67</v>
      </c>
      <c r="F807" s="466">
        <f t="shared" si="34"/>
        <v>1</v>
      </c>
      <c r="G807" s="467">
        <v>67</v>
      </c>
      <c r="H807" s="468"/>
      <c r="I807" s="473"/>
      <c r="J807" s="474"/>
      <c r="K807" s="475">
        <f t="shared" si="35"/>
        <v>-67</v>
      </c>
      <c r="L807" s="476">
        <f t="shared" si="33"/>
        <v>-100</v>
      </c>
      <c r="M807" s="477"/>
      <c r="N807" s="478"/>
    </row>
    <row r="808" ht="15" customHeight="1" spans="1:14">
      <c r="A808" s="461">
        <v>802</v>
      </c>
      <c r="B808" s="469" t="s">
        <v>1272</v>
      </c>
      <c r="C808" s="470" t="s">
        <v>1273</v>
      </c>
      <c r="D808" s="471" t="s">
        <v>378</v>
      </c>
      <c r="E808" s="465">
        <v>7</v>
      </c>
      <c r="F808" s="466">
        <f t="shared" si="34"/>
        <v>30</v>
      </c>
      <c r="G808" s="467">
        <v>210</v>
      </c>
      <c r="H808" s="468"/>
      <c r="I808" s="473"/>
      <c r="J808" s="474"/>
      <c r="K808" s="475">
        <f t="shared" si="35"/>
        <v>-210</v>
      </c>
      <c r="L808" s="476">
        <f t="shared" si="33"/>
        <v>-100</v>
      </c>
      <c r="M808" s="477"/>
      <c r="N808" s="478"/>
    </row>
    <row r="809" ht="15" customHeight="1" spans="1:14">
      <c r="A809" s="461">
        <v>803</v>
      </c>
      <c r="B809" s="469" t="s">
        <v>1274</v>
      </c>
      <c r="C809" s="470">
        <v>12.5</v>
      </c>
      <c r="D809" s="471" t="s">
        <v>492</v>
      </c>
      <c r="E809" s="465">
        <v>200</v>
      </c>
      <c r="F809" s="466">
        <f t="shared" si="34"/>
        <v>1.3</v>
      </c>
      <c r="G809" s="467">
        <v>260</v>
      </c>
      <c r="H809" s="468"/>
      <c r="I809" s="473"/>
      <c r="J809" s="474"/>
      <c r="K809" s="475">
        <f t="shared" si="35"/>
        <v>-260</v>
      </c>
      <c r="L809" s="476">
        <f t="shared" si="33"/>
        <v>-100</v>
      </c>
      <c r="M809" s="477"/>
      <c r="N809" s="478"/>
    </row>
    <row r="810" ht="15" customHeight="1" spans="1:14">
      <c r="A810" s="461">
        <v>804</v>
      </c>
      <c r="B810" s="469" t="s">
        <v>1275</v>
      </c>
      <c r="C810" s="470"/>
      <c r="D810" s="471" t="s">
        <v>378</v>
      </c>
      <c r="E810" s="465">
        <v>381</v>
      </c>
      <c r="F810" s="466">
        <f t="shared" si="34"/>
        <v>4.49398950131234</v>
      </c>
      <c r="G810" s="467">
        <v>1712.21</v>
      </c>
      <c r="H810" s="468"/>
      <c r="I810" s="473"/>
      <c r="J810" s="474"/>
      <c r="K810" s="475">
        <f t="shared" si="35"/>
        <v>-1712.21</v>
      </c>
      <c r="L810" s="476">
        <f t="shared" si="33"/>
        <v>-100</v>
      </c>
      <c r="M810" s="477"/>
      <c r="N810" s="478"/>
    </row>
    <row r="811" ht="15" customHeight="1" spans="1:14">
      <c r="A811" s="461">
        <v>805</v>
      </c>
      <c r="B811" s="469" t="s">
        <v>1276</v>
      </c>
      <c r="C811" s="470"/>
      <c r="D811" s="471" t="s">
        <v>492</v>
      </c>
      <c r="E811" s="465">
        <v>11100</v>
      </c>
      <c r="F811" s="466">
        <f t="shared" si="34"/>
        <v>0.925266666666667</v>
      </c>
      <c r="G811" s="467">
        <v>10270.46</v>
      </c>
      <c r="H811" s="468"/>
      <c r="I811" s="473"/>
      <c r="J811" s="474"/>
      <c r="K811" s="475">
        <f t="shared" si="35"/>
        <v>-10270.46</v>
      </c>
      <c r="L811" s="476">
        <f t="shared" si="33"/>
        <v>-100</v>
      </c>
      <c r="M811" s="477"/>
      <c r="N811" s="478"/>
    </row>
    <row r="812" ht="15" customHeight="1" spans="1:14">
      <c r="A812" s="461">
        <v>806</v>
      </c>
      <c r="B812" s="469" t="s">
        <v>1277</v>
      </c>
      <c r="C812" s="470"/>
      <c r="D812" s="471" t="s">
        <v>378</v>
      </c>
      <c r="E812" s="465">
        <v>1358</v>
      </c>
      <c r="F812" s="466">
        <f t="shared" si="34"/>
        <v>14.6972017673049</v>
      </c>
      <c r="G812" s="467">
        <v>19958.8</v>
      </c>
      <c r="H812" s="468"/>
      <c r="I812" s="473"/>
      <c r="J812" s="474"/>
      <c r="K812" s="475">
        <f t="shared" si="35"/>
        <v>-19958.8</v>
      </c>
      <c r="L812" s="476">
        <f t="shared" si="33"/>
        <v>-100</v>
      </c>
      <c r="M812" s="477"/>
      <c r="N812" s="478"/>
    </row>
    <row r="813" ht="15" customHeight="1" spans="1:14">
      <c r="A813" s="461">
        <v>807</v>
      </c>
      <c r="B813" s="469" t="s">
        <v>1262</v>
      </c>
      <c r="C813" s="470" t="s">
        <v>1278</v>
      </c>
      <c r="D813" s="471" t="s">
        <v>378</v>
      </c>
      <c r="E813" s="465">
        <v>100</v>
      </c>
      <c r="F813" s="466">
        <f t="shared" si="34"/>
        <v>0.1</v>
      </c>
      <c r="G813" s="467">
        <v>10</v>
      </c>
      <c r="H813" s="468"/>
      <c r="I813" s="473"/>
      <c r="J813" s="474"/>
      <c r="K813" s="475">
        <f t="shared" si="35"/>
        <v>-10</v>
      </c>
      <c r="L813" s="476">
        <f t="shared" si="33"/>
        <v>-100</v>
      </c>
      <c r="M813" s="477"/>
      <c r="N813" s="478"/>
    </row>
    <row r="814" ht="15" customHeight="1" spans="1:14">
      <c r="A814" s="461">
        <v>808</v>
      </c>
      <c r="B814" s="469" t="s">
        <v>1279</v>
      </c>
      <c r="C814" s="470" t="s">
        <v>1280</v>
      </c>
      <c r="D814" s="471" t="s">
        <v>492</v>
      </c>
      <c r="E814" s="465">
        <v>1247</v>
      </c>
      <c r="F814" s="466">
        <f t="shared" si="34"/>
        <v>2.14612670408982</v>
      </c>
      <c r="G814" s="467">
        <v>2676.22</v>
      </c>
      <c r="H814" s="468"/>
      <c r="I814" s="473"/>
      <c r="J814" s="474"/>
      <c r="K814" s="475">
        <f t="shared" si="35"/>
        <v>-2676.22</v>
      </c>
      <c r="L814" s="476">
        <f t="shared" si="33"/>
        <v>-100</v>
      </c>
      <c r="M814" s="477"/>
      <c r="N814" s="478"/>
    </row>
    <row r="815" ht="15" customHeight="1" spans="1:14">
      <c r="A815" s="461">
        <v>809</v>
      </c>
      <c r="B815" s="469" t="s">
        <v>1279</v>
      </c>
      <c r="C815" s="470" t="s">
        <v>1280</v>
      </c>
      <c r="D815" s="471" t="s">
        <v>378</v>
      </c>
      <c r="E815" s="465">
        <v>241</v>
      </c>
      <c r="F815" s="466">
        <f t="shared" si="34"/>
        <v>0.190290456431535</v>
      </c>
      <c r="G815" s="467">
        <v>45.86</v>
      </c>
      <c r="H815" s="468"/>
      <c r="I815" s="473"/>
      <c r="J815" s="474"/>
      <c r="K815" s="475">
        <f t="shared" si="35"/>
        <v>-45.86</v>
      </c>
      <c r="L815" s="476">
        <f t="shared" si="33"/>
        <v>-100</v>
      </c>
      <c r="M815" s="477"/>
      <c r="N815" s="478"/>
    </row>
    <row r="816" ht="15" customHeight="1" spans="1:14">
      <c r="A816" s="461">
        <v>810</v>
      </c>
      <c r="B816" s="469" t="s">
        <v>1281</v>
      </c>
      <c r="C816" s="470" t="s">
        <v>1282</v>
      </c>
      <c r="D816" s="471" t="s">
        <v>492</v>
      </c>
      <c r="E816" s="465">
        <v>38916</v>
      </c>
      <c r="F816" s="466">
        <f t="shared" si="34"/>
        <v>2.17268552780347</v>
      </c>
      <c r="G816" s="467">
        <v>84552.23</v>
      </c>
      <c r="H816" s="468"/>
      <c r="I816" s="473"/>
      <c r="J816" s="474"/>
      <c r="K816" s="475">
        <f t="shared" si="35"/>
        <v>-84552.23</v>
      </c>
      <c r="L816" s="476">
        <f t="shared" si="33"/>
        <v>-100</v>
      </c>
      <c r="M816" s="477"/>
      <c r="N816" s="478"/>
    </row>
    <row r="817" ht="15" customHeight="1" spans="1:14">
      <c r="A817" s="461">
        <v>811</v>
      </c>
      <c r="B817" s="469" t="s">
        <v>1283</v>
      </c>
      <c r="C817" s="470" t="s">
        <v>1284</v>
      </c>
      <c r="D817" s="471" t="s">
        <v>492</v>
      </c>
      <c r="E817" s="465">
        <v>15</v>
      </c>
      <c r="F817" s="466">
        <f t="shared" si="34"/>
        <v>3.26666666666667</v>
      </c>
      <c r="G817" s="467">
        <v>49</v>
      </c>
      <c r="H817" s="468"/>
      <c r="I817" s="473"/>
      <c r="J817" s="474"/>
      <c r="K817" s="475">
        <f t="shared" si="35"/>
        <v>-49</v>
      </c>
      <c r="L817" s="476">
        <f t="shared" si="33"/>
        <v>-100</v>
      </c>
      <c r="M817" s="477"/>
      <c r="N817" s="478"/>
    </row>
    <row r="818" ht="15" customHeight="1" spans="1:14">
      <c r="A818" s="461">
        <v>812</v>
      </c>
      <c r="B818" s="469" t="s">
        <v>1285</v>
      </c>
      <c r="C818" s="470" t="s">
        <v>1286</v>
      </c>
      <c r="D818" s="471" t="s">
        <v>492</v>
      </c>
      <c r="E818" s="465">
        <v>12732</v>
      </c>
      <c r="F818" s="466">
        <f t="shared" si="34"/>
        <v>3.51203110273327</v>
      </c>
      <c r="G818" s="467">
        <v>44715.18</v>
      </c>
      <c r="H818" s="468"/>
      <c r="I818" s="473"/>
      <c r="J818" s="474"/>
      <c r="K818" s="475">
        <f t="shared" si="35"/>
        <v>-44715.18</v>
      </c>
      <c r="L818" s="476">
        <f t="shared" si="33"/>
        <v>-100</v>
      </c>
      <c r="M818" s="477"/>
      <c r="N818" s="478"/>
    </row>
    <row r="819" ht="15" customHeight="1" spans="1:14">
      <c r="A819" s="461">
        <v>813</v>
      </c>
      <c r="B819" s="469" t="s">
        <v>1287</v>
      </c>
      <c r="C819" s="470" t="s">
        <v>1288</v>
      </c>
      <c r="D819" s="471" t="s">
        <v>492</v>
      </c>
      <c r="E819" s="465">
        <v>148</v>
      </c>
      <c r="F819" s="466">
        <f t="shared" si="34"/>
        <v>3.12783783783784</v>
      </c>
      <c r="G819" s="467">
        <v>462.92</v>
      </c>
      <c r="H819" s="468"/>
      <c r="I819" s="473"/>
      <c r="J819" s="474"/>
      <c r="K819" s="475">
        <f t="shared" si="35"/>
        <v>-462.92</v>
      </c>
      <c r="L819" s="476">
        <f t="shared" si="33"/>
        <v>-100</v>
      </c>
      <c r="M819" s="477"/>
      <c r="N819" s="478"/>
    </row>
    <row r="820" ht="15" customHeight="1" spans="1:14">
      <c r="A820" s="461">
        <v>814</v>
      </c>
      <c r="B820" s="469" t="s">
        <v>1289</v>
      </c>
      <c r="C820" s="470" t="s">
        <v>1290</v>
      </c>
      <c r="D820" s="471" t="s">
        <v>492</v>
      </c>
      <c r="E820" s="465">
        <v>703</v>
      </c>
      <c r="F820" s="466">
        <f t="shared" si="34"/>
        <v>8.77379800853485</v>
      </c>
      <c r="G820" s="467">
        <v>6167.98</v>
      </c>
      <c r="H820" s="468"/>
      <c r="I820" s="473"/>
      <c r="J820" s="474"/>
      <c r="K820" s="475">
        <f t="shared" si="35"/>
        <v>-6167.98</v>
      </c>
      <c r="L820" s="476">
        <f t="shared" si="33"/>
        <v>-100</v>
      </c>
      <c r="M820" s="477"/>
      <c r="N820" s="478"/>
    </row>
    <row r="821" ht="15" customHeight="1" spans="1:14">
      <c r="A821" s="461">
        <v>815</v>
      </c>
      <c r="B821" s="469" t="s">
        <v>1291</v>
      </c>
      <c r="C821" s="470"/>
      <c r="D821" s="471" t="s">
        <v>831</v>
      </c>
      <c r="E821" s="465">
        <v>152</v>
      </c>
      <c r="F821" s="466">
        <f t="shared" si="34"/>
        <v>30.4165131578947</v>
      </c>
      <c r="G821" s="467">
        <v>4623.31</v>
      </c>
      <c r="H821" s="468"/>
      <c r="I821" s="473"/>
      <c r="J821" s="474"/>
      <c r="K821" s="475">
        <f t="shared" si="35"/>
        <v>-4623.31</v>
      </c>
      <c r="L821" s="476">
        <f t="shared" si="33"/>
        <v>-100</v>
      </c>
      <c r="M821" s="477"/>
      <c r="N821" s="478"/>
    </row>
    <row r="822" ht="15" customHeight="1" spans="1:14">
      <c r="A822" s="461">
        <v>816</v>
      </c>
      <c r="B822" s="469" t="s">
        <v>1291</v>
      </c>
      <c r="C822" s="470">
        <v>36</v>
      </c>
      <c r="D822" s="471" t="s">
        <v>831</v>
      </c>
      <c r="E822" s="465">
        <v>35</v>
      </c>
      <c r="F822" s="466">
        <f t="shared" si="34"/>
        <v>205</v>
      </c>
      <c r="G822" s="467">
        <v>7175</v>
      </c>
      <c r="H822" s="468"/>
      <c r="I822" s="473"/>
      <c r="J822" s="474"/>
      <c r="K822" s="475">
        <f t="shared" si="35"/>
        <v>-7175</v>
      </c>
      <c r="L822" s="476">
        <f t="shared" si="33"/>
        <v>-100</v>
      </c>
      <c r="M822" s="477"/>
      <c r="N822" s="478"/>
    </row>
    <row r="823" ht="15" customHeight="1" spans="1:14">
      <c r="A823" s="461">
        <v>817</v>
      </c>
      <c r="B823" s="469" t="s">
        <v>1291</v>
      </c>
      <c r="C823" s="470">
        <v>24</v>
      </c>
      <c r="D823" s="471" t="s">
        <v>831</v>
      </c>
      <c r="E823" s="465">
        <v>48</v>
      </c>
      <c r="F823" s="466">
        <f t="shared" si="34"/>
        <v>55</v>
      </c>
      <c r="G823" s="467">
        <v>2640</v>
      </c>
      <c r="H823" s="468"/>
      <c r="I823" s="473"/>
      <c r="J823" s="474"/>
      <c r="K823" s="475">
        <f t="shared" si="35"/>
        <v>-2640</v>
      </c>
      <c r="L823" s="476">
        <f t="shared" si="33"/>
        <v>-100</v>
      </c>
      <c r="M823" s="477"/>
      <c r="N823" s="478"/>
    </row>
    <row r="824" ht="15" customHeight="1" spans="1:14">
      <c r="A824" s="461">
        <v>818</v>
      </c>
      <c r="B824" s="469" t="s">
        <v>1292</v>
      </c>
      <c r="C824" s="470" t="s">
        <v>1282</v>
      </c>
      <c r="D824" s="471" t="s">
        <v>378</v>
      </c>
      <c r="E824" s="465">
        <v>1300</v>
      </c>
      <c r="F824" s="466">
        <f t="shared" si="34"/>
        <v>1.5</v>
      </c>
      <c r="G824" s="467">
        <v>1950</v>
      </c>
      <c r="H824" s="468"/>
      <c r="I824" s="473"/>
      <c r="J824" s="474"/>
      <c r="K824" s="475">
        <f t="shared" si="35"/>
        <v>-1950</v>
      </c>
      <c r="L824" s="476">
        <f t="shared" si="33"/>
        <v>-100</v>
      </c>
      <c r="M824" s="477"/>
      <c r="N824" s="478"/>
    </row>
    <row r="825" ht="15" customHeight="1" spans="1:14">
      <c r="A825" s="461">
        <v>819</v>
      </c>
      <c r="B825" s="469" t="s">
        <v>1292</v>
      </c>
      <c r="C825" s="470" t="s">
        <v>1286</v>
      </c>
      <c r="D825" s="471" t="s">
        <v>378</v>
      </c>
      <c r="E825" s="465">
        <v>100</v>
      </c>
      <c r="F825" s="466">
        <f t="shared" si="34"/>
        <v>1.5</v>
      </c>
      <c r="G825" s="467">
        <v>150</v>
      </c>
      <c r="H825" s="468"/>
      <c r="I825" s="473"/>
      <c r="J825" s="474"/>
      <c r="K825" s="475">
        <f t="shared" si="35"/>
        <v>-150</v>
      </c>
      <c r="L825" s="476">
        <f t="shared" si="33"/>
        <v>-100</v>
      </c>
      <c r="M825" s="477"/>
      <c r="N825" s="478"/>
    </row>
    <row r="826" ht="15" customHeight="1" spans="1:14">
      <c r="A826" s="461">
        <v>820</v>
      </c>
      <c r="B826" s="469" t="s">
        <v>1293</v>
      </c>
      <c r="C826" s="470" t="s">
        <v>1294</v>
      </c>
      <c r="D826" s="471" t="s">
        <v>386</v>
      </c>
      <c r="E826" s="465">
        <v>318</v>
      </c>
      <c r="F826" s="466">
        <f t="shared" si="34"/>
        <v>5.87066037735849</v>
      </c>
      <c r="G826" s="467">
        <v>1866.87</v>
      </c>
      <c r="H826" s="468"/>
      <c r="I826" s="473"/>
      <c r="J826" s="474"/>
      <c r="K826" s="475">
        <f t="shared" si="35"/>
        <v>-1866.87</v>
      </c>
      <c r="L826" s="476">
        <f t="shared" si="33"/>
        <v>-100</v>
      </c>
      <c r="M826" s="477"/>
      <c r="N826" s="478"/>
    </row>
    <row r="827" ht="15" customHeight="1" spans="1:14">
      <c r="A827" s="461">
        <v>821</v>
      </c>
      <c r="B827" s="469" t="s">
        <v>1295</v>
      </c>
      <c r="C827" s="470" t="s">
        <v>1296</v>
      </c>
      <c r="D827" s="471" t="s">
        <v>476</v>
      </c>
      <c r="E827" s="465">
        <v>100</v>
      </c>
      <c r="F827" s="466">
        <f t="shared" si="34"/>
        <v>210</v>
      </c>
      <c r="G827" s="467">
        <v>21000</v>
      </c>
      <c r="H827" s="468"/>
      <c r="I827" s="473"/>
      <c r="J827" s="474"/>
      <c r="K827" s="475">
        <f t="shared" si="35"/>
        <v>-21000</v>
      </c>
      <c r="L827" s="476">
        <f t="shared" si="33"/>
        <v>-100</v>
      </c>
      <c r="M827" s="477"/>
      <c r="N827" s="478"/>
    </row>
    <row r="828" ht="15" customHeight="1" spans="1:14">
      <c r="A828" s="461">
        <v>822</v>
      </c>
      <c r="B828" s="469" t="s">
        <v>1297</v>
      </c>
      <c r="C828" s="470" t="s">
        <v>1298</v>
      </c>
      <c r="D828" s="471" t="s">
        <v>386</v>
      </c>
      <c r="E828" s="465">
        <v>32</v>
      </c>
      <c r="F828" s="466">
        <f t="shared" si="34"/>
        <v>117.8125</v>
      </c>
      <c r="G828" s="467">
        <v>3770</v>
      </c>
      <c r="H828" s="468"/>
      <c r="I828" s="473"/>
      <c r="J828" s="474"/>
      <c r="K828" s="475">
        <f t="shared" si="35"/>
        <v>-3770</v>
      </c>
      <c r="L828" s="476">
        <f t="shared" si="33"/>
        <v>-100</v>
      </c>
      <c r="M828" s="477"/>
      <c r="N828" s="478"/>
    </row>
    <row r="829" ht="15" customHeight="1" spans="1:14">
      <c r="A829" s="461">
        <v>823</v>
      </c>
      <c r="B829" s="469" t="s">
        <v>1299</v>
      </c>
      <c r="C829" s="470"/>
      <c r="D829" s="471" t="s">
        <v>386</v>
      </c>
      <c r="E829" s="465">
        <v>0</v>
      </c>
      <c r="F829" s="466" t="e">
        <f t="shared" si="34"/>
        <v>#DIV/0!</v>
      </c>
      <c r="G829" s="467">
        <v>0</v>
      </c>
      <c r="H829" s="468"/>
      <c r="I829" s="473"/>
      <c r="J829" s="474"/>
      <c r="K829" s="475">
        <f t="shared" si="35"/>
        <v>0</v>
      </c>
      <c r="L829" s="476" t="str">
        <f t="shared" si="33"/>
        <v/>
      </c>
      <c r="M829" s="477"/>
      <c r="N829" s="478"/>
    </row>
    <row r="830" ht="15" customHeight="1" spans="1:14">
      <c r="A830" s="461">
        <v>824</v>
      </c>
      <c r="B830" s="469" t="s">
        <v>1300</v>
      </c>
      <c r="C830" s="470"/>
      <c r="D830" s="471" t="s">
        <v>386</v>
      </c>
      <c r="E830" s="465">
        <v>0</v>
      </c>
      <c r="F830" s="466" t="e">
        <f t="shared" si="34"/>
        <v>#DIV/0!</v>
      </c>
      <c r="G830" s="467">
        <v>0</v>
      </c>
      <c r="H830" s="468"/>
      <c r="I830" s="473"/>
      <c r="J830" s="474"/>
      <c r="K830" s="475">
        <f t="shared" si="35"/>
        <v>0</v>
      </c>
      <c r="L830" s="476" t="str">
        <f t="shared" si="33"/>
        <v/>
      </c>
      <c r="M830" s="477"/>
      <c r="N830" s="478"/>
    </row>
    <row r="831" ht="15" customHeight="1" spans="1:14">
      <c r="A831" s="461">
        <v>825</v>
      </c>
      <c r="B831" s="469" t="s">
        <v>1301</v>
      </c>
      <c r="C831" s="470"/>
      <c r="D831" s="471" t="s">
        <v>386</v>
      </c>
      <c r="E831" s="465">
        <v>5</v>
      </c>
      <c r="F831" s="466">
        <f t="shared" si="34"/>
        <v>58</v>
      </c>
      <c r="G831" s="467">
        <v>290</v>
      </c>
      <c r="H831" s="468"/>
      <c r="I831" s="473"/>
      <c r="J831" s="474"/>
      <c r="K831" s="475">
        <f t="shared" si="35"/>
        <v>-290</v>
      </c>
      <c r="L831" s="476">
        <f t="shared" si="33"/>
        <v>-100</v>
      </c>
      <c r="M831" s="477"/>
      <c r="N831" s="478"/>
    </row>
    <row r="832" ht="15" customHeight="1" spans="1:14">
      <c r="A832" s="461">
        <v>826</v>
      </c>
      <c r="B832" s="469" t="s">
        <v>1302</v>
      </c>
      <c r="C832" s="470"/>
      <c r="D832" s="471" t="s">
        <v>476</v>
      </c>
      <c r="E832" s="465">
        <v>400</v>
      </c>
      <c r="F832" s="466">
        <f t="shared" si="34"/>
        <v>29.5</v>
      </c>
      <c r="G832" s="467">
        <v>11800</v>
      </c>
      <c r="H832" s="468"/>
      <c r="I832" s="473"/>
      <c r="J832" s="474"/>
      <c r="K832" s="475">
        <f t="shared" si="35"/>
        <v>-11800</v>
      </c>
      <c r="L832" s="476">
        <f t="shared" si="33"/>
        <v>-100</v>
      </c>
      <c r="M832" s="477"/>
      <c r="N832" s="478"/>
    </row>
    <row r="833" ht="15" customHeight="1" spans="1:14">
      <c r="A833" s="461">
        <v>827</v>
      </c>
      <c r="B833" s="469" t="s">
        <v>1303</v>
      </c>
      <c r="C833" s="470"/>
      <c r="D833" s="471" t="s">
        <v>386</v>
      </c>
      <c r="E833" s="465">
        <v>1000</v>
      </c>
      <c r="F833" s="466">
        <f t="shared" si="34"/>
        <v>1.5</v>
      </c>
      <c r="G833" s="467">
        <v>1500</v>
      </c>
      <c r="H833" s="468"/>
      <c r="I833" s="473"/>
      <c r="J833" s="474"/>
      <c r="K833" s="475">
        <f t="shared" si="35"/>
        <v>-1500</v>
      </c>
      <c r="L833" s="476">
        <f t="shared" si="33"/>
        <v>-100</v>
      </c>
      <c r="M833" s="477"/>
      <c r="N833" s="478"/>
    </row>
    <row r="834" ht="15" customHeight="1" spans="1:14">
      <c r="A834" s="461">
        <v>828</v>
      </c>
      <c r="B834" s="469" t="s">
        <v>1304</v>
      </c>
      <c r="C834" s="470"/>
      <c r="D834" s="471" t="s">
        <v>386</v>
      </c>
      <c r="E834" s="465">
        <v>120</v>
      </c>
      <c r="F834" s="466">
        <f t="shared" si="34"/>
        <v>3.97133333333333</v>
      </c>
      <c r="G834" s="467">
        <v>476.56</v>
      </c>
      <c r="H834" s="468"/>
      <c r="I834" s="473"/>
      <c r="J834" s="474"/>
      <c r="K834" s="475">
        <f t="shared" si="35"/>
        <v>-476.56</v>
      </c>
      <c r="L834" s="476">
        <f t="shared" si="33"/>
        <v>-100</v>
      </c>
      <c r="M834" s="477"/>
      <c r="N834" s="478"/>
    </row>
    <row r="835" ht="15" customHeight="1" spans="1:14">
      <c r="A835" s="461">
        <v>829</v>
      </c>
      <c r="B835" s="469" t="s">
        <v>1299</v>
      </c>
      <c r="C835" s="470" t="s">
        <v>1305</v>
      </c>
      <c r="D835" s="471" t="s">
        <v>476</v>
      </c>
      <c r="E835" s="465">
        <v>1</v>
      </c>
      <c r="F835" s="466">
        <f t="shared" si="34"/>
        <v>1350</v>
      </c>
      <c r="G835" s="467">
        <v>1350</v>
      </c>
      <c r="H835" s="468"/>
      <c r="I835" s="473"/>
      <c r="J835" s="474"/>
      <c r="K835" s="475">
        <f t="shared" si="35"/>
        <v>-1350</v>
      </c>
      <c r="L835" s="476">
        <f t="shared" ref="L835:L898" si="36">IF(OR(G835&lt;=0,G835=""),"",(J835-G835)/G835*100)</f>
        <v>-100</v>
      </c>
      <c r="M835" s="477"/>
      <c r="N835" s="478"/>
    </row>
    <row r="836" ht="15" customHeight="1" spans="1:14">
      <c r="A836" s="461">
        <v>830</v>
      </c>
      <c r="B836" s="469" t="s">
        <v>1299</v>
      </c>
      <c r="C836" s="470" t="s">
        <v>1306</v>
      </c>
      <c r="D836" s="471" t="s">
        <v>476</v>
      </c>
      <c r="E836" s="465">
        <v>2</v>
      </c>
      <c r="F836" s="466">
        <f t="shared" si="34"/>
        <v>1300</v>
      </c>
      <c r="G836" s="467">
        <v>2600</v>
      </c>
      <c r="H836" s="468"/>
      <c r="I836" s="473"/>
      <c r="J836" s="474"/>
      <c r="K836" s="475">
        <f t="shared" si="35"/>
        <v>-2600</v>
      </c>
      <c r="L836" s="476">
        <f t="shared" si="36"/>
        <v>-100</v>
      </c>
      <c r="M836" s="477"/>
      <c r="N836" s="478"/>
    </row>
    <row r="837" ht="15" customHeight="1" spans="1:14">
      <c r="A837" s="461">
        <v>831</v>
      </c>
      <c r="B837" s="469" t="s">
        <v>1299</v>
      </c>
      <c r="C837" s="470" t="s">
        <v>1307</v>
      </c>
      <c r="D837" s="471" t="s">
        <v>476</v>
      </c>
      <c r="E837" s="465">
        <v>4</v>
      </c>
      <c r="F837" s="466">
        <f t="shared" si="34"/>
        <v>1680</v>
      </c>
      <c r="G837" s="467">
        <v>6720</v>
      </c>
      <c r="H837" s="468"/>
      <c r="I837" s="473"/>
      <c r="J837" s="474"/>
      <c r="K837" s="475">
        <f t="shared" si="35"/>
        <v>-6720</v>
      </c>
      <c r="L837" s="476">
        <f t="shared" si="36"/>
        <v>-100</v>
      </c>
      <c r="M837" s="477"/>
      <c r="N837" s="478"/>
    </row>
    <row r="838" ht="15" customHeight="1" spans="1:14">
      <c r="A838" s="461">
        <v>832</v>
      </c>
      <c r="B838" s="469" t="s">
        <v>1299</v>
      </c>
      <c r="C838" s="470" t="s">
        <v>1308</v>
      </c>
      <c r="D838" s="471" t="s">
        <v>476</v>
      </c>
      <c r="E838" s="465">
        <v>2</v>
      </c>
      <c r="F838" s="466">
        <f t="shared" si="34"/>
        <v>1300</v>
      </c>
      <c r="G838" s="467">
        <v>2600</v>
      </c>
      <c r="H838" s="468"/>
      <c r="I838" s="473"/>
      <c r="J838" s="474"/>
      <c r="K838" s="475">
        <f t="shared" si="35"/>
        <v>-2600</v>
      </c>
      <c r="L838" s="476">
        <f t="shared" si="36"/>
        <v>-100</v>
      </c>
      <c r="M838" s="477"/>
      <c r="N838" s="478"/>
    </row>
    <row r="839" ht="15" customHeight="1" spans="1:14">
      <c r="A839" s="461">
        <v>833</v>
      </c>
      <c r="B839" s="469" t="s">
        <v>1299</v>
      </c>
      <c r="C839" s="470" t="s">
        <v>1309</v>
      </c>
      <c r="D839" s="471" t="s">
        <v>476</v>
      </c>
      <c r="E839" s="465">
        <v>2</v>
      </c>
      <c r="F839" s="466">
        <f t="shared" si="34"/>
        <v>1380</v>
      </c>
      <c r="G839" s="467">
        <v>2760</v>
      </c>
      <c r="H839" s="468"/>
      <c r="I839" s="473"/>
      <c r="J839" s="474"/>
      <c r="K839" s="475">
        <f t="shared" si="35"/>
        <v>-2760</v>
      </c>
      <c r="L839" s="476">
        <f t="shared" si="36"/>
        <v>-100</v>
      </c>
      <c r="M839" s="477"/>
      <c r="N839" s="478"/>
    </row>
    <row r="840" ht="15" customHeight="1" spans="1:14">
      <c r="A840" s="461">
        <v>834</v>
      </c>
      <c r="B840" s="469" t="s">
        <v>1310</v>
      </c>
      <c r="C840" s="470" t="s">
        <v>1311</v>
      </c>
      <c r="D840" s="471" t="s">
        <v>386</v>
      </c>
      <c r="E840" s="465">
        <v>95</v>
      </c>
      <c r="F840" s="466">
        <f t="shared" ref="F840:F903" si="37">G840/E840</f>
        <v>5</v>
      </c>
      <c r="G840" s="467">
        <v>475</v>
      </c>
      <c r="H840" s="468"/>
      <c r="I840" s="473"/>
      <c r="J840" s="474"/>
      <c r="K840" s="475">
        <f t="shared" ref="K840:K903" si="38">J840-G840</f>
        <v>-475</v>
      </c>
      <c r="L840" s="476">
        <f t="shared" si="36"/>
        <v>-100</v>
      </c>
      <c r="M840" s="477"/>
      <c r="N840" s="478"/>
    </row>
    <row r="841" ht="15" customHeight="1" spans="1:14">
      <c r="A841" s="461">
        <v>835</v>
      </c>
      <c r="B841" s="469" t="s">
        <v>1310</v>
      </c>
      <c r="C841" s="470" t="s">
        <v>1312</v>
      </c>
      <c r="D841" s="471" t="s">
        <v>386</v>
      </c>
      <c r="E841" s="465">
        <v>98</v>
      </c>
      <c r="F841" s="466">
        <f t="shared" si="37"/>
        <v>5</v>
      </c>
      <c r="G841" s="467">
        <v>490</v>
      </c>
      <c r="H841" s="468"/>
      <c r="I841" s="473"/>
      <c r="J841" s="474"/>
      <c r="K841" s="475">
        <f t="shared" si="38"/>
        <v>-490</v>
      </c>
      <c r="L841" s="476">
        <f t="shared" si="36"/>
        <v>-100</v>
      </c>
      <c r="M841" s="477"/>
      <c r="N841" s="478"/>
    </row>
    <row r="842" ht="15" customHeight="1" spans="1:14">
      <c r="A842" s="461">
        <v>836</v>
      </c>
      <c r="B842" s="469" t="s">
        <v>1313</v>
      </c>
      <c r="C842" s="470" t="s">
        <v>1314</v>
      </c>
      <c r="D842" s="471" t="s">
        <v>386</v>
      </c>
      <c r="E842" s="465">
        <v>100</v>
      </c>
      <c r="F842" s="466">
        <f t="shared" si="37"/>
        <v>260</v>
      </c>
      <c r="G842" s="467">
        <v>26000</v>
      </c>
      <c r="H842" s="468"/>
      <c r="I842" s="473"/>
      <c r="J842" s="474"/>
      <c r="K842" s="475">
        <f t="shared" si="38"/>
        <v>-26000</v>
      </c>
      <c r="L842" s="476">
        <f t="shared" si="36"/>
        <v>-100</v>
      </c>
      <c r="M842" s="477"/>
      <c r="N842" s="478"/>
    </row>
    <row r="843" ht="15" customHeight="1" spans="1:14">
      <c r="A843" s="461">
        <v>837</v>
      </c>
      <c r="B843" s="469" t="s">
        <v>1315</v>
      </c>
      <c r="C843" s="470"/>
      <c r="D843" s="471" t="s">
        <v>476</v>
      </c>
      <c r="E843" s="465">
        <v>95</v>
      </c>
      <c r="F843" s="466">
        <f t="shared" si="37"/>
        <v>30</v>
      </c>
      <c r="G843" s="467">
        <v>2850</v>
      </c>
      <c r="H843" s="468"/>
      <c r="I843" s="473"/>
      <c r="J843" s="474"/>
      <c r="K843" s="475">
        <f t="shared" si="38"/>
        <v>-2850</v>
      </c>
      <c r="L843" s="476">
        <f t="shared" si="36"/>
        <v>-100</v>
      </c>
      <c r="M843" s="477"/>
      <c r="N843" s="478"/>
    </row>
    <row r="844" ht="15" customHeight="1" spans="1:14">
      <c r="A844" s="461">
        <v>838</v>
      </c>
      <c r="B844" s="469" t="s">
        <v>1316</v>
      </c>
      <c r="C844" s="470"/>
      <c r="D844" s="471" t="s">
        <v>476</v>
      </c>
      <c r="E844" s="465">
        <v>80</v>
      </c>
      <c r="F844" s="466">
        <f t="shared" si="37"/>
        <v>135</v>
      </c>
      <c r="G844" s="467">
        <v>10800</v>
      </c>
      <c r="H844" s="468"/>
      <c r="I844" s="473"/>
      <c r="J844" s="474"/>
      <c r="K844" s="475">
        <f t="shared" si="38"/>
        <v>-10800</v>
      </c>
      <c r="L844" s="476">
        <f t="shared" si="36"/>
        <v>-100</v>
      </c>
      <c r="M844" s="477"/>
      <c r="N844" s="478"/>
    </row>
    <row r="845" ht="15" customHeight="1" spans="1:14">
      <c r="A845" s="461">
        <v>839</v>
      </c>
      <c r="B845" s="469" t="s">
        <v>1317</v>
      </c>
      <c r="C845" s="470" t="s">
        <v>1318</v>
      </c>
      <c r="D845" s="471" t="s">
        <v>393</v>
      </c>
      <c r="E845" s="465">
        <v>9</v>
      </c>
      <c r="F845" s="466">
        <f t="shared" si="37"/>
        <v>90</v>
      </c>
      <c r="G845" s="467">
        <v>810</v>
      </c>
      <c r="H845" s="468"/>
      <c r="I845" s="473"/>
      <c r="J845" s="474"/>
      <c r="K845" s="475">
        <f t="shared" si="38"/>
        <v>-810</v>
      </c>
      <c r="L845" s="476">
        <f t="shared" si="36"/>
        <v>-100</v>
      </c>
      <c r="M845" s="477"/>
      <c r="N845" s="478"/>
    </row>
    <row r="846" ht="15" customHeight="1" spans="1:14">
      <c r="A846" s="461">
        <v>840</v>
      </c>
      <c r="B846" s="469" t="s">
        <v>1319</v>
      </c>
      <c r="C846" s="470" t="s">
        <v>1320</v>
      </c>
      <c r="D846" s="471" t="s">
        <v>393</v>
      </c>
      <c r="E846" s="465">
        <v>5</v>
      </c>
      <c r="F846" s="466">
        <f t="shared" si="37"/>
        <v>135</v>
      </c>
      <c r="G846" s="467">
        <v>675</v>
      </c>
      <c r="H846" s="468"/>
      <c r="I846" s="473"/>
      <c r="J846" s="474"/>
      <c r="K846" s="475">
        <f t="shared" si="38"/>
        <v>-675</v>
      </c>
      <c r="L846" s="476">
        <f t="shared" si="36"/>
        <v>-100</v>
      </c>
      <c r="M846" s="477"/>
      <c r="N846" s="478"/>
    </row>
    <row r="847" ht="15" customHeight="1" spans="1:14">
      <c r="A847" s="461">
        <v>841</v>
      </c>
      <c r="B847" s="469" t="s">
        <v>1317</v>
      </c>
      <c r="C847" s="470" t="s">
        <v>1321</v>
      </c>
      <c r="D847" s="471" t="s">
        <v>393</v>
      </c>
      <c r="E847" s="465">
        <v>10</v>
      </c>
      <c r="F847" s="466">
        <f t="shared" si="37"/>
        <v>95</v>
      </c>
      <c r="G847" s="467">
        <v>950</v>
      </c>
      <c r="H847" s="468"/>
      <c r="I847" s="473"/>
      <c r="J847" s="474"/>
      <c r="K847" s="475">
        <f t="shared" si="38"/>
        <v>-950</v>
      </c>
      <c r="L847" s="476">
        <f t="shared" si="36"/>
        <v>-100</v>
      </c>
      <c r="M847" s="477"/>
      <c r="N847" s="478"/>
    </row>
    <row r="848" ht="15" customHeight="1" spans="1:14">
      <c r="A848" s="461">
        <v>842</v>
      </c>
      <c r="B848" s="469" t="s">
        <v>1317</v>
      </c>
      <c r="C848" s="470" t="s">
        <v>1322</v>
      </c>
      <c r="D848" s="471" t="s">
        <v>393</v>
      </c>
      <c r="E848" s="465">
        <v>6</v>
      </c>
      <c r="F848" s="466">
        <f t="shared" si="37"/>
        <v>120.333333333333</v>
      </c>
      <c r="G848" s="467">
        <v>722</v>
      </c>
      <c r="H848" s="468"/>
      <c r="I848" s="473"/>
      <c r="J848" s="474"/>
      <c r="K848" s="475">
        <f t="shared" si="38"/>
        <v>-722</v>
      </c>
      <c r="L848" s="476">
        <f t="shared" si="36"/>
        <v>-100</v>
      </c>
      <c r="M848" s="477"/>
      <c r="N848" s="478"/>
    </row>
    <row r="849" ht="15" customHeight="1" spans="1:14">
      <c r="A849" s="461">
        <v>843</v>
      </c>
      <c r="B849" s="469" t="s">
        <v>1317</v>
      </c>
      <c r="C849" s="470" t="s">
        <v>1323</v>
      </c>
      <c r="D849" s="471" t="s">
        <v>393</v>
      </c>
      <c r="E849" s="465">
        <v>10</v>
      </c>
      <c r="F849" s="466">
        <f t="shared" si="37"/>
        <v>95</v>
      </c>
      <c r="G849" s="467">
        <v>950</v>
      </c>
      <c r="H849" s="468"/>
      <c r="I849" s="473"/>
      <c r="J849" s="474"/>
      <c r="K849" s="475">
        <f t="shared" si="38"/>
        <v>-950</v>
      </c>
      <c r="L849" s="476">
        <f t="shared" si="36"/>
        <v>-100</v>
      </c>
      <c r="M849" s="477"/>
      <c r="N849" s="478"/>
    </row>
    <row r="850" ht="15" customHeight="1" spans="1:14">
      <c r="A850" s="461">
        <v>844</v>
      </c>
      <c r="B850" s="469" t="s">
        <v>1324</v>
      </c>
      <c r="C850" s="470" t="s">
        <v>1325</v>
      </c>
      <c r="D850" s="471" t="s">
        <v>393</v>
      </c>
      <c r="E850" s="465">
        <v>1</v>
      </c>
      <c r="F850" s="466">
        <f t="shared" si="37"/>
        <v>65</v>
      </c>
      <c r="G850" s="467">
        <v>65</v>
      </c>
      <c r="H850" s="468"/>
      <c r="I850" s="473"/>
      <c r="J850" s="474"/>
      <c r="K850" s="475">
        <f t="shared" si="38"/>
        <v>-65</v>
      </c>
      <c r="L850" s="476">
        <f t="shared" si="36"/>
        <v>-100</v>
      </c>
      <c r="M850" s="477"/>
      <c r="N850" s="478"/>
    </row>
    <row r="851" ht="15" customHeight="1" spans="1:14">
      <c r="A851" s="461">
        <v>845</v>
      </c>
      <c r="B851" s="469" t="s">
        <v>1326</v>
      </c>
      <c r="C851" s="470" t="s">
        <v>1327</v>
      </c>
      <c r="D851" s="471" t="s">
        <v>386</v>
      </c>
      <c r="E851" s="465">
        <v>1</v>
      </c>
      <c r="F851" s="466">
        <f t="shared" si="37"/>
        <v>4200</v>
      </c>
      <c r="G851" s="467">
        <v>4200</v>
      </c>
      <c r="H851" s="468"/>
      <c r="I851" s="473"/>
      <c r="J851" s="474"/>
      <c r="K851" s="475">
        <f t="shared" si="38"/>
        <v>-4200</v>
      </c>
      <c r="L851" s="476">
        <f t="shared" si="36"/>
        <v>-100</v>
      </c>
      <c r="M851" s="477"/>
      <c r="N851" s="478"/>
    </row>
    <row r="852" ht="15" customHeight="1" spans="1:14">
      <c r="A852" s="461">
        <v>846</v>
      </c>
      <c r="B852" s="469" t="s">
        <v>1317</v>
      </c>
      <c r="C852" s="470" t="s">
        <v>1328</v>
      </c>
      <c r="D852" s="471" t="s">
        <v>393</v>
      </c>
      <c r="E852" s="465">
        <v>8</v>
      </c>
      <c r="F852" s="466">
        <f t="shared" si="37"/>
        <v>67.25</v>
      </c>
      <c r="G852" s="467">
        <v>538</v>
      </c>
      <c r="H852" s="468"/>
      <c r="I852" s="473"/>
      <c r="J852" s="474"/>
      <c r="K852" s="475">
        <f t="shared" si="38"/>
        <v>-538</v>
      </c>
      <c r="L852" s="476">
        <f t="shared" si="36"/>
        <v>-100</v>
      </c>
      <c r="M852" s="477"/>
      <c r="N852" s="478"/>
    </row>
    <row r="853" ht="15" customHeight="1" spans="1:14">
      <c r="A853" s="461">
        <v>847</v>
      </c>
      <c r="B853" s="469" t="s">
        <v>1317</v>
      </c>
      <c r="C853" s="470" t="s">
        <v>1329</v>
      </c>
      <c r="D853" s="471" t="s">
        <v>393</v>
      </c>
      <c r="E853" s="465">
        <v>1</v>
      </c>
      <c r="F853" s="466">
        <f t="shared" si="37"/>
        <v>90</v>
      </c>
      <c r="G853" s="467">
        <v>90</v>
      </c>
      <c r="H853" s="468"/>
      <c r="I853" s="473"/>
      <c r="J853" s="474"/>
      <c r="K853" s="475">
        <f t="shared" si="38"/>
        <v>-90</v>
      </c>
      <c r="L853" s="476">
        <f t="shared" si="36"/>
        <v>-100</v>
      </c>
      <c r="M853" s="477"/>
      <c r="N853" s="478"/>
    </row>
    <row r="854" ht="15" customHeight="1" spans="1:14">
      <c r="A854" s="461">
        <v>848</v>
      </c>
      <c r="B854" s="469" t="s">
        <v>1330</v>
      </c>
      <c r="C854" s="470" t="s">
        <v>1331</v>
      </c>
      <c r="D854" s="471" t="s">
        <v>393</v>
      </c>
      <c r="E854" s="465">
        <v>7</v>
      </c>
      <c r="F854" s="466">
        <f t="shared" si="37"/>
        <v>105</v>
      </c>
      <c r="G854" s="467">
        <v>735</v>
      </c>
      <c r="H854" s="468"/>
      <c r="I854" s="473"/>
      <c r="J854" s="474"/>
      <c r="K854" s="475">
        <f t="shared" si="38"/>
        <v>-735</v>
      </c>
      <c r="L854" s="476">
        <f t="shared" si="36"/>
        <v>-100</v>
      </c>
      <c r="M854" s="477"/>
      <c r="N854" s="478"/>
    </row>
    <row r="855" ht="15" customHeight="1" spans="1:14">
      <c r="A855" s="461">
        <v>849</v>
      </c>
      <c r="B855" s="469" t="s">
        <v>1332</v>
      </c>
      <c r="C855" s="470" t="s">
        <v>1333</v>
      </c>
      <c r="D855" s="471" t="s">
        <v>393</v>
      </c>
      <c r="E855" s="465">
        <v>2</v>
      </c>
      <c r="F855" s="466">
        <f t="shared" si="37"/>
        <v>90</v>
      </c>
      <c r="G855" s="467">
        <v>180</v>
      </c>
      <c r="H855" s="468"/>
      <c r="I855" s="473"/>
      <c r="J855" s="474"/>
      <c r="K855" s="475">
        <f t="shared" si="38"/>
        <v>-180</v>
      </c>
      <c r="L855" s="476">
        <f t="shared" si="36"/>
        <v>-100</v>
      </c>
      <c r="M855" s="477"/>
      <c r="N855" s="478"/>
    </row>
    <row r="856" ht="15" customHeight="1" spans="1:14">
      <c r="A856" s="461">
        <v>850</v>
      </c>
      <c r="B856" s="469" t="s">
        <v>1334</v>
      </c>
      <c r="C856" s="470" t="s">
        <v>1335</v>
      </c>
      <c r="D856" s="471" t="s">
        <v>393</v>
      </c>
      <c r="E856" s="465">
        <v>4</v>
      </c>
      <c r="F856" s="466">
        <f t="shared" si="37"/>
        <v>90</v>
      </c>
      <c r="G856" s="467">
        <v>360</v>
      </c>
      <c r="H856" s="468"/>
      <c r="I856" s="473"/>
      <c r="J856" s="474"/>
      <c r="K856" s="475">
        <f t="shared" si="38"/>
        <v>-360</v>
      </c>
      <c r="L856" s="476">
        <f t="shared" si="36"/>
        <v>-100</v>
      </c>
      <c r="M856" s="477"/>
      <c r="N856" s="478"/>
    </row>
    <row r="857" ht="15" customHeight="1" spans="1:14">
      <c r="A857" s="461">
        <v>851</v>
      </c>
      <c r="B857" s="469" t="s">
        <v>1317</v>
      </c>
      <c r="C857" s="470" t="s">
        <v>1336</v>
      </c>
      <c r="D857" s="471" t="s">
        <v>393</v>
      </c>
      <c r="E857" s="465">
        <v>2</v>
      </c>
      <c r="F857" s="466">
        <f t="shared" si="37"/>
        <v>75</v>
      </c>
      <c r="G857" s="467">
        <v>150</v>
      </c>
      <c r="H857" s="468"/>
      <c r="I857" s="473"/>
      <c r="J857" s="474"/>
      <c r="K857" s="475">
        <f t="shared" si="38"/>
        <v>-150</v>
      </c>
      <c r="L857" s="476">
        <f t="shared" si="36"/>
        <v>-100</v>
      </c>
      <c r="M857" s="477"/>
      <c r="N857" s="478"/>
    </row>
    <row r="858" ht="15" customHeight="1" spans="1:14">
      <c r="A858" s="461">
        <v>852</v>
      </c>
      <c r="B858" s="469" t="s">
        <v>1337</v>
      </c>
      <c r="C858" s="470"/>
      <c r="D858" s="471" t="s">
        <v>393</v>
      </c>
      <c r="E858" s="465">
        <v>18</v>
      </c>
      <c r="F858" s="466">
        <f t="shared" si="37"/>
        <v>135.555555555556</v>
      </c>
      <c r="G858" s="467">
        <v>2440</v>
      </c>
      <c r="H858" s="468"/>
      <c r="I858" s="473"/>
      <c r="J858" s="474"/>
      <c r="K858" s="475">
        <f t="shared" si="38"/>
        <v>-2440</v>
      </c>
      <c r="L858" s="476">
        <f t="shared" si="36"/>
        <v>-100</v>
      </c>
      <c r="M858" s="477"/>
      <c r="N858" s="478"/>
    </row>
    <row r="859" ht="15" customHeight="1" spans="1:14">
      <c r="A859" s="461">
        <v>853</v>
      </c>
      <c r="B859" s="469" t="s">
        <v>1338</v>
      </c>
      <c r="C859" s="470" t="s">
        <v>1339</v>
      </c>
      <c r="D859" s="471" t="s">
        <v>393</v>
      </c>
      <c r="E859" s="465">
        <v>2</v>
      </c>
      <c r="F859" s="466">
        <f t="shared" si="37"/>
        <v>120</v>
      </c>
      <c r="G859" s="467">
        <v>240</v>
      </c>
      <c r="H859" s="468"/>
      <c r="I859" s="473"/>
      <c r="J859" s="474"/>
      <c r="K859" s="475">
        <f t="shared" si="38"/>
        <v>-240</v>
      </c>
      <c r="L859" s="476">
        <f t="shared" si="36"/>
        <v>-100</v>
      </c>
      <c r="M859" s="477"/>
      <c r="N859" s="478"/>
    </row>
    <row r="860" ht="15" customHeight="1" spans="1:14">
      <c r="A860" s="461">
        <v>854</v>
      </c>
      <c r="B860" s="469" t="s">
        <v>1317</v>
      </c>
      <c r="C860" s="470" t="s">
        <v>1340</v>
      </c>
      <c r="D860" s="471" t="s">
        <v>393</v>
      </c>
      <c r="E860" s="465">
        <v>7</v>
      </c>
      <c r="F860" s="466">
        <f t="shared" si="37"/>
        <v>37.8571428571429</v>
      </c>
      <c r="G860" s="467">
        <v>265</v>
      </c>
      <c r="H860" s="468"/>
      <c r="I860" s="473"/>
      <c r="J860" s="474"/>
      <c r="K860" s="475">
        <f t="shared" si="38"/>
        <v>-265</v>
      </c>
      <c r="L860" s="476">
        <f t="shared" si="36"/>
        <v>-100</v>
      </c>
      <c r="M860" s="477"/>
      <c r="N860" s="478"/>
    </row>
    <row r="861" ht="15" customHeight="1" spans="1:14">
      <c r="A861" s="461">
        <v>855</v>
      </c>
      <c r="B861" s="469" t="s">
        <v>1338</v>
      </c>
      <c r="C861" s="470"/>
      <c r="D861" s="471" t="s">
        <v>393</v>
      </c>
      <c r="E861" s="465">
        <v>12</v>
      </c>
      <c r="F861" s="466">
        <f t="shared" si="37"/>
        <v>177.5</v>
      </c>
      <c r="G861" s="467">
        <v>2130</v>
      </c>
      <c r="H861" s="468"/>
      <c r="I861" s="473"/>
      <c r="J861" s="474"/>
      <c r="K861" s="475">
        <f t="shared" si="38"/>
        <v>-2130</v>
      </c>
      <c r="L861" s="476">
        <f t="shared" si="36"/>
        <v>-100</v>
      </c>
      <c r="M861" s="477"/>
      <c r="N861" s="478"/>
    </row>
    <row r="862" ht="15" customHeight="1" spans="1:14">
      <c r="A862" s="461">
        <v>856</v>
      </c>
      <c r="B862" s="469" t="s">
        <v>1341</v>
      </c>
      <c r="C862" s="470"/>
      <c r="D862" s="471" t="s">
        <v>378</v>
      </c>
      <c r="E862" s="465">
        <v>2</v>
      </c>
      <c r="F862" s="466">
        <f t="shared" si="37"/>
        <v>150</v>
      </c>
      <c r="G862" s="467">
        <v>300</v>
      </c>
      <c r="H862" s="468"/>
      <c r="I862" s="473"/>
      <c r="J862" s="474"/>
      <c r="K862" s="475">
        <f t="shared" si="38"/>
        <v>-300</v>
      </c>
      <c r="L862" s="476">
        <f t="shared" si="36"/>
        <v>-100</v>
      </c>
      <c r="M862" s="477"/>
      <c r="N862" s="478"/>
    </row>
    <row r="863" ht="15" customHeight="1" spans="1:14">
      <c r="A863" s="461">
        <v>857</v>
      </c>
      <c r="B863" s="469" t="s">
        <v>1317</v>
      </c>
      <c r="C863" s="470" t="s">
        <v>1342</v>
      </c>
      <c r="D863" s="471" t="s">
        <v>393</v>
      </c>
      <c r="E863" s="465">
        <v>22</v>
      </c>
      <c r="F863" s="466">
        <f t="shared" si="37"/>
        <v>106.181818181818</v>
      </c>
      <c r="G863" s="467">
        <v>2336</v>
      </c>
      <c r="H863" s="468"/>
      <c r="I863" s="473"/>
      <c r="J863" s="474"/>
      <c r="K863" s="475">
        <f t="shared" si="38"/>
        <v>-2336</v>
      </c>
      <c r="L863" s="476">
        <f t="shared" si="36"/>
        <v>-100</v>
      </c>
      <c r="M863" s="477"/>
      <c r="N863" s="478"/>
    </row>
    <row r="864" ht="15" customHeight="1" spans="1:14">
      <c r="A864" s="461">
        <v>858</v>
      </c>
      <c r="B864" s="469" t="s">
        <v>1338</v>
      </c>
      <c r="C864" s="470" t="s">
        <v>1343</v>
      </c>
      <c r="D864" s="471" t="s">
        <v>393</v>
      </c>
      <c r="E864" s="465">
        <v>2</v>
      </c>
      <c r="F864" s="466">
        <f t="shared" si="37"/>
        <v>120</v>
      </c>
      <c r="G864" s="467">
        <v>240</v>
      </c>
      <c r="H864" s="468"/>
      <c r="I864" s="473"/>
      <c r="J864" s="474"/>
      <c r="K864" s="475">
        <f t="shared" si="38"/>
        <v>-240</v>
      </c>
      <c r="L864" s="476">
        <f t="shared" si="36"/>
        <v>-100</v>
      </c>
      <c r="M864" s="477"/>
      <c r="N864" s="478"/>
    </row>
    <row r="865" ht="15" customHeight="1" spans="1:14">
      <c r="A865" s="461">
        <v>859</v>
      </c>
      <c r="B865" s="469" t="s">
        <v>1344</v>
      </c>
      <c r="C865" s="470"/>
      <c r="D865" s="471" t="s">
        <v>476</v>
      </c>
      <c r="E865" s="465">
        <v>13</v>
      </c>
      <c r="F865" s="466">
        <f t="shared" si="37"/>
        <v>28.3538461538462</v>
      </c>
      <c r="G865" s="467">
        <v>368.6</v>
      </c>
      <c r="H865" s="468"/>
      <c r="I865" s="473"/>
      <c r="J865" s="474"/>
      <c r="K865" s="475">
        <f t="shared" si="38"/>
        <v>-368.6</v>
      </c>
      <c r="L865" s="476">
        <f t="shared" si="36"/>
        <v>-100</v>
      </c>
      <c r="M865" s="477"/>
      <c r="N865" s="478"/>
    </row>
    <row r="866" ht="15" customHeight="1" spans="1:14">
      <c r="A866" s="461">
        <v>860</v>
      </c>
      <c r="B866" s="469" t="s">
        <v>1345</v>
      </c>
      <c r="C866" s="470"/>
      <c r="D866" s="471" t="s">
        <v>987</v>
      </c>
      <c r="E866" s="465">
        <v>22</v>
      </c>
      <c r="F866" s="466">
        <f t="shared" si="37"/>
        <v>1600</v>
      </c>
      <c r="G866" s="467">
        <v>35200</v>
      </c>
      <c r="H866" s="468"/>
      <c r="I866" s="473"/>
      <c r="J866" s="474"/>
      <c r="K866" s="475">
        <f t="shared" si="38"/>
        <v>-35200</v>
      </c>
      <c r="L866" s="476">
        <f t="shared" si="36"/>
        <v>-100</v>
      </c>
      <c r="M866" s="477"/>
      <c r="N866" s="478"/>
    </row>
    <row r="867" ht="15" customHeight="1" spans="1:14">
      <c r="A867" s="461">
        <v>861</v>
      </c>
      <c r="B867" s="469" t="s">
        <v>1346</v>
      </c>
      <c r="C867" s="470"/>
      <c r="D867" s="471" t="s">
        <v>342</v>
      </c>
      <c r="E867" s="465">
        <v>5</v>
      </c>
      <c r="F867" s="466">
        <f t="shared" si="37"/>
        <v>3272.75</v>
      </c>
      <c r="G867" s="467">
        <v>16363.75</v>
      </c>
      <c r="H867" s="468"/>
      <c r="I867" s="473"/>
      <c r="J867" s="474"/>
      <c r="K867" s="475">
        <f t="shared" si="38"/>
        <v>-16363.75</v>
      </c>
      <c r="L867" s="476">
        <f t="shared" si="36"/>
        <v>-100</v>
      </c>
      <c r="M867" s="477"/>
      <c r="N867" s="478"/>
    </row>
    <row r="868" ht="15" customHeight="1" spans="1:14">
      <c r="A868" s="461">
        <v>862</v>
      </c>
      <c r="B868" s="469" t="s">
        <v>1347</v>
      </c>
      <c r="C868" s="470"/>
      <c r="D868" s="471" t="s">
        <v>342</v>
      </c>
      <c r="E868" s="465">
        <v>48</v>
      </c>
      <c r="F868" s="466">
        <f t="shared" si="37"/>
        <v>2280</v>
      </c>
      <c r="G868" s="467">
        <v>109440</v>
      </c>
      <c r="H868" s="468"/>
      <c r="I868" s="473"/>
      <c r="J868" s="474"/>
      <c r="K868" s="475">
        <f t="shared" si="38"/>
        <v>-109440</v>
      </c>
      <c r="L868" s="476">
        <f t="shared" si="36"/>
        <v>-100</v>
      </c>
      <c r="M868" s="477"/>
      <c r="N868" s="478"/>
    </row>
    <row r="869" ht="15" customHeight="1" spans="1:14">
      <c r="A869" s="461">
        <v>863</v>
      </c>
      <c r="B869" s="469" t="s">
        <v>1348</v>
      </c>
      <c r="C869" s="470"/>
      <c r="D869" s="471" t="s">
        <v>342</v>
      </c>
      <c r="E869" s="465">
        <v>5</v>
      </c>
      <c r="F869" s="466">
        <f t="shared" si="37"/>
        <v>4800</v>
      </c>
      <c r="G869" s="467">
        <v>24000</v>
      </c>
      <c r="H869" s="468"/>
      <c r="I869" s="473"/>
      <c r="J869" s="474"/>
      <c r="K869" s="475">
        <f t="shared" si="38"/>
        <v>-24000</v>
      </c>
      <c r="L869" s="476">
        <f t="shared" si="36"/>
        <v>-100</v>
      </c>
      <c r="M869" s="477"/>
      <c r="N869" s="478"/>
    </row>
    <row r="870" ht="15" customHeight="1" spans="1:14">
      <c r="A870" s="461">
        <v>864</v>
      </c>
      <c r="B870" s="469" t="s">
        <v>1349</v>
      </c>
      <c r="C870" s="470" t="s">
        <v>1350</v>
      </c>
      <c r="D870" s="471" t="s">
        <v>514</v>
      </c>
      <c r="E870" s="465">
        <v>5</v>
      </c>
      <c r="F870" s="466">
        <f t="shared" si="37"/>
        <v>10</v>
      </c>
      <c r="G870" s="467">
        <v>50</v>
      </c>
      <c r="H870" s="468"/>
      <c r="I870" s="473"/>
      <c r="J870" s="474"/>
      <c r="K870" s="475">
        <f t="shared" si="38"/>
        <v>-50</v>
      </c>
      <c r="L870" s="476">
        <f t="shared" si="36"/>
        <v>-100</v>
      </c>
      <c r="M870" s="477"/>
      <c r="N870" s="478"/>
    </row>
    <row r="871" ht="15" customHeight="1" spans="1:14">
      <c r="A871" s="461">
        <v>865</v>
      </c>
      <c r="B871" s="469" t="s">
        <v>1351</v>
      </c>
      <c r="C871" s="470" t="s">
        <v>1352</v>
      </c>
      <c r="D871" s="471" t="s">
        <v>386</v>
      </c>
      <c r="E871" s="465">
        <v>2</v>
      </c>
      <c r="F871" s="466">
        <f t="shared" si="37"/>
        <v>380</v>
      </c>
      <c r="G871" s="467">
        <v>760</v>
      </c>
      <c r="H871" s="468"/>
      <c r="I871" s="473"/>
      <c r="J871" s="474"/>
      <c r="K871" s="475">
        <f t="shared" si="38"/>
        <v>-760</v>
      </c>
      <c r="L871" s="476">
        <f t="shared" si="36"/>
        <v>-100</v>
      </c>
      <c r="M871" s="477"/>
      <c r="N871" s="478"/>
    </row>
    <row r="872" ht="15" customHeight="1" spans="1:14">
      <c r="A872" s="461">
        <v>866</v>
      </c>
      <c r="B872" s="469" t="s">
        <v>1353</v>
      </c>
      <c r="C872" s="470"/>
      <c r="D872" s="471" t="s">
        <v>987</v>
      </c>
      <c r="E872" s="465">
        <v>1</v>
      </c>
      <c r="F872" s="466">
        <f t="shared" si="37"/>
        <v>6</v>
      </c>
      <c r="G872" s="467">
        <v>6</v>
      </c>
      <c r="H872" s="468"/>
      <c r="I872" s="473"/>
      <c r="J872" s="474"/>
      <c r="K872" s="475">
        <f t="shared" si="38"/>
        <v>-6</v>
      </c>
      <c r="L872" s="476">
        <f t="shared" si="36"/>
        <v>-100</v>
      </c>
      <c r="M872" s="477"/>
      <c r="N872" s="478"/>
    </row>
    <row r="873" ht="15" customHeight="1" spans="1:14">
      <c r="A873" s="461">
        <v>867</v>
      </c>
      <c r="B873" s="469" t="s">
        <v>1354</v>
      </c>
      <c r="C873" s="470"/>
      <c r="D873" s="471" t="s">
        <v>393</v>
      </c>
      <c r="E873" s="465">
        <v>2</v>
      </c>
      <c r="F873" s="466">
        <f t="shared" si="37"/>
        <v>95</v>
      </c>
      <c r="G873" s="467">
        <v>190</v>
      </c>
      <c r="H873" s="468"/>
      <c r="I873" s="473"/>
      <c r="J873" s="474"/>
      <c r="K873" s="475">
        <f t="shared" si="38"/>
        <v>-190</v>
      </c>
      <c r="L873" s="476">
        <f t="shared" si="36"/>
        <v>-100</v>
      </c>
      <c r="M873" s="477"/>
      <c r="N873" s="478"/>
    </row>
    <row r="874" ht="15" customHeight="1" spans="1:14">
      <c r="A874" s="461">
        <v>868</v>
      </c>
      <c r="B874" s="469" t="s">
        <v>1355</v>
      </c>
      <c r="C874" s="470"/>
      <c r="D874" s="471" t="s">
        <v>378</v>
      </c>
      <c r="E874" s="465">
        <v>5</v>
      </c>
      <c r="F874" s="466">
        <f t="shared" si="37"/>
        <v>13800</v>
      </c>
      <c r="G874" s="467">
        <v>69000</v>
      </c>
      <c r="H874" s="468"/>
      <c r="I874" s="473"/>
      <c r="J874" s="474"/>
      <c r="K874" s="475">
        <f t="shared" si="38"/>
        <v>-69000</v>
      </c>
      <c r="L874" s="476">
        <f t="shared" si="36"/>
        <v>-100</v>
      </c>
      <c r="M874" s="477"/>
      <c r="N874" s="478"/>
    </row>
    <row r="875" ht="15" customHeight="1" spans="1:14">
      <c r="A875" s="461">
        <v>869</v>
      </c>
      <c r="B875" s="469" t="s">
        <v>1356</v>
      </c>
      <c r="C875" s="470"/>
      <c r="D875" s="471" t="s">
        <v>386</v>
      </c>
      <c r="E875" s="465">
        <v>42</v>
      </c>
      <c r="F875" s="466">
        <f t="shared" si="37"/>
        <v>240.880952380952</v>
      </c>
      <c r="G875" s="467">
        <v>10117</v>
      </c>
      <c r="H875" s="468"/>
      <c r="I875" s="473"/>
      <c r="J875" s="474"/>
      <c r="K875" s="475">
        <f t="shared" si="38"/>
        <v>-10117</v>
      </c>
      <c r="L875" s="476">
        <f t="shared" si="36"/>
        <v>-100</v>
      </c>
      <c r="M875" s="477"/>
      <c r="N875" s="478"/>
    </row>
    <row r="876" ht="15" customHeight="1" spans="1:14">
      <c r="A876" s="461">
        <v>870</v>
      </c>
      <c r="B876" s="469" t="s">
        <v>1357</v>
      </c>
      <c r="C876" s="470" t="s">
        <v>1358</v>
      </c>
      <c r="D876" s="471" t="s">
        <v>393</v>
      </c>
      <c r="E876" s="465">
        <v>10</v>
      </c>
      <c r="F876" s="466">
        <f t="shared" si="37"/>
        <v>290</v>
      </c>
      <c r="G876" s="467">
        <v>2900</v>
      </c>
      <c r="H876" s="468"/>
      <c r="I876" s="473"/>
      <c r="J876" s="474"/>
      <c r="K876" s="475">
        <f t="shared" si="38"/>
        <v>-2900</v>
      </c>
      <c r="L876" s="476">
        <f t="shared" si="36"/>
        <v>-100</v>
      </c>
      <c r="M876" s="477"/>
      <c r="N876" s="478"/>
    </row>
    <row r="877" ht="15" customHeight="1" spans="1:14">
      <c r="A877" s="461">
        <v>871</v>
      </c>
      <c r="B877" s="469" t="s">
        <v>1359</v>
      </c>
      <c r="C877" s="470" t="s">
        <v>1360</v>
      </c>
      <c r="D877" s="471" t="s">
        <v>386</v>
      </c>
      <c r="E877" s="465">
        <v>16</v>
      </c>
      <c r="F877" s="466">
        <f t="shared" si="37"/>
        <v>49.0625</v>
      </c>
      <c r="G877" s="467">
        <v>785</v>
      </c>
      <c r="H877" s="468"/>
      <c r="I877" s="473"/>
      <c r="J877" s="474"/>
      <c r="K877" s="475">
        <f t="shared" si="38"/>
        <v>-785</v>
      </c>
      <c r="L877" s="476">
        <f t="shared" si="36"/>
        <v>-100</v>
      </c>
      <c r="M877" s="477"/>
      <c r="N877" s="478"/>
    </row>
    <row r="878" ht="15" customHeight="1" spans="1:14">
      <c r="A878" s="461">
        <v>872</v>
      </c>
      <c r="B878" s="469" t="s">
        <v>1361</v>
      </c>
      <c r="C878" s="470"/>
      <c r="D878" s="471" t="s">
        <v>342</v>
      </c>
      <c r="E878" s="465">
        <v>3</v>
      </c>
      <c r="F878" s="466">
        <f t="shared" si="37"/>
        <v>2054.41333333333</v>
      </c>
      <c r="G878" s="467">
        <v>6163.24</v>
      </c>
      <c r="H878" s="468"/>
      <c r="I878" s="473"/>
      <c r="J878" s="474"/>
      <c r="K878" s="475">
        <f t="shared" si="38"/>
        <v>-6163.24</v>
      </c>
      <c r="L878" s="476">
        <f t="shared" si="36"/>
        <v>-100</v>
      </c>
      <c r="M878" s="477"/>
      <c r="N878" s="478"/>
    </row>
    <row r="879" ht="15" customHeight="1" spans="1:14">
      <c r="A879" s="461">
        <v>873</v>
      </c>
      <c r="B879" s="469" t="s">
        <v>1362</v>
      </c>
      <c r="C879" s="470"/>
      <c r="D879" s="471" t="s">
        <v>342</v>
      </c>
      <c r="E879" s="465">
        <v>10</v>
      </c>
      <c r="F879" s="466">
        <f t="shared" si="37"/>
        <v>4806.074</v>
      </c>
      <c r="G879" s="467">
        <v>48060.74</v>
      </c>
      <c r="H879" s="468"/>
      <c r="I879" s="473"/>
      <c r="J879" s="474"/>
      <c r="K879" s="475">
        <f t="shared" si="38"/>
        <v>-48060.74</v>
      </c>
      <c r="L879" s="476">
        <f t="shared" si="36"/>
        <v>-100</v>
      </c>
      <c r="M879" s="477"/>
      <c r="N879" s="478"/>
    </row>
    <row r="880" ht="15" customHeight="1" spans="1:14">
      <c r="A880" s="461">
        <v>874</v>
      </c>
      <c r="B880" s="469" t="s">
        <v>1363</v>
      </c>
      <c r="C880" s="470"/>
      <c r="D880" s="471" t="s">
        <v>342</v>
      </c>
      <c r="E880" s="465">
        <v>4</v>
      </c>
      <c r="F880" s="466">
        <f t="shared" si="37"/>
        <v>7264.93</v>
      </c>
      <c r="G880" s="467">
        <v>29059.72</v>
      </c>
      <c r="H880" s="468"/>
      <c r="I880" s="473"/>
      <c r="J880" s="474"/>
      <c r="K880" s="475">
        <f t="shared" si="38"/>
        <v>-29059.72</v>
      </c>
      <c r="L880" s="476">
        <f t="shared" si="36"/>
        <v>-100</v>
      </c>
      <c r="M880" s="477"/>
      <c r="N880" s="478"/>
    </row>
    <row r="881" ht="15" customHeight="1" spans="1:14">
      <c r="A881" s="461">
        <v>875</v>
      </c>
      <c r="B881" s="469" t="s">
        <v>1364</v>
      </c>
      <c r="C881" s="470"/>
      <c r="D881" s="471" t="s">
        <v>378</v>
      </c>
      <c r="E881" s="465">
        <v>1</v>
      </c>
      <c r="F881" s="466">
        <f t="shared" si="37"/>
        <v>9600</v>
      </c>
      <c r="G881" s="467">
        <v>9600</v>
      </c>
      <c r="H881" s="468"/>
      <c r="I881" s="473"/>
      <c r="J881" s="474"/>
      <c r="K881" s="475">
        <f t="shared" si="38"/>
        <v>-9600</v>
      </c>
      <c r="L881" s="476">
        <f t="shared" si="36"/>
        <v>-100</v>
      </c>
      <c r="M881" s="477"/>
      <c r="N881" s="478"/>
    </row>
    <row r="882" ht="15" customHeight="1" spans="1:14">
      <c r="A882" s="461">
        <v>876</v>
      </c>
      <c r="B882" s="469" t="s">
        <v>1365</v>
      </c>
      <c r="C882" s="470"/>
      <c r="D882" s="471" t="s">
        <v>386</v>
      </c>
      <c r="E882" s="465">
        <v>9</v>
      </c>
      <c r="F882" s="466">
        <f t="shared" si="37"/>
        <v>2020.89</v>
      </c>
      <c r="G882" s="467">
        <v>18188.01</v>
      </c>
      <c r="H882" s="468"/>
      <c r="I882" s="473"/>
      <c r="J882" s="474"/>
      <c r="K882" s="475">
        <f t="shared" si="38"/>
        <v>-18188.01</v>
      </c>
      <c r="L882" s="476">
        <f t="shared" si="36"/>
        <v>-100</v>
      </c>
      <c r="M882" s="477"/>
      <c r="N882" s="478"/>
    </row>
    <row r="883" ht="15" customHeight="1" spans="1:14">
      <c r="A883" s="461">
        <v>877</v>
      </c>
      <c r="B883" s="469" t="s">
        <v>1366</v>
      </c>
      <c r="C883" s="470" t="s">
        <v>1367</v>
      </c>
      <c r="D883" s="471" t="s">
        <v>342</v>
      </c>
      <c r="E883" s="465">
        <v>10</v>
      </c>
      <c r="F883" s="466">
        <f t="shared" si="37"/>
        <v>4273.5</v>
      </c>
      <c r="G883" s="467">
        <v>42735</v>
      </c>
      <c r="H883" s="468"/>
      <c r="I883" s="473"/>
      <c r="J883" s="474"/>
      <c r="K883" s="475">
        <f t="shared" si="38"/>
        <v>-42735</v>
      </c>
      <c r="L883" s="476">
        <f t="shared" si="36"/>
        <v>-100</v>
      </c>
      <c r="M883" s="477"/>
      <c r="N883" s="478"/>
    </row>
    <row r="884" ht="15" customHeight="1" spans="1:14">
      <c r="A884" s="461">
        <v>878</v>
      </c>
      <c r="B884" s="469" t="s">
        <v>1362</v>
      </c>
      <c r="C884" s="470"/>
      <c r="D884" s="471" t="s">
        <v>972</v>
      </c>
      <c r="E884" s="465">
        <v>20</v>
      </c>
      <c r="F884" s="466">
        <f t="shared" si="37"/>
        <v>2264.936</v>
      </c>
      <c r="G884" s="467">
        <v>45298.72</v>
      </c>
      <c r="H884" s="468"/>
      <c r="I884" s="473"/>
      <c r="J884" s="474"/>
      <c r="K884" s="475">
        <f t="shared" si="38"/>
        <v>-45298.72</v>
      </c>
      <c r="L884" s="476">
        <f t="shared" si="36"/>
        <v>-100</v>
      </c>
      <c r="M884" s="477"/>
      <c r="N884" s="478"/>
    </row>
    <row r="885" ht="15" customHeight="1" spans="1:14">
      <c r="A885" s="461">
        <v>879</v>
      </c>
      <c r="B885" s="469" t="s">
        <v>1368</v>
      </c>
      <c r="C885" s="470" t="s">
        <v>1369</v>
      </c>
      <c r="D885" s="471" t="s">
        <v>386</v>
      </c>
      <c r="E885" s="465">
        <v>1</v>
      </c>
      <c r="F885" s="466">
        <f t="shared" si="37"/>
        <v>550</v>
      </c>
      <c r="G885" s="467">
        <v>550</v>
      </c>
      <c r="H885" s="468"/>
      <c r="I885" s="473"/>
      <c r="J885" s="474"/>
      <c r="K885" s="475">
        <f t="shared" si="38"/>
        <v>-550</v>
      </c>
      <c r="L885" s="476">
        <f t="shared" si="36"/>
        <v>-100</v>
      </c>
      <c r="M885" s="477"/>
      <c r="N885" s="478"/>
    </row>
    <row r="886" ht="15" customHeight="1" spans="1:14">
      <c r="A886" s="461">
        <v>880</v>
      </c>
      <c r="B886" s="469" t="s">
        <v>1370</v>
      </c>
      <c r="C886" s="470"/>
      <c r="D886" s="471" t="s">
        <v>393</v>
      </c>
      <c r="E886" s="465">
        <v>5</v>
      </c>
      <c r="F886" s="466">
        <f t="shared" si="37"/>
        <v>91.6</v>
      </c>
      <c r="G886" s="467">
        <v>458</v>
      </c>
      <c r="H886" s="468"/>
      <c r="I886" s="473"/>
      <c r="J886" s="474"/>
      <c r="K886" s="475">
        <f t="shared" si="38"/>
        <v>-458</v>
      </c>
      <c r="L886" s="476">
        <f t="shared" si="36"/>
        <v>-100</v>
      </c>
      <c r="M886" s="477"/>
      <c r="N886" s="478"/>
    </row>
    <row r="887" ht="15" customHeight="1" spans="1:14">
      <c r="A887" s="461">
        <v>881</v>
      </c>
      <c r="B887" s="469" t="s">
        <v>1371</v>
      </c>
      <c r="C887" s="470"/>
      <c r="D887" s="471" t="s">
        <v>393</v>
      </c>
      <c r="E887" s="465">
        <v>1</v>
      </c>
      <c r="F887" s="466">
        <f t="shared" si="37"/>
        <v>956.6</v>
      </c>
      <c r="G887" s="467">
        <v>956.6</v>
      </c>
      <c r="H887" s="468"/>
      <c r="I887" s="473"/>
      <c r="J887" s="474"/>
      <c r="K887" s="475">
        <f t="shared" si="38"/>
        <v>-956.6</v>
      </c>
      <c r="L887" s="476">
        <f t="shared" si="36"/>
        <v>-100</v>
      </c>
      <c r="M887" s="477"/>
      <c r="N887" s="478"/>
    </row>
    <row r="888" ht="15" customHeight="1" spans="1:14">
      <c r="A888" s="461">
        <v>882</v>
      </c>
      <c r="B888" s="469" t="s">
        <v>1372</v>
      </c>
      <c r="C888" s="470"/>
      <c r="D888" s="471" t="s">
        <v>378</v>
      </c>
      <c r="E888" s="465">
        <v>2</v>
      </c>
      <c r="F888" s="466">
        <f t="shared" si="37"/>
        <v>560</v>
      </c>
      <c r="G888" s="467">
        <v>1120</v>
      </c>
      <c r="H888" s="468"/>
      <c r="I888" s="473"/>
      <c r="J888" s="474"/>
      <c r="K888" s="475">
        <f t="shared" si="38"/>
        <v>-1120</v>
      </c>
      <c r="L888" s="476">
        <f t="shared" si="36"/>
        <v>-100</v>
      </c>
      <c r="M888" s="477"/>
      <c r="N888" s="478"/>
    </row>
    <row r="889" ht="15" customHeight="1" spans="1:14">
      <c r="A889" s="461">
        <v>883</v>
      </c>
      <c r="B889" s="469" t="s">
        <v>1373</v>
      </c>
      <c r="C889" s="470"/>
      <c r="D889" s="471" t="s">
        <v>386</v>
      </c>
      <c r="E889" s="465">
        <v>3</v>
      </c>
      <c r="F889" s="466">
        <f t="shared" si="37"/>
        <v>178.333333333333</v>
      </c>
      <c r="G889" s="467">
        <v>535</v>
      </c>
      <c r="H889" s="468"/>
      <c r="I889" s="473"/>
      <c r="J889" s="474"/>
      <c r="K889" s="475">
        <f t="shared" si="38"/>
        <v>-535</v>
      </c>
      <c r="L889" s="476">
        <f t="shared" si="36"/>
        <v>-100</v>
      </c>
      <c r="M889" s="477"/>
      <c r="N889" s="478"/>
    </row>
    <row r="890" ht="15" customHeight="1" spans="1:14">
      <c r="A890" s="461">
        <v>884</v>
      </c>
      <c r="B890" s="469" t="s">
        <v>1374</v>
      </c>
      <c r="C890" s="470"/>
      <c r="D890" s="471" t="s">
        <v>831</v>
      </c>
      <c r="E890" s="465">
        <v>7</v>
      </c>
      <c r="F890" s="466">
        <f t="shared" si="37"/>
        <v>48.75</v>
      </c>
      <c r="G890" s="467">
        <v>341.25</v>
      </c>
      <c r="H890" s="468"/>
      <c r="I890" s="473"/>
      <c r="J890" s="474"/>
      <c r="K890" s="475">
        <f t="shared" si="38"/>
        <v>-341.25</v>
      </c>
      <c r="L890" s="476">
        <f t="shared" si="36"/>
        <v>-100</v>
      </c>
      <c r="M890" s="477"/>
      <c r="N890" s="478"/>
    </row>
    <row r="891" ht="15" customHeight="1" spans="1:14">
      <c r="A891" s="461">
        <v>885</v>
      </c>
      <c r="B891" s="469" t="s">
        <v>1375</v>
      </c>
      <c r="C891" s="470"/>
      <c r="D891" s="471" t="s">
        <v>386</v>
      </c>
      <c r="E891" s="465">
        <v>40</v>
      </c>
      <c r="F891" s="466">
        <f t="shared" si="37"/>
        <v>4.875</v>
      </c>
      <c r="G891" s="467">
        <v>195</v>
      </c>
      <c r="H891" s="468"/>
      <c r="I891" s="473"/>
      <c r="J891" s="474"/>
      <c r="K891" s="475">
        <f t="shared" si="38"/>
        <v>-195</v>
      </c>
      <c r="L891" s="476">
        <f t="shared" si="36"/>
        <v>-100</v>
      </c>
      <c r="M891" s="477"/>
      <c r="N891" s="478"/>
    </row>
    <row r="892" ht="15" customHeight="1" spans="1:14">
      <c r="A892" s="461">
        <v>886</v>
      </c>
      <c r="B892" s="469" t="s">
        <v>1376</v>
      </c>
      <c r="C892" s="470" t="s">
        <v>1377</v>
      </c>
      <c r="D892" s="471" t="s">
        <v>386</v>
      </c>
      <c r="E892" s="465">
        <v>531</v>
      </c>
      <c r="F892" s="466">
        <f t="shared" si="37"/>
        <v>1.42071563088512</v>
      </c>
      <c r="G892" s="467">
        <v>754.4</v>
      </c>
      <c r="H892" s="468"/>
      <c r="I892" s="473"/>
      <c r="J892" s="474"/>
      <c r="K892" s="475">
        <f t="shared" si="38"/>
        <v>-754.4</v>
      </c>
      <c r="L892" s="476">
        <f t="shared" si="36"/>
        <v>-100</v>
      </c>
      <c r="M892" s="477"/>
      <c r="N892" s="478"/>
    </row>
    <row r="893" ht="15" customHeight="1" spans="1:14">
      <c r="A893" s="461">
        <v>887</v>
      </c>
      <c r="B893" s="469" t="s">
        <v>1376</v>
      </c>
      <c r="C893" s="470" t="s">
        <v>364</v>
      </c>
      <c r="D893" s="471" t="s">
        <v>386</v>
      </c>
      <c r="E893" s="465">
        <v>849</v>
      </c>
      <c r="F893" s="466">
        <f t="shared" si="37"/>
        <v>1.39990577149588</v>
      </c>
      <c r="G893" s="467">
        <v>1188.52</v>
      </c>
      <c r="H893" s="468"/>
      <c r="I893" s="473"/>
      <c r="J893" s="474"/>
      <c r="K893" s="475">
        <f t="shared" si="38"/>
        <v>-1188.52</v>
      </c>
      <c r="L893" s="476">
        <f t="shared" si="36"/>
        <v>-100</v>
      </c>
      <c r="M893" s="477"/>
      <c r="N893" s="478"/>
    </row>
    <row r="894" ht="15" customHeight="1" spans="1:14">
      <c r="A894" s="461">
        <v>888</v>
      </c>
      <c r="B894" s="469" t="s">
        <v>1378</v>
      </c>
      <c r="C894" s="470"/>
      <c r="D894" s="471" t="s">
        <v>386</v>
      </c>
      <c r="E894" s="465">
        <v>1884</v>
      </c>
      <c r="F894" s="466">
        <f t="shared" si="37"/>
        <v>3.58315817409766</v>
      </c>
      <c r="G894" s="467">
        <v>6750.67</v>
      </c>
      <c r="H894" s="468"/>
      <c r="I894" s="473"/>
      <c r="J894" s="474"/>
      <c r="K894" s="475">
        <f t="shared" si="38"/>
        <v>-6750.67</v>
      </c>
      <c r="L894" s="476">
        <f t="shared" si="36"/>
        <v>-100</v>
      </c>
      <c r="M894" s="477"/>
      <c r="N894" s="478"/>
    </row>
    <row r="895" ht="15" customHeight="1" spans="1:14">
      <c r="A895" s="461">
        <v>889</v>
      </c>
      <c r="B895" s="469" t="s">
        <v>1376</v>
      </c>
      <c r="C895" s="470">
        <v>10</v>
      </c>
      <c r="D895" s="471" t="s">
        <v>386</v>
      </c>
      <c r="E895" s="465">
        <v>200</v>
      </c>
      <c r="F895" s="466">
        <f t="shared" si="37"/>
        <v>0.1</v>
      </c>
      <c r="G895" s="467">
        <v>20</v>
      </c>
      <c r="H895" s="468"/>
      <c r="I895" s="473"/>
      <c r="J895" s="474"/>
      <c r="K895" s="475">
        <f t="shared" si="38"/>
        <v>-20</v>
      </c>
      <c r="L895" s="476">
        <f t="shared" si="36"/>
        <v>-100</v>
      </c>
      <c r="M895" s="477"/>
      <c r="N895" s="478"/>
    </row>
    <row r="896" ht="15" customHeight="1" spans="1:14">
      <c r="A896" s="461">
        <v>890</v>
      </c>
      <c r="B896" s="469" t="s">
        <v>1376</v>
      </c>
      <c r="C896" s="470" t="s">
        <v>1379</v>
      </c>
      <c r="D896" s="471" t="s">
        <v>386</v>
      </c>
      <c r="E896" s="465">
        <v>212</v>
      </c>
      <c r="F896" s="466">
        <f t="shared" si="37"/>
        <v>0.697641509433962</v>
      </c>
      <c r="G896" s="467">
        <v>147.9</v>
      </c>
      <c r="H896" s="468"/>
      <c r="I896" s="473"/>
      <c r="J896" s="474"/>
      <c r="K896" s="475">
        <f t="shared" si="38"/>
        <v>-147.9</v>
      </c>
      <c r="L896" s="476">
        <f t="shared" si="36"/>
        <v>-100</v>
      </c>
      <c r="M896" s="477"/>
      <c r="N896" s="478"/>
    </row>
    <row r="897" ht="15" customHeight="1" spans="1:14">
      <c r="A897" s="461">
        <v>891</v>
      </c>
      <c r="B897" s="469" t="s">
        <v>1376</v>
      </c>
      <c r="C897" s="470" t="s">
        <v>1380</v>
      </c>
      <c r="D897" s="471" t="s">
        <v>386</v>
      </c>
      <c r="E897" s="465">
        <v>50</v>
      </c>
      <c r="F897" s="466">
        <f t="shared" si="37"/>
        <v>3.5</v>
      </c>
      <c r="G897" s="467">
        <v>175</v>
      </c>
      <c r="H897" s="468"/>
      <c r="I897" s="473"/>
      <c r="J897" s="474"/>
      <c r="K897" s="475">
        <f t="shared" si="38"/>
        <v>-175</v>
      </c>
      <c r="L897" s="476">
        <f t="shared" si="36"/>
        <v>-100</v>
      </c>
      <c r="M897" s="477"/>
      <c r="N897" s="478"/>
    </row>
    <row r="898" ht="15" customHeight="1" spans="1:14">
      <c r="A898" s="461">
        <v>892</v>
      </c>
      <c r="B898" s="469" t="s">
        <v>1376</v>
      </c>
      <c r="C898" s="470">
        <v>110</v>
      </c>
      <c r="D898" s="471" t="s">
        <v>1381</v>
      </c>
      <c r="E898" s="465">
        <v>330</v>
      </c>
      <c r="F898" s="466">
        <f t="shared" si="37"/>
        <v>2.42275757575758</v>
      </c>
      <c r="G898" s="467">
        <v>799.51</v>
      </c>
      <c r="H898" s="468"/>
      <c r="I898" s="473"/>
      <c r="J898" s="474"/>
      <c r="K898" s="475">
        <f t="shared" si="38"/>
        <v>-799.51</v>
      </c>
      <c r="L898" s="476">
        <f t="shared" si="36"/>
        <v>-100</v>
      </c>
      <c r="M898" s="477"/>
      <c r="N898" s="478"/>
    </row>
    <row r="899" ht="15" customHeight="1" spans="1:14">
      <c r="A899" s="461">
        <v>893</v>
      </c>
      <c r="B899" s="469" t="s">
        <v>1382</v>
      </c>
      <c r="C899" s="470" t="s">
        <v>1377</v>
      </c>
      <c r="D899" s="471" t="s">
        <v>386</v>
      </c>
      <c r="E899" s="465">
        <v>10</v>
      </c>
      <c r="F899" s="466">
        <f t="shared" si="37"/>
        <v>8</v>
      </c>
      <c r="G899" s="467">
        <v>80</v>
      </c>
      <c r="H899" s="468"/>
      <c r="I899" s="473"/>
      <c r="J899" s="474"/>
      <c r="K899" s="475">
        <f t="shared" si="38"/>
        <v>-80</v>
      </c>
      <c r="L899" s="476">
        <f t="shared" ref="L899:L962" si="39">IF(OR(G899&lt;=0,G899=""),"",(J899-G899)/G899*100)</f>
        <v>-100</v>
      </c>
      <c r="M899" s="477"/>
      <c r="N899" s="478"/>
    </row>
    <row r="900" ht="15" customHeight="1" spans="1:14">
      <c r="A900" s="461">
        <v>894</v>
      </c>
      <c r="B900" s="469" t="s">
        <v>1376</v>
      </c>
      <c r="C900" s="470" t="s">
        <v>1383</v>
      </c>
      <c r="D900" s="471" t="s">
        <v>386</v>
      </c>
      <c r="E900" s="465">
        <v>500</v>
      </c>
      <c r="F900" s="466">
        <f t="shared" si="37"/>
        <v>0.5</v>
      </c>
      <c r="G900" s="467">
        <v>250</v>
      </c>
      <c r="H900" s="468"/>
      <c r="I900" s="473"/>
      <c r="J900" s="474"/>
      <c r="K900" s="475">
        <f t="shared" si="38"/>
        <v>-250</v>
      </c>
      <c r="L900" s="476">
        <f t="shared" si="39"/>
        <v>-100</v>
      </c>
      <c r="M900" s="477"/>
      <c r="N900" s="478"/>
    </row>
    <row r="901" ht="15" customHeight="1" spans="1:14">
      <c r="A901" s="461">
        <v>895</v>
      </c>
      <c r="B901" s="469" t="s">
        <v>1376</v>
      </c>
      <c r="C901" s="470">
        <v>50</v>
      </c>
      <c r="D901" s="471" t="s">
        <v>386</v>
      </c>
      <c r="E901" s="465">
        <v>200</v>
      </c>
      <c r="F901" s="466">
        <f t="shared" si="37"/>
        <v>1.5</v>
      </c>
      <c r="G901" s="467">
        <v>300</v>
      </c>
      <c r="H901" s="468"/>
      <c r="I901" s="473"/>
      <c r="J901" s="474"/>
      <c r="K901" s="475">
        <f t="shared" si="38"/>
        <v>-300</v>
      </c>
      <c r="L901" s="476">
        <f t="shared" si="39"/>
        <v>-100</v>
      </c>
      <c r="M901" s="477"/>
      <c r="N901" s="478"/>
    </row>
    <row r="902" ht="15" customHeight="1" spans="1:14">
      <c r="A902" s="461">
        <v>896</v>
      </c>
      <c r="B902" s="469" t="s">
        <v>1384</v>
      </c>
      <c r="C902" s="470"/>
      <c r="D902" s="471" t="s">
        <v>393</v>
      </c>
      <c r="E902" s="465">
        <v>240</v>
      </c>
      <c r="F902" s="466">
        <f t="shared" si="37"/>
        <v>1</v>
      </c>
      <c r="G902" s="467">
        <v>240</v>
      </c>
      <c r="H902" s="468"/>
      <c r="I902" s="473"/>
      <c r="J902" s="474"/>
      <c r="K902" s="475">
        <f t="shared" si="38"/>
        <v>-240</v>
      </c>
      <c r="L902" s="476">
        <f t="shared" si="39"/>
        <v>-100</v>
      </c>
      <c r="M902" s="477"/>
      <c r="N902" s="478"/>
    </row>
    <row r="903" ht="15" customHeight="1" spans="1:14">
      <c r="A903" s="461">
        <v>897</v>
      </c>
      <c r="B903" s="469" t="s">
        <v>1385</v>
      </c>
      <c r="C903" s="470"/>
      <c r="D903" s="471" t="s">
        <v>386</v>
      </c>
      <c r="E903" s="465">
        <v>542</v>
      </c>
      <c r="F903" s="466">
        <f t="shared" si="37"/>
        <v>2</v>
      </c>
      <c r="G903" s="467">
        <v>1084</v>
      </c>
      <c r="H903" s="468"/>
      <c r="I903" s="473"/>
      <c r="J903" s="474"/>
      <c r="K903" s="475">
        <f t="shared" si="38"/>
        <v>-1084</v>
      </c>
      <c r="L903" s="476">
        <f t="shared" si="39"/>
        <v>-100</v>
      </c>
      <c r="M903" s="477"/>
      <c r="N903" s="478"/>
    </row>
    <row r="904" ht="15" customHeight="1" spans="1:14">
      <c r="A904" s="461">
        <v>898</v>
      </c>
      <c r="B904" s="469" t="s">
        <v>1386</v>
      </c>
      <c r="C904" s="470">
        <v>16</v>
      </c>
      <c r="D904" s="471" t="s">
        <v>378</v>
      </c>
      <c r="E904" s="465">
        <v>2350</v>
      </c>
      <c r="F904" s="466">
        <f t="shared" ref="F904:F967" si="40">G904/E904</f>
        <v>1.0331914893617</v>
      </c>
      <c r="G904" s="467">
        <v>2428</v>
      </c>
      <c r="H904" s="468"/>
      <c r="I904" s="473"/>
      <c r="J904" s="474"/>
      <c r="K904" s="475">
        <f t="shared" ref="K904:K967" si="41">J904-G904</f>
        <v>-2428</v>
      </c>
      <c r="L904" s="476">
        <f t="shared" si="39"/>
        <v>-100</v>
      </c>
      <c r="M904" s="477"/>
      <c r="N904" s="478"/>
    </row>
    <row r="905" ht="15" customHeight="1" spans="1:14">
      <c r="A905" s="461">
        <v>899</v>
      </c>
      <c r="B905" s="469" t="s">
        <v>1387</v>
      </c>
      <c r="C905" s="470" t="s">
        <v>1388</v>
      </c>
      <c r="D905" s="471" t="s">
        <v>987</v>
      </c>
      <c r="E905" s="465">
        <v>0</v>
      </c>
      <c r="F905" s="466" t="e">
        <f t="shared" si="40"/>
        <v>#DIV/0!</v>
      </c>
      <c r="G905" s="467">
        <v>0</v>
      </c>
      <c r="H905" s="468"/>
      <c r="I905" s="473"/>
      <c r="J905" s="474"/>
      <c r="K905" s="475">
        <f t="shared" si="41"/>
        <v>0</v>
      </c>
      <c r="L905" s="476" t="str">
        <f t="shared" si="39"/>
        <v/>
      </c>
      <c r="M905" s="477"/>
      <c r="N905" s="478"/>
    </row>
    <row r="906" ht="15" customHeight="1" spans="1:14">
      <c r="A906" s="461">
        <v>900</v>
      </c>
      <c r="B906" s="469" t="s">
        <v>1387</v>
      </c>
      <c r="C906" s="470" t="s">
        <v>1388</v>
      </c>
      <c r="D906" s="471" t="s">
        <v>1389</v>
      </c>
      <c r="E906" s="465">
        <v>5</v>
      </c>
      <c r="F906" s="466">
        <f t="shared" si="40"/>
        <v>1450</v>
      </c>
      <c r="G906" s="467">
        <v>7250</v>
      </c>
      <c r="H906" s="468"/>
      <c r="I906" s="473"/>
      <c r="J906" s="474"/>
      <c r="K906" s="475">
        <f t="shared" si="41"/>
        <v>-7250</v>
      </c>
      <c r="L906" s="476">
        <f t="shared" si="39"/>
        <v>-100</v>
      </c>
      <c r="M906" s="477"/>
      <c r="N906" s="478"/>
    </row>
    <row r="907" ht="15" customHeight="1" spans="1:14">
      <c r="A907" s="461">
        <v>901</v>
      </c>
      <c r="B907" s="469" t="s">
        <v>1390</v>
      </c>
      <c r="C907" s="470" t="s">
        <v>1391</v>
      </c>
      <c r="D907" s="471" t="s">
        <v>386</v>
      </c>
      <c r="E907" s="465">
        <v>1</v>
      </c>
      <c r="F907" s="466">
        <f t="shared" si="40"/>
        <v>138</v>
      </c>
      <c r="G907" s="467">
        <v>138</v>
      </c>
      <c r="H907" s="468"/>
      <c r="I907" s="473"/>
      <c r="J907" s="474"/>
      <c r="K907" s="475">
        <f t="shared" si="41"/>
        <v>-138</v>
      </c>
      <c r="L907" s="476">
        <f t="shared" si="39"/>
        <v>-100</v>
      </c>
      <c r="M907" s="477"/>
      <c r="N907" s="478"/>
    </row>
    <row r="908" ht="15" customHeight="1" spans="1:14">
      <c r="A908" s="461">
        <v>902</v>
      </c>
      <c r="B908" s="469" t="s">
        <v>1387</v>
      </c>
      <c r="C908" s="470" t="s">
        <v>1392</v>
      </c>
      <c r="D908" s="471" t="s">
        <v>987</v>
      </c>
      <c r="E908" s="465">
        <v>30</v>
      </c>
      <c r="F908" s="466">
        <f t="shared" si="40"/>
        <v>243</v>
      </c>
      <c r="G908" s="467">
        <v>7290</v>
      </c>
      <c r="H908" s="468"/>
      <c r="I908" s="473"/>
      <c r="J908" s="474"/>
      <c r="K908" s="475">
        <f t="shared" si="41"/>
        <v>-7290</v>
      </c>
      <c r="L908" s="476">
        <f t="shared" si="39"/>
        <v>-100</v>
      </c>
      <c r="M908" s="477"/>
      <c r="N908" s="478"/>
    </row>
    <row r="909" ht="15" customHeight="1" spans="1:14">
      <c r="A909" s="461">
        <v>903</v>
      </c>
      <c r="B909" s="469" t="s">
        <v>1393</v>
      </c>
      <c r="C909" s="470" t="s">
        <v>1394</v>
      </c>
      <c r="D909" s="471" t="s">
        <v>386</v>
      </c>
      <c r="E909" s="465">
        <v>370</v>
      </c>
      <c r="F909" s="466">
        <f t="shared" si="40"/>
        <v>80</v>
      </c>
      <c r="G909" s="467">
        <v>29600</v>
      </c>
      <c r="H909" s="468"/>
      <c r="I909" s="473"/>
      <c r="J909" s="474"/>
      <c r="K909" s="475">
        <f t="shared" si="41"/>
        <v>-29600</v>
      </c>
      <c r="L909" s="476">
        <f t="shared" si="39"/>
        <v>-100</v>
      </c>
      <c r="M909" s="477"/>
      <c r="N909" s="478"/>
    </row>
    <row r="910" ht="15" customHeight="1" spans="1:14">
      <c r="A910" s="461">
        <v>904</v>
      </c>
      <c r="B910" s="469" t="s">
        <v>1395</v>
      </c>
      <c r="C910" s="470"/>
      <c r="D910" s="471" t="s">
        <v>386</v>
      </c>
      <c r="E910" s="465">
        <v>5648</v>
      </c>
      <c r="F910" s="466">
        <f t="shared" si="40"/>
        <v>0.842574362606232</v>
      </c>
      <c r="G910" s="467">
        <v>4758.86</v>
      </c>
      <c r="H910" s="468"/>
      <c r="I910" s="473"/>
      <c r="J910" s="474"/>
      <c r="K910" s="475">
        <f t="shared" si="41"/>
        <v>-4758.86</v>
      </c>
      <c r="L910" s="476">
        <f t="shared" si="39"/>
        <v>-100</v>
      </c>
      <c r="M910" s="477"/>
      <c r="N910" s="478"/>
    </row>
    <row r="911" ht="15" customHeight="1" spans="1:14">
      <c r="A911" s="461">
        <v>905</v>
      </c>
      <c r="B911" s="469" t="s">
        <v>1396</v>
      </c>
      <c r="C911" s="470"/>
      <c r="D911" s="471" t="s">
        <v>342</v>
      </c>
      <c r="E911" s="465">
        <v>4</v>
      </c>
      <c r="F911" s="466">
        <f t="shared" si="40"/>
        <v>5552.75</v>
      </c>
      <c r="G911" s="467">
        <v>22211</v>
      </c>
      <c r="H911" s="468"/>
      <c r="I911" s="473"/>
      <c r="J911" s="474"/>
      <c r="K911" s="475">
        <f t="shared" si="41"/>
        <v>-22211</v>
      </c>
      <c r="L911" s="476">
        <f t="shared" si="39"/>
        <v>-100</v>
      </c>
      <c r="M911" s="477"/>
      <c r="N911" s="478"/>
    </row>
    <row r="912" ht="15" customHeight="1" spans="1:14">
      <c r="A912" s="461">
        <v>906</v>
      </c>
      <c r="B912" s="469" t="s">
        <v>1397</v>
      </c>
      <c r="C912" s="470"/>
      <c r="D912" s="471" t="s">
        <v>386</v>
      </c>
      <c r="E912" s="465">
        <v>2</v>
      </c>
      <c r="F912" s="466">
        <f t="shared" si="40"/>
        <v>750</v>
      </c>
      <c r="G912" s="467">
        <v>1500</v>
      </c>
      <c r="H912" s="468"/>
      <c r="I912" s="473"/>
      <c r="J912" s="474"/>
      <c r="K912" s="475">
        <f t="shared" si="41"/>
        <v>-1500</v>
      </c>
      <c r="L912" s="476">
        <f t="shared" si="39"/>
        <v>-100</v>
      </c>
      <c r="M912" s="477"/>
      <c r="N912" s="478"/>
    </row>
    <row r="913" ht="15" customHeight="1" spans="1:14">
      <c r="A913" s="461">
        <v>907</v>
      </c>
      <c r="B913" s="469" t="s">
        <v>1398</v>
      </c>
      <c r="C913" s="470"/>
      <c r="D913" s="471" t="s">
        <v>476</v>
      </c>
      <c r="E913" s="465">
        <v>16</v>
      </c>
      <c r="F913" s="466">
        <f t="shared" si="40"/>
        <v>187</v>
      </c>
      <c r="G913" s="467">
        <v>2992</v>
      </c>
      <c r="H913" s="468"/>
      <c r="I913" s="473"/>
      <c r="J913" s="474"/>
      <c r="K913" s="475">
        <f t="shared" si="41"/>
        <v>-2992</v>
      </c>
      <c r="L913" s="476">
        <f t="shared" si="39"/>
        <v>-100</v>
      </c>
      <c r="M913" s="477"/>
      <c r="N913" s="478"/>
    </row>
    <row r="914" ht="15" customHeight="1" spans="1:14">
      <c r="A914" s="461">
        <v>908</v>
      </c>
      <c r="B914" s="469" t="s">
        <v>1399</v>
      </c>
      <c r="C914" s="470" t="s">
        <v>1400</v>
      </c>
      <c r="D914" s="471" t="s">
        <v>831</v>
      </c>
      <c r="E914" s="465">
        <v>87</v>
      </c>
      <c r="F914" s="466">
        <f t="shared" si="40"/>
        <v>8.94252873563218</v>
      </c>
      <c r="G914" s="467">
        <v>778</v>
      </c>
      <c r="H914" s="468"/>
      <c r="I914" s="473"/>
      <c r="J914" s="474"/>
      <c r="K914" s="475">
        <f t="shared" si="41"/>
        <v>-778</v>
      </c>
      <c r="L914" s="476">
        <f t="shared" si="39"/>
        <v>-100</v>
      </c>
      <c r="M914" s="477"/>
      <c r="N914" s="478"/>
    </row>
    <row r="915" ht="15" customHeight="1" spans="1:14">
      <c r="A915" s="461">
        <v>909</v>
      </c>
      <c r="B915" s="469" t="s">
        <v>1399</v>
      </c>
      <c r="C915" s="470" t="s">
        <v>1401</v>
      </c>
      <c r="D915" s="471" t="s">
        <v>831</v>
      </c>
      <c r="E915" s="465">
        <v>86</v>
      </c>
      <c r="F915" s="466">
        <f t="shared" si="40"/>
        <v>10.3732558139535</v>
      </c>
      <c r="G915" s="467">
        <v>892.1</v>
      </c>
      <c r="H915" s="468"/>
      <c r="I915" s="473"/>
      <c r="J915" s="474"/>
      <c r="K915" s="475">
        <f t="shared" si="41"/>
        <v>-892.1</v>
      </c>
      <c r="L915" s="476">
        <f t="shared" si="39"/>
        <v>-100</v>
      </c>
      <c r="M915" s="477"/>
      <c r="N915" s="478"/>
    </row>
    <row r="916" ht="15" customHeight="1" spans="1:14">
      <c r="A916" s="461">
        <v>910</v>
      </c>
      <c r="B916" s="469" t="s">
        <v>1402</v>
      </c>
      <c r="C916" s="470"/>
      <c r="D916" s="471" t="s">
        <v>701</v>
      </c>
      <c r="E916" s="465">
        <v>1</v>
      </c>
      <c r="F916" s="466">
        <f t="shared" si="40"/>
        <v>93.5</v>
      </c>
      <c r="G916" s="467">
        <v>93.5</v>
      </c>
      <c r="H916" s="468"/>
      <c r="I916" s="473"/>
      <c r="J916" s="474"/>
      <c r="K916" s="475">
        <f t="shared" si="41"/>
        <v>-93.5</v>
      </c>
      <c r="L916" s="476">
        <f t="shared" si="39"/>
        <v>-100</v>
      </c>
      <c r="M916" s="477"/>
      <c r="N916" s="478"/>
    </row>
    <row r="917" ht="15" customHeight="1" spans="1:14">
      <c r="A917" s="461">
        <v>911</v>
      </c>
      <c r="B917" s="469" t="s">
        <v>1403</v>
      </c>
      <c r="C917" s="470"/>
      <c r="D917" s="471" t="s">
        <v>476</v>
      </c>
      <c r="E917" s="465">
        <v>715</v>
      </c>
      <c r="F917" s="466">
        <f t="shared" si="40"/>
        <v>28.0592307692308</v>
      </c>
      <c r="G917" s="467">
        <v>20062.35</v>
      </c>
      <c r="H917" s="468"/>
      <c r="I917" s="473"/>
      <c r="J917" s="474"/>
      <c r="K917" s="475">
        <f t="shared" si="41"/>
        <v>-20062.35</v>
      </c>
      <c r="L917" s="476">
        <f t="shared" si="39"/>
        <v>-100</v>
      </c>
      <c r="M917" s="477"/>
      <c r="N917" s="478"/>
    </row>
    <row r="918" ht="15" customHeight="1" spans="1:14">
      <c r="A918" s="461">
        <v>912</v>
      </c>
      <c r="B918" s="469" t="s">
        <v>1404</v>
      </c>
      <c r="C918" s="470" t="s">
        <v>1405</v>
      </c>
      <c r="D918" s="471" t="s">
        <v>831</v>
      </c>
      <c r="E918" s="465">
        <v>4</v>
      </c>
      <c r="F918" s="466">
        <f t="shared" si="40"/>
        <v>14800</v>
      </c>
      <c r="G918" s="467">
        <v>59200</v>
      </c>
      <c r="H918" s="468"/>
      <c r="I918" s="473"/>
      <c r="J918" s="474"/>
      <c r="K918" s="475">
        <f t="shared" si="41"/>
        <v>-59200</v>
      </c>
      <c r="L918" s="476">
        <f t="shared" si="39"/>
        <v>-100</v>
      </c>
      <c r="M918" s="477"/>
      <c r="N918" s="478"/>
    </row>
    <row r="919" ht="15" customHeight="1" spans="1:14">
      <c r="A919" s="461">
        <v>913</v>
      </c>
      <c r="B919" s="469" t="s">
        <v>1406</v>
      </c>
      <c r="C919" s="470"/>
      <c r="D919" s="471" t="s">
        <v>492</v>
      </c>
      <c r="E919" s="465">
        <v>1734</v>
      </c>
      <c r="F919" s="466">
        <f t="shared" si="40"/>
        <v>2.51553633217993</v>
      </c>
      <c r="G919" s="467">
        <v>4361.94</v>
      </c>
      <c r="H919" s="468"/>
      <c r="I919" s="473"/>
      <c r="J919" s="474"/>
      <c r="K919" s="475">
        <f t="shared" si="41"/>
        <v>-4361.94</v>
      </c>
      <c r="L919" s="476">
        <f t="shared" si="39"/>
        <v>-100</v>
      </c>
      <c r="M919" s="477"/>
      <c r="N919" s="478"/>
    </row>
    <row r="920" ht="15" customHeight="1" spans="1:14">
      <c r="A920" s="461">
        <v>914</v>
      </c>
      <c r="B920" s="469" t="s">
        <v>1407</v>
      </c>
      <c r="C920" s="470"/>
      <c r="D920" s="471" t="s">
        <v>386</v>
      </c>
      <c r="E920" s="465">
        <v>180</v>
      </c>
      <c r="F920" s="466">
        <f t="shared" si="40"/>
        <v>5</v>
      </c>
      <c r="G920" s="467">
        <v>900</v>
      </c>
      <c r="H920" s="468"/>
      <c r="I920" s="473"/>
      <c r="J920" s="474"/>
      <c r="K920" s="475">
        <f t="shared" si="41"/>
        <v>-900</v>
      </c>
      <c r="L920" s="476">
        <f t="shared" si="39"/>
        <v>-100</v>
      </c>
      <c r="M920" s="477"/>
      <c r="N920" s="478"/>
    </row>
    <row r="921" ht="15" customHeight="1" spans="1:14">
      <c r="A921" s="461">
        <v>915</v>
      </c>
      <c r="B921" s="469" t="s">
        <v>1408</v>
      </c>
      <c r="C921" s="470"/>
      <c r="D921" s="471" t="s">
        <v>342</v>
      </c>
      <c r="E921" s="465">
        <v>1</v>
      </c>
      <c r="F921" s="466">
        <f t="shared" si="40"/>
        <v>280</v>
      </c>
      <c r="G921" s="467">
        <v>280</v>
      </c>
      <c r="H921" s="468"/>
      <c r="I921" s="473"/>
      <c r="J921" s="474"/>
      <c r="K921" s="475">
        <f t="shared" si="41"/>
        <v>-280</v>
      </c>
      <c r="L921" s="476">
        <f t="shared" si="39"/>
        <v>-100</v>
      </c>
      <c r="M921" s="477"/>
      <c r="N921" s="478"/>
    </row>
    <row r="922" ht="15" customHeight="1" spans="1:14">
      <c r="A922" s="461">
        <v>916</v>
      </c>
      <c r="B922" s="469" t="s">
        <v>1409</v>
      </c>
      <c r="C922" s="470"/>
      <c r="D922" s="471" t="s">
        <v>840</v>
      </c>
      <c r="E922" s="465">
        <v>1000</v>
      </c>
      <c r="F922" s="466">
        <f t="shared" si="40"/>
        <v>3.59299</v>
      </c>
      <c r="G922" s="467">
        <v>3592.99</v>
      </c>
      <c r="H922" s="468"/>
      <c r="I922" s="473"/>
      <c r="J922" s="474"/>
      <c r="K922" s="475">
        <f t="shared" si="41"/>
        <v>-3592.99</v>
      </c>
      <c r="L922" s="476">
        <f t="shared" si="39"/>
        <v>-100</v>
      </c>
      <c r="M922" s="477"/>
      <c r="N922" s="478"/>
    </row>
    <row r="923" ht="15" customHeight="1" spans="1:14">
      <c r="A923" s="461">
        <v>917</v>
      </c>
      <c r="B923" s="469" t="s">
        <v>1410</v>
      </c>
      <c r="C923" s="470"/>
      <c r="D923" s="471" t="s">
        <v>476</v>
      </c>
      <c r="E923" s="465">
        <v>8</v>
      </c>
      <c r="F923" s="466">
        <f t="shared" si="40"/>
        <v>45</v>
      </c>
      <c r="G923" s="467">
        <v>360</v>
      </c>
      <c r="H923" s="468"/>
      <c r="I923" s="473"/>
      <c r="J923" s="474"/>
      <c r="K923" s="475">
        <f t="shared" si="41"/>
        <v>-360</v>
      </c>
      <c r="L923" s="476">
        <f t="shared" si="39"/>
        <v>-100</v>
      </c>
      <c r="M923" s="477"/>
      <c r="N923" s="478"/>
    </row>
    <row r="924" ht="15" customHeight="1" spans="1:14">
      <c r="A924" s="461">
        <v>918</v>
      </c>
      <c r="B924" s="469" t="s">
        <v>1411</v>
      </c>
      <c r="C924" s="470" t="s">
        <v>1412</v>
      </c>
      <c r="D924" s="471" t="s">
        <v>342</v>
      </c>
      <c r="E924" s="465">
        <v>1</v>
      </c>
      <c r="F924" s="466">
        <f t="shared" si="40"/>
        <v>3600</v>
      </c>
      <c r="G924" s="467">
        <v>3600</v>
      </c>
      <c r="H924" s="468"/>
      <c r="I924" s="473"/>
      <c r="J924" s="474"/>
      <c r="K924" s="475">
        <f t="shared" si="41"/>
        <v>-3600</v>
      </c>
      <c r="L924" s="476">
        <f t="shared" si="39"/>
        <v>-100</v>
      </c>
      <c r="M924" s="477"/>
      <c r="N924" s="478"/>
    </row>
    <row r="925" ht="15" customHeight="1" spans="1:14">
      <c r="A925" s="461">
        <v>919</v>
      </c>
      <c r="B925" s="469" t="s">
        <v>1413</v>
      </c>
      <c r="C925" s="470" t="s">
        <v>1414</v>
      </c>
      <c r="D925" s="471" t="s">
        <v>386</v>
      </c>
      <c r="E925" s="465">
        <v>8</v>
      </c>
      <c r="F925" s="466">
        <f t="shared" si="40"/>
        <v>115</v>
      </c>
      <c r="G925" s="467">
        <v>920</v>
      </c>
      <c r="H925" s="468"/>
      <c r="I925" s="473"/>
      <c r="J925" s="474"/>
      <c r="K925" s="475">
        <f t="shared" si="41"/>
        <v>-920</v>
      </c>
      <c r="L925" s="476">
        <f t="shared" si="39"/>
        <v>-100</v>
      </c>
      <c r="M925" s="477"/>
      <c r="N925" s="478"/>
    </row>
    <row r="926" ht="15" customHeight="1" spans="1:14">
      <c r="A926" s="461">
        <v>920</v>
      </c>
      <c r="B926" s="469" t="s">
        <v>1415</v>
      </c>
      <c r="C926" s="470" t="s">
        <v>1416</v>
      </c>
      <c r="D926" s="471" t="s">
        <v>476</v>
      </c>
      <c r="E926" s="465">
        <v>16</v>
      </c>
      <c r="F926" s="466">
        <f t="shared" si="40"/>
        <v>228</v>
      </c>
      <c r="G926" s="467">
        <v>3648</v>
      </c>
      <c r="H926" s="468"/>
      <c r="I926" s="473"/>
      <c r="J926" s="474"/>
      <c r="K926" s="475">
        <f t="shared" si="41"/>
        <v>-3648</v>
      </c>
      <c r="L926" s="476">
        <f t="shared" si="39"/>
        <v>-100</v>
      </c>
      <c r="M926" s="477"/>
      <c r="N926" s="478"/>
    </row>
    <row r="927" ht="15" customHeight="1" spans="1:14">
      <c r="A927" s="461">
        <v>921</v>
      </c>
      <c r="B927" s="469" t="s">
        <v>1415</v>
      </c>
      <c r="C927" s="470" t="s">
        <v>1417</v>
      </c>
      <c r="D927" s="471" t="s">
        <v>476</v>
      </c>
      <c r="E927" s="465">
        <v>507</v>
      </c>
      <c r="F927" s="466">
        <f t="shared" si="40"/>
        <v>172.311637080868</v>
      </c>
      <c r="G927" s="467">
        <v>87362</v>
      </c>
      <c r="H927" s="468"/>
      <c r="I927" s="473"/>
      <c r="J927" s="474"/>
      <c r="K927" s="475">
        <f t="shared" si="41"/>
        <v>-87362</v>
      </c>
      <c r="L927" s="476">
        <f t="shared" si="39"/>
        <v>-100</v>
      </c>
      <c r="M927" s="477"/>
      <c r="N927" s="478"/>
    </row>
    <row r="928" ht="15" customHeight="1" spans="1:14">
      <c r="A928" s="461">
        <v>922</v>
      </c>
      <c r="B928" s="469" t="s">
        <v>1415</v>
      </c>
      <c r="C928" s="470" t="s">
        <v>1418</v>
      </c>
      <c r="D928" s="471" t="s">
        <v>476</v>
      </c>
      <c r="E928" s="465">
        <v>250</v>
      </c>
      <c r="F928" s="466">
        <f t="shared" si="40"/>
        <v>70</v>
      </c>
      <c r="G928" s="467">
        <v>17500</v>
      </c>
      <c r="H928" s="468"/>
      <c r="I928" s="473"/>
      <c r="J928" s="474"/>
      <c r="K928" s="475">
        <f t="shared" si="41"/>
        <v>-17500</v>
      </c>
      <c r="L928" s="476">
        <f t="shared" si="39"/>
        <v>-100</v>
      </c>
      <c r="M928" s="477"/>
      <c r="N928" s="478"/>
    </row>
    <row r="929" ht="15" customHeight="1" spans="1:14">
      <c r="A929" s="461">
        <v>923</v>
      </c>
      <c r="B929" s="469" t="s">
        <v>1415</v>
      </c>
      <c r="C929" s="470" t="s">
        <v>1419</v>
      </c>
      <c r="D929" s="471" t="s">
        <v>476</v>
      </c>
      <c r="E929" s="465">
        <v>32</v>
      </c>
      <c r="F929" s="466">
        <f t="shared" si="40"/>
        <v>185</v>
      </c>
      <c r="G929" s="467">
        <v>5920</v>
      </c>
      <c r="H929" s="468"/>
      <c r="I929" s="473"/>
      <c r="J929" s="474"/>
      <c r="K929" s="475">
        <f t="shared" si="41"/>
        <v>-5920</v>
      </c>
      <c r="L929" s="476">
        <f t="shared" si="39"/>
        <v>-100</v>
      </c>
      <c r="M929" s="477"/>
      <c r="N929" s="478"/>
    </row>
    <row r="930" ht="15" customHeight="1" spans="1:14">
      <c r="A930" s="461">
        <v>924</v>
      </c>
      <c r="B930" s="469" t="s">
        <v>1420</v>
      </c>
      <c r="C930" s="470" t="s">
        <v>1421</v>
      </c>
      <c r="D930" s="471" t="s">
        <v>476</v>
      </c>
      <c r="E930" s="465">
        <v>77</v>
      </c>
      <c r="F930" s="466">
        <f t="shared" si="40"/>
        <v>31.1038961038961</v>
      </c>
      <c r="G930" s="467">
        <v>2395</v>
      </c>
      <c r="H930" s="468"/>
      <c r="I930" s="473"/>
      <c r="J930" s="474"/>
      <c r="K930" s="475">
        <f t="shared" si="41"/>
        <v>-2395</v>
      </c>
      <c r="L930" s="476">
        <f t="shared" si="39"/>
        <v>-100</v>
      </c>
      <c r="M930" s="477"/>
      <c r="N930" s="478"/>
    </row>
    <row r="931" ht="15" customHeight="1" spans="1:14">
      <c r="A931" s="461">
        <v>925</v>
      </c>
      <c r="B931" s="469" t="s">
        <v>1415</v>
      </c>
      <c r="C931" s="470" t="s">
        <v>1422</v>
      </c>
      <c r="D931" s="471" t="s">
        <v>476</v>
      </c>
      <c r="E931" s="465">
        <v>120</v>
      </c>
      <c r="F931" s="466">
        <f t="shared" si="40"/>
        <v>130</v>
      </c>
      <c r="G931" s="467">
        <v>15600</v>
      </c>
      <c r="H931" s="468"/>
      <c r="I931" s="473"/>
      <c r="J931" s="474"/>
      <c r="K931" s="475">
        <f t="shared" si="41"/>
        <v>-15600</v>
      </c>
      <c r="L931" s="476">
        <f t="shared" si="39"/>
        <v>-100</v>
      </c>
      <c r="M931" s="477"/>
      <c r="N931" s="478"/>
    </row>
    <row r="932" ht="15" customHeight="1" spans="1:14">
      <c r="A932" s="461">
        <v>926</v>
      </c>
      <c r="B932" s="469" t="s">
        <v>1415</v>
      </c>
      <c r="C932" s="470" t="s">
        <v>1423</v>
      </c>
      <c r="D932" s="471" t="s">
        <v>476</v>
      </c>
      <c r="E932" s="465">
        <v>460</v>
      </c>
      <c r="F932" s="466">
        <f t="shared" si="40"/>
        <v>105</v>
      </c>
      <c r="G932" s="467">
        <v>48300</v>
      </c>
      <c r="H932" s="468"/>
      <c r="I932" s="473"/>
      <c r="J932" s="474"/>
      <c r="K932" s="475">
        <f t="shared" si="41"/>
        <v>-48300</v>
      </c>
      <c r="L932" s="476">
        <f t="shared" si="39"/>
        <v>-100</v>
      </c>
      <c r="M932" s="477"/>
      <c r="N932" s="478"/>
    </row>
    <row r="933" ht="15" customHeight="1" spans="1:14">
      <c r="A933" s="461">
        <v>927</v>
      </c>
      <c r="B933" s="469" t="s">
        <v>1415</v>
      </c>
      <c r="C933" s="470" t="s">
        <v>1424</v>
      </c>
      <c r="D933" s="471" t="s">
        <v>476</v>
      </c>
      <c r="E933" s="465">
        <v>555</v>
      </c>
      <c r="F933" s="466">
        <f t="shared" si="40"/>
        <v>98</v>
      </c>
      <c r="G933" s="467">
        <v>54390</v>
      </c>
      <c r="H933" s="468"/>
      <c r="I933" s="473"/>
      <c r="J933" s="474"/>
      <c r="K933" s="475">
        <f t="shared" si="41"/>
        <v>-54390</v>
      </c>
      <c r="L933" s="476">
        <f t="shared" si="39"/>
        <v>-100</v>
      </c>
      <c r="M933" s="477"/>
      <c r="N933" s="478"/>
    </row>
    <row r="934" ht="15" customHeight="1" spans="1:14">
      <c r="A934" s="461">
        <v>928</v>
      </c>
      <c r="B934" s="469" t="s">
        <v>1415</v>
      </c>
      <c r="C934" s="470" t="s">
        <v>1425</v>
      </c>
      <c r="D934" s="471" t="s">
        <v>476</v>
      </c>
      <c r="E934" s="465">
        <v>122</v>
      </c>
      <c r="F934" s="466">
        <f t="shared" si="40"/>
        <v>340</v>
      </c>
      <c r="G934" s="467">
        <v>41480</v>
      </c>
      <c r="H934" s="468"/>
      <c r="I934" s="473"/>
      <c r="J934" s="474"/>
      <c r="K934" s="475">
        <f t="shared" si="41"/>
        <v>-41480</v>
      </c>
      <c r="L934" s="476">
        <f t="shared" si="39"/>
        <v>-100</v>
      </c>
      <c r="M934" s="477"/>
      <c r="N934" s="478"/>
    </row>
    <row r="935" ht="15" customHeight="1" spans="1:14">
      <c r="A935" s="461">
        <v>929</v>
      </c>
      <c r="B935" s="469" t="s">
        <v>1426</v>
      </c>
      <c r="C935" s="470" t="s">
        <v>1427</v>
      </c>
      <c r="D935" s="471" t="s">
        <v>386</v>
      </c>
      <c r="E935" s="465">
        <v>51</v>
      </c>
      <c r="F935" s="466">
        <f t="shared" si="40"/>
        <v>9.1078431372549</v>
      </c>
      <c r="G935" s="467">
        <v>464.5</v>
      </c>
      <c r="H935" s="468"/>
      <c r="I935" s="473"/>
      <c r="J935" s="474"/>
      <c r="K935" s="475">
        <f t="shared" si="41"/>
        <v>-464.5</v>
      </c>
      <c r="L935" s="476">
        <f t="shared" si="39"/>
        <v>-100</v>
      </c>
      <c r="M935" s="477"/>
      <c r="N935" s="478"/>
    </row>
    <row r="936" ht="15" customHeight="1" spans="1:14">
      <c r="A936" s="461">
        <v>930</v>
      </c>
      <c r="B936" s="469" t="s">
        <v>1428</v>
      </c>
      <c r="C936" s="470" t="s">
        <v>1427</v>
      </c>
      <c r="D936" s="471" t="s">
        <v>386</v>
      </c>
      <c r="E936" s="465">
        <v>4</v>
      </c>
      <c r="F936" s="466">
        <f t="shared" si="40"/>
        <v>16.75</v>
      </c>
      <c r="G936" s="467">
        <v>67</v>
      </c>
      <c r="H936" s="468"/>
      <c r="I936" s="473"/>
      <c r="J936" s="474"/>
      <c r="K936" s="475">
        <f t="shared" si="41"/>
        <v>-67</v>
      </c>
      <c r="L936" s="476">
        <f t="shared" si="39"/>
        <v>-100</v>
      </c>
      <c r="M936" s="477"/>
      <c r="N936" s="478"/>
    </row>
    <row r="937" ht="15" customHeight="1" spans="1:14">
      <c r="A937" s="461">
        <v>931</v>
      </c>
      <c r="B937" s="469" t="s">
        <v>1429</v>
      </c>
      <c r="C937" s="470" t="s">
        <v>1427</v>
      </c>
      <c r="D937" s="471" t="s">
        <v>386</v>
      </c>
      <c r="E937" s="465">
        <v>29</v>
      </c>
      <c r="F937" s="466">
        <f t="shared" si="40"/>
        <v>227.586206896552</v>
      </c>
      <c r="G937" s="467">
        <v>6600</v>
      </c>
      <c r="H937" s="468"/>
      <c r="I937" s="473"/>
      <c r="J937" s="474"/>
      <c r="K937" s="475">
        <f t="shared" si="41"/>
        <v>-6600</v>
      </c>
      <c r="L937" s="476">
        <f t="shared" si="39"/>
        <v>-100</v>
      </c>
      <c r="M937" s="477"/>
      <c r="N937" s="478"/>
    </row>
    <row r="938" ht="15" customHeight="1" spans="1:14">
      <c r="A938" s="461">
        <v>932</v>
      </c>
      <c r="B938" s="469" t="s">
        <v>1430</v>
      </c>
      <c r="C938" s="470" t="s">
        <v>1427</v>
      </c>
      <c r="D938" s="471" t="s">
        <v>386</v>
      </c>
      <c r="E938" s="465">
        <v>25</v>
      </c>
      <c r="F938" s="466">
        <f t="shared" si="40"/>
        <v>75.52</v>
      </c>
      <c r="G938" s="467">
        <v>1888</v>
      </c>
      <c r="H938" s="468"/>
      <c r="I938" s="473"/>
      <c r="J938" s="474"/>
      <c r="K938" s="475">
        <f t="shared" si="41"/>
        <v>-1888</v>
      </c>
      <c r="L938" s="476">
        <f t="shared" si="39"/>
        <v>-100</v>
      </c>
      <c r="M938" s="477"/>
      <c r="N938" s="478"/>
    </row>
    <row r="939" ht="15" customHeight="1" spans="1:14">
      <c r="A939" s="461">
        <v>933</v>
      </c>
      <c r="B939" s="469" t="s">
        <v>1431</v>
      </c>
      <c r="C939" s="470" t="s">
        <v>1427</v>
      </c>
      <c r="D939" s="471" t="s">
        <v>386</v>
      </c>
      <c r="E939" s="465">
        <v>14</v>
      </c>
      <c r="F939" s="466">
        <f t="shared" si="40"/>
        <v>14</v>
      </c>
      <c r="G939" s="467">
        <v>196</v>
      </c>
      <c r="H939" s="468"/>
      <c r="I939" s="473"/>
      <c r="J939" s="474"/>
      <c r="K939" s="475">
        <f t="shared" si="41"/>
        <v>-196</v>
      </c>
      <c r="L939" s="476">
        <f t="shared" si="39"/>
        <v>-100</v>
      </c>
      <c r="M939" s="477"/>
      <c r="N939" s="478"/>
    </row>
    <row r="940" ht="15" customHeight="1" spans="1:14">
      <c r="A940" s="461">
        <v>934</v>
      </c>
      <c r="B940" s="469" t="s">
        <v>1432</v>
      </c>
      <c r="C940" s="470" t="s">
        <v>1427</v>
      </c>
      <c r="D940" s="471" t="s">
        <v>514</v>
      </c>
      <c r="E940" s="465">
        <v>3</v>
      </c>
      <c r="F940" s="466">
        <f t="shared" si="40"/>
        <v>200</v>
      </c>
      <c r="G940" s="467">
        <v>600</v>
      </c>
      <c r="H940" s="468"/>
      <c r="I940" s="473"/>
      <c r="J940" s="474"/>
      <c r="K940" s="475">
        <f t="shared" si="41"/>
        <v>-600</v>
      </c>
      <c r="L940" s="476">
        <f t="shared" si="39"/>
        <v>-100</v>
      </c>
      <c r="M940" s="477"/>
      <c r="N940" s="478"/>
    </row>
    <row r="941" ht="15" customHeight="1" spans="1:14">
      <c r="A941" s="461">
        <v>935</v>
      </c>
      <c r="B941" s="469" t="s">
        <v>1433</v>
      </c>
      <c r="C941" s="470" t="s">
        <v>1427</v>
      </c>
      <c r="D941" s="471" t="s">
        <v>840</v>
      </c>
      <c r="E941" s="465">
        <v>277.3</v>
      </c>
      <c r="F941" s="466">
        <f t="shared" si="40"/>
        <v>18</v>
      </c>
      <c r="G941" s="467">
        <v>4991.4</v>
      </c>
      <c r="H941" s="468"/>
      <c r="I941" s="473"/>
      <c r="J941" s="474"/>
      <c r="K941" s="475">
        <f t="shared" si="41"/>
        <v>-4991.4</v>
      </c>
      <c r="L941" s="476">
        <f t="shared" si="39"/>
        <v>-100</v>
      </c>
      <c r="M941" s="477"/>
      <c r="N941" s="478"/>
    </row>
    <row r="942" ht="15" customHeight="1" spans="1:14">
      <c r="A942" s="461">
        <v>936</v>
      </c>
      <c r="B942" s="469" t="s">
        <v>1434</v>
      </c>
      <c r="C942" s="470" t="s">
        <v>1427</v>
      </c>
      <c r="D942" s="471" t="s">
        <v>476</v>
      </c>
      <c r="E942" s="465">
        <v>2</v>
      </c>
      <c r="F942" s="466">
        <f t="shared" si="40"/>
        <v>556</v>
      </c>
      <c r="G942" s="467">
        <v>1112</v>
      </c>
      <c r="H942" s="468"/>
      <c r="I942" s="473"/>
      <c r="J942" s="474"/>
      <c r="K942" s="475">
        <f t="shared" si="41"/>
        <v>-1112</v>
      </c>
      <c r="L942" s="476">
        <f t="shared" si="39"/>
        <v>-100</v>
      </c>
      <c r="M942" s="477"/>
      <c r="N942" s="478"/>
    </row>
    <row r="943" ht="15" customHeight="1" spans="1:14">
      <c r="A943" s="461">
        <v>937</v>
      </c>
      <c r="B943" s="469" t="s">
        <v>1435</v>
      </c>
      <c r="C943" s="470" t="s">
        <v>364</v>
      </c>
      <c r="D943" s="471" t="s">
        <v>386</v>
      </c>
      <c r="E943" s="465">
        <v>12</v>
      </c>
      <c r="F943" s="466">
        <f t="shared" si="40"/>
        <v>415.833333333333</v>
      </c>
      <c r="G943" s="467">
        <v>4990</v>
      </c>
      <c r="H943" s="468"/>
      <c r="I943" s="473"/>
      <c r="J943" s="474"/>
      <c r="K943" s="475">
        <f t="shared" si="41"/>
        <v>-4990</v>
      </c>
      <c r="L943" s="476">
        <f t="shared" si="39"/>
        <v>-100</v>
      </c>
      <c r="M943" s="477"/>
      <c r="N943" s="478"/>
    </row>
    <row r="944" ht="15" customHeight="1" spans="1:14">
      <c r="A944" s="461">
        <v>938</v>
      </c>
      <c r="B944" s="469" t="s">
        <v>1436</v>
      </c>
      <c r="C944" s="470" t="s">
        <v>1437</v>
      </c>
      <c r="D944" s="471" t="s">
        <v>514</v>
      </c>
      <c r="E944" s="465">
        <v>3</v>
      </c>
      <c r="F944" s="466">
        <f t="shared" si="40"/>
        <v>560</v>
      </c>
      <c r="G944" s="467">
        <v>1680</v>
      </c>
      <c r="H944" s="468"/>
      <c r="I944" s="473"/>
      <c r="J944" s="474"/>
      <c r="K944" s="475">
        <f t="shared" si="41"/>
        <v>-1680</v>
      </c>
      <c r="L944" s="476">
        <f t="shared" si="39"/>
        <v>-100</v>
      </c>
      <c r="M944" s="477"/>
      <c r="N944" s="478"/>
    </row>
    <row r="945" ht="15" customHeight="1" spans="1:14">
      <c r="A945" s="461">
        <v>939</v>
      </c>
      <c r="B945" s="469" t="s">
        <v>1428</v>
      </c>
      <c r="C945" s="470" t="s">
        <v>364</v>
      </c>
      <c r="D945" s="471" t="s">
        <v>386</v>
      </c>
      <c r="E945" s="465">
        <v>8</v>
      </c>
      <c r="F945" s="466">
        <f t="shared" si="40"/>
        <v>20</v>
      </c>
      <c r="G945" s="467">
        <v>160</v>
      </c>
      <c r="H945" s="468"/>
      <c r="I945" s="473"/>
      <c r="J945" s="474"/>
      <c r="K945" s="475">
        <f t="shared" si="41"/>
        <v>-160</v>
      </c>
      <c r="L945" s="476">
        <f t="shared" si="39"/>
        <v>-100</v>
      </c>
      <c r="M945" s="477"/>
      <c r="N945" s="478"/>
    </row>
    <row r="946" ht="15" customHeight="1" spans="1:14">
      <c r="A946" s="461">
        <v>940</v>
      </c>
      <c r="B946" s="469" t="s">
        <v>1430</v>
      </c>
      <c r="C946" s="470" t="s">
        <v>364</v>
      </c>
      <c r="D946" s="471" t="s">
        <v>386</v>
      </c>
      <c r="E946" s="465">
        <v>2</v>
      </c>
      <c r="F946" s="466">
        <f t="shared" si="40"/>
        <v>85</v>
      </c>
      <c r="G946" s="467">
        <v>170</v>
      </c>
      <c r="H946" s="468"/>
      <c r="I946" s="473"/>
      <c r="J946" s="474"/>
      <c r="K946" s="475">
        <f t="shared" si="41"/>
        <v>-170</v>
      </c>
      <c r="L946" s="476">
        <f t="shared" si="39"/>
        <v>-100</v>
      </c>
      <c r="M946" s="477"/>
      <c r="N946" s="478"/>
    </row>
    <row r="947" ht="15" customHeight="1" spans="1:14">
      <c r="A947" s="461">
        <v>941</v>
      </c>
      <c r="B947" s="469" t="s">
        <v>1430</v>
      </c>
      <c r="C947" s="470" t="s">
        <v>1438</v>
      </c>
      <c r="D947" s="471" t="s">
        <v>386</v>
      </c>
      <c r="E947" s="465">
        <v>2</v>
      </c>
      <c r="F947" s="466">
        <f t="shared" si="40"/>
        <v>62.5</v>
      </c>
      <c r="G947" s="467">
        <v>125</v>
      </c>
      <c r="H947" s="468"/>
      <c r="I947" s="473"/>
      <c r="J947" s="474"/>
      <c r="K947" s="475">
        <f t="shared" si="41"/>
        <v>-125</v>
      </c>
      <c r="L947" s="476">
        <f t="shared" si="39"/>
        <v>-100</v>
      </c>
      <c r="M947" s="477"/>
      <c r="N947" s="478"/>
    </row>
    <row r="948" ht="15" customHeight="1" spans="1:14">
      <c r="A948" s="461">
        <v>942</v>
      </c>
      <c r="B948" s="469" t="s">
        <v>1439</v>
      </c>
      <c r="C948" s="470" t="s">
        <v>1440</v>
      </c>
      <c r="D948" s="471" t="s">
        <v>386</v>
      </c>
      <c r="E948" s="465">
        <v>4</v>
      </c>
      <c r="F948" s="466">
        <f t="shared" si="40"/>
        <v>18</v>
      </c>
      <c r="G948" s="467">
        <v>72</v>
      </c>
      <c r="H948" s="468"/>
      <c r="I948" s="473"/>
      <c r="J948" s="474"/>
      <c r="K948" s="475">
        <f t="shared" si="41"/>
        <v>-72</v>
      </c>
      <c r="L948" s="476">
        <f t="shared" si="39"/>
        <v>-100</v>
      </c>
      <c r="M948" s="477"/>
      <c r="N948" s="478"/>
    </row>
    <row r="949" ht="15" customHeight="1" spans="1:14">
      <c r="A949" s="461">
        <v>943</v>
      </c>
      <c r="B949" s="469" t="s">
        <v>1435</v>
      </c>
      <c r="C949" s="470" t="s">
        <v>1441</v>
      </c>
      <c r="D949" s="471" t="s">
        <v>386</v>
      </c>
      <c r="E949" s="465">
        <v>2</v>
      </c>
      <c r="F949" s="466">
        <f t="shared" si="40"/>
        <v>1510</v>
      </c>
      <c r="G949" s="467">
        <v>3020</v>
      </c>
      <c r="H949" s="468"/>
      <c r="I949" s="473"/>
      <c r="J949" s="474"/>
      <c r="K949" s="475">
        <f t="shared" si="41"/>
        <v>-3020</v>
      </c>
      <c r="L949" s="476">
        <f t="shared" si="39"/>
        <v>-100</v>
      </c>
      <c r="M949" s="477"/>
      <c r="N949" s="478"/>
    </row>
    <row r="950" ht="15" customHeight="1" spans="1:14">
      <c r="A950" s="461">
        <v>944</v>
      </c>
      <c r="B950" s="469" t="s">
        <v>1442</v>
      </c>
      <c r="C950" s="480">
        <v>41925</v>
      </c>
      <c r="D950" s="471" t="s">
        <v>386</v>
      </c>
      <c r="E950" s="465">
        <v>98</v>
      </c>
      <c r="F950" s="466">
        <f t="shared" si="40"/>
        <v>23</v>
      </c>
      <c r="G950" s="467">
        <v>2254</v>
      </c>
      <c r="H950" s="468"/>
      <c r="I950" s="473"/>
      <c r="J950" s="474"/>
      <c r="K950" s="475">
        <f t="shared" si="41"/>
        <v>-2254</v>
      </c>
      <c r="L950" s="476">
        <f t="shared" si="39"/>
        <v>-100</v>
      </c>
      <c r="M950" s="477"/>
      <c r="N950" s="478"/>
    </row>
    <row r="951" ht="15" customHeight="1" spans="1:14">
      <c r="A951" s="461">
        <v>945</v>
      </c>
      <c r="B951" s="469" t="s">
        <v>1442</v>
      </c>
      <c r="C951" s="480">
        <v>41925</v>
      </c>
      <c r="D951" s="471" t="s">
        <v>386</v>
      </c>
      <c r="E951" s="465">
        <v>89</v>
      </c>
      <c r="F951" s="466">
        <f t="shared" si="40"/>
        <v>16</v>
      </c>
      <c r="G951" s="467">
        <v>1424</v>
      </c>
      <c r="H951" s="468"/>
      <c r="I951" s="473"/>
      <c r="J951" s="474"/>
      <c r="K951" s="475">
        <f t="shared" si="41"/>
        <v>-1424</v>
      </c>
      <c r="L951" s="476">
        <f t="shared" si="39"/>
        <v>-100</v>
      </c>
      <c r="M951" s="477"/>
      <c r="N951" s="478"/>
    </row>
    <row r="952" ht="15" customHeight="1" spans="1:14">
      <c r="A952" s="461">
        <v>946</v>
      </c>
      <c r="B952" s="469" t="s">
        <v>1442</v>
      </c>
      <c r="C952" s="470" t="s">
        <v>1443</v>
      </c>
      <c r="D952" s="471" t="s">
        <v>386</v>
      </c>
      <c r="E952" s="465">
        <v>20</v>
      </c>
      <c r="F952" s="466">
        <f t="shared" si="40"/>
        <v>20</v>
      </c>
      <c r="G952" s="467">
        <v>400</v>
      </c>
      <c r="H952" s="468"/>
      <c r="I952" s="473"/>
      <c r="J952" s="474"/>
      <c r="K952" s="475">
        <f t="shared" si="41"/>
        <v>-400</v>
      </c>
      <c r="L952" s="476">
        <f t="shared" si="39"/>
        <v>-100</v>
      </c>
      <c r="M952" s="477"/>
      <c r="N952" s="478"/>
    </row>
    <row r="953" ht="15" customHeight="1" spans="1:14">
      <c r="A953" s="461">
        <v>947</v>
      </c>
      <c r="B953" s="469" t="s">
        <v>1442</v>
      </c>
      <c r="C953" s="470" t="s">
        <v>1444</v>
      </c>
      <c r="D953" s="471" t="s">
        <v>386</v>
      </c>
      <c r="E953" s="465">
        <v>6</v>
      </c>
      <c r="F953" s="466">
        <f t="shared" si="40"/>
        <v>50</v>
      </c>
      <c r="G953" s="467">
        <v>300</v>
      </c>
      <c r="H953" s="468"/>
      <c r="I953" s="473"/>
      <c r="J953" s="474"/>
      <c r="K953" s="475">
        <f t="shared" si="41"/>
        <v>-300</v>
      </c>
      <c r="L953" s="476">
        <f t="shared" si="39"/>
        <v>-100</v>
      </c>
      <c r="M953" s="477"/>
      <c r="N953" s="478"/>
    </row>
    <row r="954" ht="15" customHeight="1" spans="1:14">
      <c r="A954" s="461">
        <v>948</v>
      </c>
      <c r="B954" s="469" t="s">
        <v>1442</v>
      </c>
      <c r="C954" s="470" t="s">
        <v>1445</v>
      </c>
      <c r="D954" s="471" t="s">
        <v>386</v>
      </c>
      <c r="E954" s="465">
        <v>6</v>
      </c>
      <c r="F954" s="466">
        <f t="shared" si="40"/>
        <v>32</v>
      </c>
      <c r="G954" s="467">
        <v>192</v>
      </c>
      <c r="H954" s="468"/>
      <c r="I954" s="473"/>
      <c r="J954" s="474"/>
      <c r="K954" s="475">
        <f t="shared" si="41"/>
        <v>-192</v>
      </c>
      <c r="L954" s="476">
        <f t="shared" si="39"/>
        <v>-100</v>
      </c>
      <c r="M954" s="477"/>
      <c r="N954" s="478"/>
    </row>
    <row r="955" ht="15" customHeight="1" spans="1:14">
      <c r="A955" s="461">
        <v>949</v>
      </c>
      <c r="B955" s="469" t="s">
        <v>1442</v>
      </c>
      <c r="C955" s="470" t="s">
        <v>1446</v>
      </c>
      <c r="D955" s="471" t="s">
        <v>386</v>
      </c>
      <c r="E955" s="465">
        <v>10</v>
      </c>
      <c r="F955" s="466">
        <f t="shared" si="40"/>
        <v>32</v>
      </c>
      <c r="G955" s="467">
        <v>320</v>
      </c>
      <c r="H955" s="468"/>
      <c r="I955" s="473"/>
      <c r="J955" s="474"/>
      <c r="K955" s="475">
        <f t="shared" si="41"/>
        <v>-320</v>
      </c>
      <c r="L955" s="476">
        <f t="shared" si="39"/>
        <v>-100</v>
      </c>
      <c r="M955" s="477"/>
      <c r="N955" s="478"/>
    </row>
    <row r="956" ht="15" customHeight="1" spans="1:14">
      <c r="A956" s="461">
        <v>950</v>
      </c>
      <c r="B956" s="469" t="s">
        <v>1442</v>
      </c>
      <c r="C956" s="470" t="s">
        <v>1447</v>
      </c>
      <c r="D956" s="471" t="s">
        <v>386</v>
      </c>
      <c r="E956" s="465">
        <v>20</v>
      </c>
      <c r="F956" s="466">
        <f t="shared" si="40"/>
        <v>25</v>
      </c>
      <c r="G956" s="467">
        <v>500</v>
      </c>
      <c r="H956" s="468"/>
      <c r="I956" s="473"/>
      <c r="J956" s="474"/>
      <c r="K956" s="475">
        <f t="shared" si="41"/>
        <v>-500</v>
      </c>
      <c r="L956" s="476">
        <f t="shared" si="39"/>
        <v>-100</v>
      </c>
      <c r="M956" s="477"/>
      <c r="N956" s="478"/>
    </row>
    <row r="957" ht="15" customHeight="1" spans="1:14">
      <c r="A957" s="461">
        <v>951</v>
      </c>
      <c r="B957" s="469" t="s">
        <v>1442</v>
      </c>
      <c r="C957" s="480">
        <v>41928</v>
      </c>
      <c r="D957" s="471" t="s">
        <v>386</v>
      </c>
      <c r="E957" s="465">
        <v>49</v>
      </c>
      <c r="F957" s="466">
        <f t="shared" si="40"/>
        <v>25</v>
      </c>
      <c r="G957" s="467">
        <v>1225</v>
      </c>
      <c r="H957" s="468"/>
      <c r="I957" s="473"/>
      <c r="J957" s="474"/>
      <c r="K957" s="475">
        <f t="shared" si="41"/>
        <v>-1225</v>
      </c>
      <c r="L957" s="476">
        <f t="shared" si="39"/>
        <v>-100</v>
      </c>
      <c r="M957" s="477"/>
      <c r="N957" s="478"/>
    </row>
    <row r="958" ht="15" customHeight="1" spans="1:14">
      <c r="A958" s="461">
        <v>952</v>
      </c>
      <c r="B958" s="469" t="s">
        <v>1442</v>
      </c>
      <c r="C958" s="470" t="s">
        <v>1448</v>
      </c>
      <c r="D958" s="471" t="s">
        <v>386</v>
      </c>
      <c r="E958" s="465">
        <v>9</v>
      </c>
      <c r="F958" s="466">
        <f t="shared" si="40"/>
        <v>34</v>
      </c>
      <c r="G958" s="467">
        <v>306</v>
      </c>
      <c r="H958" s="468"/>
      <c r="I958" s="473"/>
      <c r="J958" s="474"/>
      <c r="K958" s="475">
        <f t="shared" si="41"/>
        <v>-306</v>
      </c>
      <c r="L958" s="476">
        <f t="shared" si="39"/>
        <v>-100</v>
      </c>
      <c r="M958" s="477"/>
      <c r="N958" s="478"/>
    </row>
    <row r="959" ht="15" customHeight="1" spans="1:14">
      <c r="A959" s="461">
        <v>953</v>
      </c>
      <c r="B959" s="469" t="s">
        <v>1449</v>
      </c>
      <c r="C959" s="470"/>
      <c r="D959" s="471" t="s">
        <v>972</v>
      </c>
      <c r="E959" s="465">
        <v>3</v>
      </c>
      <c r="F959" s="466">
        <f t="shared" si="40"/>
        <v>25</v>
      </c>
      <c r="G959" s="467">
        <v>75</v>
      </c>
      <c r="H959" s="468"/>
      <c r="I959" s="473"/>
      <c r="J959" s="474"/>
      <c r="K959" s="475">
        <f t="shared" si="41"/>
        <v>-75</v>
      </c>
      <c r="L959" s="476">
        <f t="shared" si="39"/>
        <v>-100</v>
      </c>
      <c r="M959" s="477"/>
      <c r="N959" s="478"/>
    </row>
    <row r="960" ht="15" customHeight="1" spans="1:14">
      <c r="A960" s="461">
        <v>954</v>
      </c>
      <c r="B960" s="469" t="s">
        <v>1450</v>
      </c>
      <c r="C960" s="470"/>
      <c r="D960" s="471" t="s">
        <v>386</v>
      </c>
      <c r="E960" s="465">
        <v>40</v>
      </c>
      <c r="F960" s="466">
        <f t="shared" si="40"/>
        <v>4</v>
      </c>
      <c r="G960" s="467">
        <v>160</v>
      </c>
      <c r="H960" s="468"/>
      <c r="I960" s="473"/>
      <c r="J960" s="474"/>
      <c r="K960" s="475">
        <f t="shared" si="41"/>
        <v>-160</v>
      </c>
      <c r="L960" s="476">
        <f t="shared" si="39"/>
        <v>-100</v>
      </c>
      <c r="M960" s="477"/>
      <c r="N960" s="478"/>
    </row>
    <row r="961" ht="15" customHeight="1" spans="1:14">
      <c r="A961" s="461">
        <v>955</v>
      </c>
      <c r="B961" s="469" t="s">
        <v>1451</v>
      </c>
      <c r="C961" s="470"/>
      <c r="D961" s="471" t="s">
        <v>386</v>
      </c>
      <c r="E961" s="465">
        <v>90</v>
      </c>
      <c r="F961" s="466">
        <f t="shared" si="40"/>
        <v>7</v>
      </c>
      <c r="G961" s="467">
        <v>630</v>
      </c>
      <c r="H961" s="468"/>
      <c r="I961" s="473"/>
      <c r="J961" s="474"/>
      <c r="K961" s="475">
        <f t="shared" si="41"/>
        <v>-630</v>
      </c>
      <c r="L961" s="476">
        <f t="shared" si="39"/>
        <v>-100</v>
      </c>
      <c r="M961" s="477"/>
      <c r="N961" s="478"/>
    </row>
    <row r="962" ht="15" customHeight="1" spans="1:14">
      <c r="A962" s="461">
        <v>956</v>
      </c>
      <c r="B962" s="469" t="s">
        <v>1452</v>
      </c>
      <c r="C962" s="470"/>
      <c r="D962" s="471" t="s">
        <v>386</v>
      </c>
      <c r="E962" s="465">
        <v>50</v>
      </c>
      <c r="F962" s="466">
        <f t="shared" si="40"/>
        <v>18</v>
      </c>
      <c r="G962" s="467">
        <v>900</v>
      </c>
      <c r="H962" s="468"/>
      <c r="I962" s="473"/>
      <c r="J962" s="474"/>
      <c r="K962" s="475">
        <f t="shared" si="41"/>
        <v>-900</v>
      </c>
      <c r="L962" s="476">
        <f t="shared" si="39"/>
        <v>-100</v>
      </c>
      <c r="M962" s="477"/>
      <c r="N962" s="478"/>
    </row>
    <row r="963" ht="15" customHeight="1" spans="1:14">
      <c r="A963" s="461">
        <v>957</v>
      </c>
      <c r="B963" s="469" t="s">
        <v>1453</v>
      </c>
      <c r="C963" s="470" t="s">
        <v>1454</v>
      </c>
      <c r="D963" s="471" t="s">
        <v>1389</v>
      </c>
      <c r="E963" s="465">
        <v>10</v>
      </c>
      <c r="F963" s="466">
        <f t="shared" si="40"/>
        <v>80</v>
      </c>
      <c r="G963" s="467">
        <v>800</v>
      </c>
      <c r="H963" s="468"/>
      <c r="I963" s="473"/>
      <c r="J963" s="474"/>
      <c r="K963" s="475">
        <f t="shared" si="41"/>
        <v>-800</v>
      </c>
      <c r="L963" s="476">
        <f t="shared" ref="L963:L1026" si="42">IF(OR(G963&lt;=0,G963=""),"",(J963-G963)/G963*100)</f>
        <v>-100</v>
      </c>
      <c r="M963" s="477"/>
      <c r="N963" s="478"/>
    </row>
    <row r="964" ht="15" customHeight="1" spans="1:14">
      <c r="A964" s="461">
        <v>958</v>
      </c>
      <c r="B964" s="469" t="s">
        <v>1455</v>
      </c>
      <c r="C964" s="470" t="s">
        <v>1456</v>
      </c>
      <c r="D964" s="471" t="s">
        <v>386</v>
      </c>
      <c r="E964" s="465">
        <v>2</v>
      </c>
      <c r="F964" s="466">
        <f t="shared" si="40"/>
        <v>22</v>
      </c>
      <c r="G964" s="467">
        <v>44</v>
      </c>
      <c r="H964" s="468"/>
      <c r="I964" s="473"/>
      <c r="J964" s="474"/>
      <c r="K964" s="475">
        <f t="shared" si="41"/>
        <v>-44</v>
      </c>
      <c r="L964" s="476">
        <f t="shared" si="42"/>
        <v>-100</v>
      </c>
      <c r="M964" s="477"/>
      <c r="N964" s="478"/>
    </row>
    <row r="965" ht="15" customHeight="1" spans="1:14">
      <c r="A965" s="461">
        <v>959</v>
      </c>
      <c r="B965" s="469" t="s">
        <v>1455</v>
      </c>
      <c r="C965" s="470" t="s">
        <v>1457</v>
      </c>
      <c r="D965" s="471" t="s">
        <v>386</v>
      </c>
      <c r="E965" s="465">
        <v>2</v>
      </c>
      <c r="F965" s="466">
        <f t="shared" si="40"/>
        <v>31</v>
      </c>
      <c r="G965" s="467">
        <v>62</v>
      </c>
      <c r="H965" s="468"/>
      <c r="I965" s="473"/>
      <c r="J965" s="474"/>
      <c r="K965" s="475">
        <f t="shared" si="41"/>
        <v>-62</v>
      </c>
      <c r="L965" s="476">
        <f t="shared" si="42"/>
        <v>-100</v>
      </c>
      <c r="M965" s="477"/>
      <c r="N965" s="478"/>
    </row>
    <row r="966" ht="15" customHeight="1" spans="1:14">
      <c r="A966" s="461">
        <v>960</v>
      </c>
      <c r="B966" s="469" t="s">
        <v>1458</v>
      </c>
      <c r="C966" s="470"/>
      <c r="D966" s="471" t="s">
        <v>386</v>
      </c>
      <c r="E966" s="465">
        <v>28</v>
      </c>
      <c r="F966" s="466">
        <f t="shared" si="40"/>
        <v>8</v>
      </c>
      <c r="G966" s="467">
        <v>224</v>
      </c>
      <c r="H966" s="468"/>
      <c r="I966" s="473"/>
      <c r="J966" s="474"/>
      <c r="K966" s="475">
        <f t="shared" si="41"/>
        <v>-224</v>
      </c>
      <c r="L966" s="476">
        <f t="shared" si="42"/>
        <v>-100</v>
      </c>
      <c r="M966" s="477"/>
      <c r="N966" s="478"/>
    </row>
    <row r="967" ht="15" customHeight="1" spans="1:14">
      <c r="A967" s="461">
        <v>961</v>
      </c>
      <c r="B967" s="469" t="s">
        <v>1459</v>
      </c>
      <c r="C967" s="470"/>
      <c r="D967" s="471" t="s">
        <v>1460</v>
      </c>
      <c r="E967" s="465">
        <v>6</v>
      </c>
      <c r="F967" s="466">
        <f t="shared" si="40"/>
        <v>1</v>
      </c>
      <c r="G967" s="467">
        <v>6</v>
      </c>
      <c r="H967" s="468"/>
      <c r="I967" s="473"/>
      <c r="J967" s="474"/>
      <c r="K967" s="475">
        <f t="shared" si="41"/>
        <v>-6</v>
      </c>
      <c r="L967" s="476">
        <f t="shared" si="42"/>
        <v>-100</v>
      </c>
      <c r="M967" s="477"/>
      <c r="N967" s="478"/>
    </row>
    <row r="968" ht="15" customHeight="1" spans="1:14">
      <c r="A968" s="461">
        <v>962</v>
      </c>
      <c r="B968" s="469" t="s">
        <v>1461</v>
      </c>
      <c r="C968" s="470"/>
      <c r="D968" s="471" t="s">
        <v>514</v>
      </c>
      <c r="E968" s="465">
        <v>4</v>
      </c>
      <c r="F968" s="466">
        <f t="shared" ref="F968:F1031" si="43">G968/E968</f>
        <v>170</v>
      </c>
      <c r="G968" s="467">
        <v>680</v>
      </c>
      <c r="H968" s="468"/>
      <c r="I968" s="473"/>
      <c r="J968" s="474"/>
      <c r="K968" s="475">
        <f t="shared" ref="K968:K1031" si="44">J968-G968</f>
        <v>-680</v>
      </c>
      <c r="L968" s="476">
        <f t="shared" si="42"/>
        <v>-100</v>
      </c>
      <c r="M968" s="477"/>
      <c r="N968" s="478"/>
    </row>
    <row r="969" ht="15" customHeight="1" spans="1:14">
      <c r="A969" s="461">
        <v>963</v>
      </c>
      <c r="B969" s="469" t="s">
        <v>1462</v>
      </c>
      <c r="C969" s="470" t="s">
        <v>362</v>
      </c>
      <c r="D969" s="471" t="s">
        <v>476</v>
      </c>
      <c r="E969" s="465">
        <v>32</v>
      </c>
      <c r="F969" s="466">
        <f t="shared" si="43"/>
        <v>500</v>
      </c>
      <c r="G969" s="467">
        <v>16000</v>
      </c>
      <c r="H969" s="468"/>
      <c r="I969" s="473"/>
      <c r="J969" s="474"/>
      <c r="K969" s="475">
        <f t="shared" si="44"/>
        <v>-16000</v>
      </c>
      <c r="L969" s="476">
        <f t="shared" si="42"/>
        <v>-100</v>
      </c>
      <c r="M969" s="477"/>
      <c r="N969" s="478"/>
    </row>
    <row r="970" ht="15" customHeight="1" spans="1:14">
      <c r="A970" s="461">
        <v>964</v>
      </c>
      <c r="B970" s="469" t="s">
        <v>1463</v>
      </c>
      <c r="C970" s="470" t="s">
        <v>1464</v>
      </c>
      <c r="D970" s="471" t="s">
        <v>386</v>
      </c>
      <c r="E970" s="465">
        <v>4</v>
      </c>
      <c r="F970" s="466">
        <f t="shared" si="43"/>
        <v>4</v>
      </c>
      <c r="G970" s="467">
        <v>16</v>
      </c>
      <c r="H970" s="468"/>
      <c r="I970" s="473"/>
      <c r="J970" s="474"/>
      <c r="K970" s="475">
        <f t="shared" si="44"/>
        <v>-16</v>
      </c>
      <c r="L970" s="476">
        <f t="shared" si="42"/>
        <v>-100</v>
      </c>
      <c r="M970" s="477"/>
      <c r="N970" s="478"/>
    </row>
    <row r="971" ht="15" customHeight="1" spans="1:14">
      <c r="A971" s="461">
        <v>965</v>
      </c>
      <c r="B971" s="469" t="s">
        <v>1462</v>
      </c>
      <c r="C971" s="470" t="s">
        <v>1464</v>
      </c>
      <c r="D971" s="471" t="s">
        <v>468</v>
      </c>
      <c r="E971" s="465">
        <v>5</v>
      </c>
      <c r="F971" s="466">
        <f t="shared" si="43"/>
        <v>8</v>
      </c>
      <c r="G971" s="467">
        <v>40</v>
      </c>
      <c r="H971" s="468"/>
      <c r="I971" s="473"/>
      <c r="J971" s="474"/>
      <c r="K971" s="475">
        <f t="shared" si="44"/>
        <v>-40</v>
      </c>
      <c r="L971" s="476">
        <f t="shared" si="42"/>
        <v>-100</v>
      </c>
      <c r="M971" s="477"/>
      <c r="N971" s="478"/>
    </row>
    <row r="972" ht="15" customHeight="1" spans="1:14">
      <c r="A972" s="461">
        <v>966</v>
      </c>
      <c r="B972" s="469" t="s">
        <v>1465</v>
      </c>
      <c r="C972" s="470" t="s">
        <v>1282</v>
      </c>
      <c r="D972" s="471" t="s">
        <v>468</v>
      </c>
      <c r="E972" s="465">
        <v>98</v>
      </c>
      <c r="F972" s="466">
        <f t="shared" si="43"/>
        <v>34</v>
      </c>
      <c r="G972" s="467">
        <v>3332</v>
      </c>
      <c r="H972" s="468"/>
      <c r="I972" s="473"/>
      <c r="J972" s="474"/>
      <c r="K972" s="475">
        <f t="shared" si="44"/>
        <v>-3332</v>
      </c>
      <c r="L972" s="476">
        <f t="shared" si="42"/>
        <v>-100</v>
      </c>
      <c r="M972" s="477"/>
      <c r="N972" s="478"/>
    </row>
    <row r="973" ht="15" customHeight="1" spans="1:14">
      <c r="A973" s="461">
        <v>967</v>
      </c>
      <c r="B973" s="469" t="s">
        <v>1466</v>
      </c>
      <c r="C973" s="470" t="s">
        <v>1377</v>
      </c>
      <c r="D973" s="471" t="s">
        <v>468</v>
      </c>
      <c r="E973" s="465">
        <v>68</v>
      </c>
      <c r="F973" s="466">
        <f t="shared" si="43"/>
        <v>120</v>
      </c>
      <c r="G973" s="467">
        <v>8160</v>
      </c>
      <c r="H973" s="468"/>
      <c r="I973" s="473"/>
      <c r="J973" s="474"/>
      <c r="K973" s="475">
        <f t="shared" si="44"/>
        <v>-8160</v>
      </c>
      <c r="L973" s="476">
        <f t="shared" si="42"/>
        <v>-100</v>
      </c>
      <c r="M973" s="477"/>
      <c r="N973" s="478"/>
    </row>
    <row r="974" ht="15" customHeight="1" spans="1:14">
      <c r="A974" s="461">
        <v>968</v>
      </c>
      <c r="B974" s="469" t="s">
        <v>1467</v>
      </c>
      <c r="C974" s="470" t="s">
        <v>1468</v>
      </c>
      <c r="D974" s="471" t="s">
        <v>386</v>
      </c>
      <c r="E974" s="465">
        <v>160</v>
      </c>
      <c r="F974" s="466">
        <f t="shared" si="43"/>
        <v>9.5</v>
      </c>
      <c r="G974" s="467">
        <v>1520</v>
      </c>
      <c r="H974" s="468"/>
      <c r="I974" s="473"/>
      <c r="J974" s="474"/>
      <c r="K974" s="475">
        <f t="shared" si="44"/>
        <v>-1520</v>
      </c>
      <c r="L974" s="476">
        <f t="shared" si="42"/>
        <v>-100</v>
      </c>
      <c r="M974" s="477"/>
      <c r="N974" s="478"/>
    </row>
    <row r="975" ht="15" customHeight="1" spans="1:14">
      <c r="A975" s="461">
        <v>969</v>
      </c>
      <c r="B975" s="469" t="s">
        <v>1467</v>
      </c>
      <c r="C975" s="470" t="s">
        <v>364</v>
      </c>
      <c r="D975" s="471" t="s">
        <v>386</v>
      </c>
      <c r="E975" s="465">
        <v>4</v>
      </c>
      <c r="F975" s="466">
        <f t="shared" si="43"/>
        <v>6.3</v>
      </c>
      <c r="G975" s="467">
        <v>25.2</v>
      </c>
      <c r="H975" s="468"/>
      <c r="I975" s="473"/>
      <c r="J975" s="474"/>
      <c r="K975" s="475">
        <f t="shared" si="44"/>
        <v>-25.2</v>
      </c>
      <c r="L975" s="476">
        <f t="shared" si="42"/>
        <v>-100</v>
      </c>
      <c r="M975" s="477"/>
      <c r="N975" s="478"/>
    </row>
    <row r="976" ht="15" customHeight="1" spans="1:14">
      <c r="A976" s="461">
        <v>970</v>
      </c>
      <c r="B976" s="469" t="s">
        <v>1467</v>
      </c>
      <c r="C976" s="470" t="s">
        <v>1377</v>
      </c>
      <c r="D976" s="471" t="s">
        <v>386</v>
      </c>
      <c r="E976" s="465">
        <v>447</v>
      </c>
      <c r="F976" s="466">
        <f t="shared" si="43"/>
        <v>3.39686800894855</v>
      </c>
      <c r="G976" s="467">
        <v>1518.4</v>
      </c>
      <c r="H976" s="468"/>
      <c r="I976" s="473"/>
      <c r="J976" s="474"/>
      <c r="K976" s="475">
        <f t="shared" si="44"/>
        <v>-1518.4</v>
      </c>
      <c r="L976" s="476">
        <f t="shared" si="42"/>
        <v>-100</v>
      </c>
      <c r="M976" s="477"/>
      <c r="N976" s="478"/>
    </row>
    <row r="977" ht="15" customHeight="1" spans="1:14">
      <c r="A977" s="461">
        <v>971</v>
      </c>
      <c r="B977" s="469" t="s">
        <v>1467</v>
      </c>
      <c r="C977" s="470" t="s">
        <v>1427</v>
      </c>
      <c r="D977" s="471" t="s">
        <v>386</v>
      </c>
      <c r="E977" s="465">
        <v>527</v>
      </c>
      <c r="F977" s="466">
        <f t="shared" si="43"/>
        <v>3.30645161290323</v>
      </c>
      <c r="G977" s="467">
        <v>1742.5</v>
      </c>
      <c r="H977" s="468"/>
      <c r="I977" s="473"/>
      <c r="J977" s="474"/>
      <c r="K977" s="475">
        <f t="shared" si="44"/>
        <v>-1742.5</v>
      </c>
      <c r="L977" s="476">
        <f t="shared" si="42"/>
        <v>-100</v>
      </c>
      <c r="M977" s="477"/>
      <c r="N977" s="478"/>
    </row>
    <row r="978" ht="15" customHeight="1" spans="1:14">
      <c r="A978" s="461">
        <v>972</v>
      </c>
      <c r="B978" s="469" t="s">
        <v>1467</v>
      </c>
      <c r="C978" s="470" t="s">
        <v>1380</v>
      </c>
      <c r="D978" s="471" t="s">
        <v>386</v>
      </c>
      <c r="E978" s="465">
        <v>770</v>
      </c>
      <c r="F978" s="466">
        <f t="shared" si="43"/>
        <v>4</v>
      </c>
      <c r="G978" s="467">
        <v>3080</v>
      </c>
      <c r="H978" s="468"/>
      <c r="I978" s="473"/>
      <c r="J978" s="474"/>
      <c r="K978" s="475">
        <f t="shared" si="44"/>
        <v>-3080</v>
      </c>
      <c r="L978" s="476">
        <f t="shared" si="42"/>
        <v>-100</v>
      </c>
      <c r="M978" s="477"/>
      <c r="N978" s="478"/>
    </row>
    <row r="979" ht="15" customHeight="1" spans="1:14">
      <c r="A979" s="461">
        <v>973</v>
      </c>
      <c r="B979" s="469" t="s">
        <v>1435</v>
      </c>
      <c r="C979" s="470" t="s">
        <v>1377</v>
      </c>
      <c r="D979" s="471" t="s">
        <v>386</v>
      </c>
      <c r="E979" s="465">
        <v>4</v>
      </c>
      <c r="F979" s="466">
        <f t="shared" si="43"/>
        <v>405</v>
      </c>
      <c r="G979" s="467">
        <v>1620</v>
      </c>
      <c r="H979" s="468"/>
      <c r="I979" s="473"/>
      <c r="J979" s="474"/>
      <c r="K979" s="475">
        <f t="shared" si="44"/>
        <v>-1620</v>
      </c>
      <c r="L979" s="476">
        <f t="shared" si="42"/>
        <v>-100</v>
      </c>
      <c r="M979" s="477"/>
      <c r="N979" s="478"/>
    </row>
    <row r="980" ht="15" customHeight="1" spans="1:14">
      <c r="A980" s="461">
        <v>974</v>
      </c>
      <c r="B980" s="469" t="s">
        <v>1469</v>
      </c>
      <c r="C980" s="470" t="s">
        <v>1377</v>
      </c>
      <c r="D980" s="471" t="s">
        <v>476</v>
      </c>
      <c r="E980" s="465">
        <v>1</v>
      </c>
      <c r="F980" s="466">
        <f t="shared" si="43"/>
        <v>600</v>
      </c>
      <c r="G980" s="467">
        <v>600</v>
      </c>
      <c r="H980" s="468"/>
      <c r="I980" s="473"/>
      <c r="J980" s="474"/>
      <c r="K980" s="475">
        <f t="shared" si="44"/>
        <v>-600</v>
      </c>
      <c r="L980" s="476">
        <f t="shared" si="42"/>
        <v>-100</v>
      </c>
      <c r="M980" s="477"/>
      <c r="N980" s="478"/>
    </row>
    <row r="981" ht="15" customHeight="1" spans="1:14">
      <c r="A981" s="461">
        <v>975</v>
      </c>
      <c r="B981" s="469" t="s">
        <v>1470</v>
      </c>
      <c r="C981" s="470" t="s">
        <v>1377</v>
      </c>
      <c r="D981" s="471" t="s">
        <v>386</v>
      </c>
      <c r="E981" s="465">
        <v>1</v>
      </c>
      <c r="F981" s="466">
        <f t="shared" si="43"/>
        <v>280</v>
      </c>
      <c r="G981" s="467">
        <v>280</v>
      </c>
      <c r="H981" s="468"/>
      <c r="I981" s="473"/>
      <c r="J981" s="474"/>
      <c r="K981" s="475">
        <f t="shared" si="44"/>
        <v>-280</v>
      </c>
      <c r="L981" s="476">
        <f t="shared" si="42"/>
        <v>-100</v>
      </c>
      <c r="M981" s="477"/>
      <c r="N981" s="478"/>
    </row>
    <row r="982" ht="15" customHeight="1" spans="1:14">
      <c r="A982" s="461">
        <v>976</v>
      </c>
      <c r="B982" s="469" t="s">
        <v>1471</v>
      </c>
      <c r="C982" s="470" t="s">
        <v>1472</v>
      </c>
      <c r="D982" s="471" t="s">
        <v>468</v>
      </c>
      <c r="E982" s="465">
        <v>55</v>
      </c>
      <c r="F982" s="466">
        <f t="shared" si="43"/>
        <v>10</v>
      </c>
      <c r="G982" s="467">
        <v>550</v>
      </c>
      <c r="H982" s="468"/>
      <c r="I982" s="473"/>
      <c r="J982" s="474"/>
      <c r="K982" s="475">
        <f t="shared" si="44"/>
        <v>-550</v>
      </c>
      <c r="L982" s="476">
        <f t="shared" si="42"/>
        <v>-100</v>
      </c>
      <c r="M982" s="477"/>
      <c r="N982" s="478"/>
    </row>
    <row r="983" ht="15" customHeight="1" spans="1:14">
      <c r="A983" s="461">
        <v>977</v>
      </c>
      <c r="B983" s="469" t="s">
        <v>1462</v>
      </c>
      <c r="C983" s="470" t="s">
        <v>1473</v>
      </c>
      <c r="D983" s="471" t="s">
        <v>476</v>
      </c>
      <c r="E983" s="465">
        <v>44</v>
      </c>
      <c r="F983" s="466">
        <f t="shared" si="43"/>
        <v>990</v>
      </c>
      <c r="G983" s="467">
        <v>43560</v>
      </c>
      <c r="H983" s="468"/>
      <c r="I983" s="473"/>
      <c r="J983" s="474"/>
      <c r="K983" s="475">
        <f t="shared" si="44"/>
        <v>-43560</v>
      </c>
      <c r="L983" s="476">
        <f t="shared" si="42"/>
        <v>-100</v>
      </c>
      <c r="M983" s="477"/>
      <c r="N983" s="478"/>
    </row>
    <row r="984" ht="15" customHeight="1" spans="1:14">
      <c r="A984" s="461">
        <v>978</v>
      </c>
      <c r="B984" s="469" t="s">
        <v>1474</v>
      </c>
      <c r="C984" s="470" t="s">
        <v>1427</v>
      </c>
      <c r="D984" s="471" t="s">
        <v>386</v>
      </c>
      <c r="E984" s="465">
        <v>170</v>
      </c>
      <c r="F984" s="466">
        <f t="shared" si="43"/>
        <v>25</v>
      </c>
      <c r="G984" s="467">
        <v>4250</v>
      </c>
      <c r="H984" s="468"/>
      <c r="I984" s="473"/>
      <c r="J984" s="474"/>
      <c r="K984" s="475">
        <f t="shared" si="44"/>
        <v>-4250</v>
      </c>
      <c r="L984" s="476">
        <f t="shared" si="42"/>
        <v>-100</v>
      </c>
      <c r="M984" s="477"/>
      <c r="N984" s="478"/>
    </row>
    <row r="985" ht="15" customHeight="1" spans="1:14">
      <c r="A985" s="461">
        <v>979</v>
      </c>
      <c r="B985" s="469" t="s">
        <v>1474</v>
      </c>
      <c r="C985" s="470"/>
      <c r="D985" s="471" t="s">
        <v>386</v>
      </c>
      <c r="E985" s="465">
        <v>1550</v>
      </c>
      <c r="F985" s="466">
        <f t="shared" si="43"/>
        <v>20.0883870967742</v>
      </c>
      <c r="G985" s="467">
        <v>31137</v>
      </c>
      <c r="H985" s="468"/>
      <c r="I985" s="473"/>
      <c r="J985" s="474"/>
      <c r="K985" s="475">
        <f t="shared" si="44"/>
        <v>-31137</v>
      </c>
      <c r="L985" s="476">
        <f t="shared" si="42"/>
        <v>-100</v>
      </c>
      <c r="M985" s="477"/>
      <c r="N985" s="478"/>
    </row>
    <row r="986" ht="15" customHeight="1" spans="1:14">
      <c r="A986" s="461">
        <v>980</v>
      </c>
      <c r="B986" s="469" t="s">
        <v>1475</v>
      </c>
      <c r="C986" s="470" t="s">
        <v>1476</v>
      </c>
      <c r="D986" s="471" t="s">
        <v>386</v>
      </c>
      <c r="E986" s="465">
        <v>10</v>
      </c>
      <c r="F986" s="466">
        <f t="shared" si="43"/>
        <v>65</v>
      </c>
      <c r="G986" s="467">
        <v>650</v>
      </c>
      <c r="H986" s="468"/>
      <c r="I986" s="473"/>
      <c r="J986" s="474"/>
      <c r="K986" s="475">
        <f t="shared" si="44"/>
        <v>-650</v>
      </c>
      <c r="L986" s="476">
        <f t="shared" si="42"/>
        <v>-100</v>
      </c>
      <c r="M986" s="477"/>
      <c r="N986" s="478"/>
    </row>
    <row r="987" ht="15" customHeight="1" spans="1:14">
      <c r="A987" s="461">
        <v>981</v>
      </c>
      <c r="B987" s="469" t="s">
        <v>1477</v>
      </c>
      <c r="C987" s="470" t="s">
        <v>1457</v>
      </c>
      <c r="D987" s="471" t="s">
        <v>386</v>
      </c>
      <c r="E987" s="465">
        <v>20</v>
      </c>
      <c r="F987" s="466">
        <f t="shared" si="43"/>
        <v>28</v>
      </c>
      <c r="G987" s="467">
        <v>560</v>
      </c>
      <c r="H987" s="468"/>
      <c r="I987" s="473"/>
      <c r="J987" s="474"/>
      <c r="K987" s="475">
        <f t="shared" si="44"/>
        <v>-560</v>
      </c>
      <c r="L987" s="476">
        <f t="shared" si="42"/>
        <v>-100</v>
      </c>
      <c r="M987" s="477"/>
      <c r="N987" s="478"/>
    </row>
    <row r="988" ht="15" customHeight="1" spans="1:14">
      <c r="A988" s="461">
        <v>982</v>
      </c>
      <c r="B988" s="469" t="s">
        <v>1477</v>
      </c>
      <c r="C988" s="470" t="s">
        <v>1478</v>
      </c>
      <c r="D988" s="471" t="s">
        <v>386</v>
      </c>
      <c r="E988" s="465">
        <v>20</v>
      </c>
      <c r="F988" s="466">
        <f t="shared" si="43"/>
        <v>21</v>
      </c>
      <c r="G988" s="467">
        <v>420</v>
      </c>
      <c r="H988" s="468"/>
      <c r="I988" s="473"/>
      <c r="J988" s="474"/>
      <c r="K988" s="475">
        <f t="shared" si="44"/>
        <v>-420</v>
      </c>
      <c r="L988" s="476">
        <f t="shared" si="42"/>
        <v>-100</v>
      </c>
      <c r="M988" s="477"/>
      <c r="N988" s="478"/>
    </row>
    <row r="989" ht="15" customHeight="1" spans="1:14">
      <c r="A989" s="461">
        <v>983</v>
      </c>
      <c r="B989" s="469" t="s">
        <v>1477</v>
      </c>
      <c r="C989" s="470" t="s">
        <v>1479</v>
      </c>
      <c r="D989" s="471" t="s">
        <v>386</v>
      </c>
      <c r="E989" s="465">
        <v>10</v>
      </c>
      <c r="F989" s="466">
        <f t="shared" si="43"/>
        <v>22</v>
      </c>
      <c r="G989" s="467">
        <v>220</v>
      </c>
      <c r="H989" s="468"/>
      <c r="I989" s="473"/>
      <c r="J989" s="474"/>
      <c r="K989" s="475">
        <f t="shared" si="44"/>
        <v>-220</v>
      </c>
      <c r="L989" s="476">
        <f t="shared" si="42"/>
        <v>-100</v>
      </c>
      <c r="M989" s="477"/>
      <c r="N989" s="478"/>
    </row>
    <row r="990" ht="15" customHeight="1" spans="1:14">
      <c r="A990" s="461">
        <v>984</v>
      </c>
      <c r="B990" s="469" t="s">
        <v>1471</v>
      </c>
      <c r="C990" s="470" t="s">
        <v>1480</v>
      </c>
      <c r="D990" s="471" t="s">
        <v>468</v>
      </c>
      <c r="E990" s="465">
        <v>216</v>
      </c>
      <c r="F990" s="466">
        <f t="shared" si="43"/>
        <v>12</v>
      </c>
      <c r="G990" s="467">
        <v>2592</v>
      </c>
      <c r="H990" s="468"/>
      <c r="I990" s="473"/>
      <c r="J990" s="474"/>
      <c r="K990" s="475">
        <f t="shared" si="44"/>
        <v>-2592</v>
      </c>
      <c r="L990" s="476">
        <f t="shared" si="42"/>
        <v>-100</v>
      </c>
      <c r="M990" s="477"/>
      <c r="N990" s="478"/>
    </row>
    <row r="991" ht="15" customHeight="1" spans="1:14">
      <c r="A991" s="461">
        <v>985</v>
      </c>
      <c r="B991" s="469" t="s">
        <v>1481</v>
      </c>
      <c r="C991" s="470"/>
      <c r="D991" s="471" t="s">
        <v>518</v>
      </c>
      <c r="E991" s="465">
        <v>0.9</v>
      </c>
      <c r="F991" s="466">
        <f t="shared" si="43"/>
        <v>55</v>
      </c>
      <c r="G991" s="467">
        <v>49.5</v>
      </c>
      <c r="H991" s="468"/>
      <c r="I991" s="473"/>
      <c r="J991" s="474"/>
      <c r="K991" s="475">
        <f t="shared" si="44"/>
        <v>-49.5</v>
      </c>
      <c r="L991" s="476">
        <f t="shared" si="42"/>
        <v>-100</v>
      </c>
      <c r="M991" s="477"/>
      <c r="N991" s="478"/>
    </row>
    <row r="992" ht="15" customHeight="1" spans="1:14">
      <c r="A992" s="461">
        <v>986</v>
      </c>
      <c r="B992" s="469" t="s">
        <v>1482</v>
      </c>
      <c r="C992" s="470"/>
      <c r="D992" s="471" t="s">
        <v>514</v>
      </c>
      <c r="E992" s="465">
        <v>2</v>
      </c>
      <c r="F992" s="466">
        <f t="shared" si="43"/>
        <v>1</v>
      </c>
      <c r="G992" s="467">
        <v>2</v>
      </c>
      <c r="H992" s="468"/>
      <c r="I992" s="473"/>
      <c r="J992" s="474"/>
      <c r="K992" s="475">
        <f t="shared" si="44"/>
        <v>-2</v>
      </c>
      <c r="L992" s="476">
        <f t="shared" si="42"/>
        <v>-100</v>
      </c>
      <c r="M992" s="477"/>
      <c r="N992" s="478"/>
    </row>
    <row r="993" ht="15" customHeight="1" spans="1:14">
      <c r="A993" s="461">
        <v>987</v>
      </c>
      <c r="B993" s="469" t="s">
        <v>1483</v>
      </c>
      <c r="C993" s="470" t="s">
        <v>1472</v>
      </c>
      <c r="D993" s="471" t="s">
        <v>514</v>
      </c>
      <c r="E993" s="465">
        <v>2</v>
      </c>
      <c r="F993" s="466">
        <f t="shared" si="43"/>
        <v>547</v>
      </c>
      <c r="G993" s="467">
        <v>1094</v>
      </c>
      <c r="H993" s="468"/>
      <c r="I993" s="473"/>
      <c r="J993" s="474"/>
      <c r="K993" s="475">
        <f t="shared" si="44"/>
        <v>-1094</v>
      </c>
      <c r="L993" s="476">
        <f t="shared" si="42"/>
        <v>-100</v>
      </c>
      <c r="M993" s="477"/>
      <c r="N993" s="478"/>
    </row>
    <row r="994" ht="15" customHeight="1" spans="1:14">
      <c r="A994" s="461">
        <v>988</v>
      </c>
      <c r="B994" s="469" t="s">
        <v>1484</v>
      </c>
      <c r="C994" s="470"/>
      <c r="D994" s="471" t="s">
        <v>378</v>
      </c>
      <c r="E994" s="465">
        <v>30</v>
      </c>
      <c r="F994" s="466">
        <f t="shared" si="43"/>
        <v>540</v>
      </c>
      <c r="G994" s="467">
        <v>16200</v>
      </c>
      <c r="H994" s="468"/>
      <c r="I994" s="473"/>
      <c r="J994" s="474"/>
      <c r="K994" s="475">
        <f t="shared" si="44"/>
        <v>-16200</v>
      </c>
      <c r="L994" s="476">
        <f t="shared" si="42"/>
        <v>-100</v>
      </c>
      <c r="M994" s="477"/>
      <c r="N994" s="478"/>
    </row>
    <row r="995" ht="15" customHeight="1" spans="1:14">
      <c r="A995" s="461">
        <v>989</v>
      </c>
      <c r="B995" s="469" t="s">
        <v>1485</v>
      </c>
      <c r="C995" s="470"/>
      <c r="D995" s="471" t="s">
        <v>386</v>
      </c>
      <c r="E995" s="465">
        <v>5</v>
      </c>
      <c r="F995" s="466">
        <f t="shared" si="43"/>
        <v>1600</v>
      </c>
      <c r="G995" s="467">
        <v>8000</v>
      </c>
      <c r="H995" s="468"/>
      <c r="I995" s="473"/>
      <c r="J995" s="474"/>
      <c r="K995" s="475">
        <f t="shared" si="44"/>
        <v>-8000</v>
      </c>
      <c r="L995" s="476">
        <f t="shared" si="42"/>
        <v>-100</v>
      </c>
      <c r="M995" s="477"/>
      <c r="N995" s="478"/>
    </row>
    <row r="996" ht="15" customHeight="1" spans="1:14">
      <c r="A996" s="461">
        <v>990</v>
      </c>
      <c r="B996" s="469" t="s">
        <v>1477</v>
      </c>
      <c r="C996" s="470">
        <v>40</v>
      </c>
      <c r="D996" s="471" t="s">
        <v>386</v>
      </c>
      <c r="E996" s="465">
        <v>3</v>
      </c>
      <c r="F996" s="466">
        <f t="shared" si="43"/>
        <v>18</v>
      </c>
      <c r="G996" s="467">
        <v>54</v>
      </c>
      <c r="H996" s="468"/>
      <c r="I996" s="473"/>
      <c r="J996" s="474"/>
      <c r="K996" s="475">
        <f t="shared" si="44"/>
        <v>-54</v>
      </c>
      <c r="L996" s="476">
        <f t="shared" si="42"/>
        <v>-100</v>
      </c>
      <c r="M996" s="477"/>
      <c r="N996" s="478"/>
    </row>
    <row r="997" ht="15" customHeight="1" spans="1:14">
      <c r="A997" s="461">
        <v>991</v>
      </c>
      <c r="B997" s="469" t="s">
        <v>1486</v>
      </c>
      <c r="C997" s="470">
        <v>40</v>
      </c>
      <c r="D997" s="471" t="s">
        <v>386</v>
      </c>
      <c r="E997" s="465">
        <v>3</v>
      </c>
      <c r="F997" s="466">
        <f t="shared" si="43"/>
        <v>850</v>
      </c>
      <c r="G997" s="467">
        <v>2550</v>
      </c>
      <c r="H997" s="468"/>
      <c r="I997" s="473"/>
      <c r="J997" s="474"/>
      <c r="K997" s="475">
        <f t="shared" si="44"/>
        <v>-2550</v>
      </c>
      <c r="L997" s="476">
        <f t="shared" si="42"/>
        <v>-100</v>
      </c>
      <c r="M997" s="477"/>
      <c r="N997" s="478"/>
    </row>
    <row r="998" ht="15" customHeight="1" spans="1:14">
      <c r="A998" s="461">
        <v>992</v>
      </c>
      <c r="B998" s="469" t="s">
        <v>1487</v>
      </c>
      <c r="C998" s="470">
        <v>40</v>
      </c>
      <c r="D998" s="471" t="s">
        <v>386</v>
      </c>
      <c r="E998" s="465">
        <v>3</v>
      </c>
      <c r="F998" s="466">
        <f t="shared" si="43"/>
        <v>480</v>
      </c>
      <c r="G998" s="467">
        <v>1440</v>
      </c>
      <c r="H998" s="468"/>
      <c r="I998" s="473"/>
      <c r="J998" s="474"/>
      <c r="K998" s="475">
        <f t="shared" si="44"/>
        <v>-1440</v>
      </c>
      <c r="L998" s="476">
        <f t="shared" si="42"/>
        <v>-100</v>
      </c>
      <c r="M998" s="477"/>
      <c r="N998" s="478"/>
    </row>
    <row r="999" ht="15" customHeight="1" spans="1:14">
      <c r="A999" s="461">
        <v>993</v>
      </c>
      <c r="B999" s="469" t="s">
        <v>1449</v>
      </c>
      <c r="C999" s="470">
        <v>40</v>
      </c>
      <c r="D999" s="471" t="s">
        <v>972</v>
      </c>
      <c r="E999" s="465">
        <v>6</v>
      </c>
      <c r="F999" s="466">
        <f t="shared" si="43"/>
        <v>55</v>
      </c>
      <c r="G999" s="467">
        <v>330</v>
      </c>
      <c r="H999" s="468"/>
      <c r="I999" s="473"/>
      <c r="J999" s="474"/>
      <c r="K999" s="475">
        <f t="shared" si="44"/>
        <v>-330</v>
      </c>
      <c r="L999" s="476">
        <f t="shared" si="42"/>
        <v>-100</v>
      </c>
      <c r="M999" s="477"/>
      <c r="N999" s="478"/>
    </row>
    <row r="1000" ht="15" customHeight="1" spans="1:14">
      <c r="A1000" s="461">
        <v>994</v>
      </c>
      <c r="B1000" s="469" t="s">
        <v>1429</v>
      </c>
      <c r="C1000" s="470" t="s">
        <v>1468</v>
      </c>
      <c r="D1000" s="471" t="s">
        <v>386</v>
      </c>
      <c r="E1000" s="465">
        <v>3</v>
      </c>
      <c r="F1000" s="466">
        <f t="shared" si="43"/>
        <v>1946.33333333333</v>
      </c>
      <c r="G1000" s="467">
        <v>5839</v>
      </c>
      <c r="H1000" s="468"/>
      <c r="I1000" s="473"/>
      <c r="J1000" s="474"/>
      <c r="K1000" s="475">
        <f t="shared" si="44"/>
        <v>-5839</v>
      </c>
      <c r="L1000" s="476">
        <f t="shared" si="42"/>
        <v>-100</v>
      </c>
      <c r="M1000" s="477"/>
      <c r="N1000" s="478"/>
    </row>
    <row r="1001" ht="15" customHeight="1" spans="1:14">
      <c r="A1001" s="461">
        <v>995</v>
      </c>
      <c r="B1001" s="469" t="s">
        <v>1435</v>
      </c>
      <c r="C1001" s="470" t="s">
        <v>1468</v>
      </c>
      <c r="D1001" s="471" t="s">
        <v>386</v>
      </c>
      <c r="E1001" s="465">
        <v>1</v>
      </c>
      <c r="F1001" s="466">
        <f t="shared" si="43"/>
        <v>3453</v>
      </c>
      <c r="G1001" s="467">
        <v>3453</v>
      </c>
      <c r="H1001" s="468"/>
      <c r="I1001" s="473"/>
      <c r="J1001" s="474"/>
      <c r="K1001" s="475">
        <f t="shared" si="44"/>
        <v>-3453</v>
      </c>
      <c r="L1001" s="476">
        <f t="shared" si="42"/>
        <v>-100</v>
      </c>
      <c r="M1001" s="477"/>
      <c r="N1001" s="478"/>
    </row>
    <row r="1002" ht="15" customHeight="1" spans="1:14">
      <c r="A1002" s="461">
        <v>996</v>
      </c>
      <c r="B1002" s="469" t="s">
        <v>1426</v>
      </c>
      <c r="C1002" s="470" t="s">
        <v>1468</v>
      </c>
      <c r="D1002" s="471" t="s">
        <v>386</v>
      </c>
      <c r="E1002" s="465">
        <v>3</v>
      </c>
      <c r="F1002" s="466">
        <f t="shared" si="43"/>
        <v>185</v>
      </c>
      <c r="G1002" s="467">
        <v>555</v>
      </c>
      <c r="H1002" s="468"/>
      <c r="I1002" s="473"/>
      <c r="J1002" s="474"/>
      <c r="K1002" s="475">
        <f t="shared" si="44"/>
        <v>-555</v>
      </c>
      <c r="L1002" s="476">
        <f t="shared" si="42"/>
        <v>-100</v>
      </c>
      <c r="M1002" s="477"/>
      <c r="N1002" s="478"/>
    </row>
    <row r="1003" ht="15" customHeight="1" spans="1:14">
      <c r="A1003" s="461">
        <v>997</v>
      </c>
      <c r="B1003" s="469" t="s">
        <v>1488</v>
      </c>
      <c r="C1003" s="470" t="s">
        <v>1489</v>
      </c>
      <c r="D1003" s="471" t="s">
        <v>386</v>
      </c>
      <c r="E1003" s="465">
        <v>1</v>
      </c>
      <c r="F1003" s="466">
        <f t="shared" si="43"/>
        <v>350</v>
      </c>
      <c r="G1003" s="467">
        <v>350</v>
      </c>
      <c r="H1003" s="468"/>
      <c r="I1003" s="473"/>
      <c r="J1003" s="474"/>
      <c r="K1003" s="475">
        <f t="shared" si="44"/>
        <v>-350</v>
      </c>
      <c r="L1003" s="476">
        <f t="shared" si="42"/>
        <v>-100</v>
      </c>
      <c r="M1003" s="477"/>
      <c r="N1003" s="478"/>
    </row>
    <row r="1004" ht="15" customHeight="1" spans="1:14">
      <c r="A1004" s="461">
        <v>998</v>
      </c>
      <c r="B1004" s="469" t="s">
        <v>1490</v>
      </c>
      <c r="C1004" s="470" t="s">
        <v>1379</v>
      </c>
      <c r="D1004" s="471" t="s">
        <v>386</v>
      </c>
      <c r="E1004" s="465">
        <v>10</v>
      </c>
      <c r="F1004" s="466">
        <f t="shared" si="43"/>
        <v>180</v>
      </c>
      <c r="G1004" s="467">
        <v>1800</v>
      </c>
      <c r="H1004" s="468"/>
      <c r="I1004" s="473"/>
      <c r="J1004" s="474"/>
      <c r="K1004" s="475">
        <f t="shared" si="44"/>
        <v>-1800</v>
      </c>
      <c r="L1004" s="476">
        <f t="shared" si="42"/>
        <v>-100</v>
      </c>
      <c r="M1004" s="477"/>
      <c r="N1004" s="478"/>
    </row>
    <row r="1005" ht="15" customHeight="1" spans="1:14">
      <c r="A1005" s="461">
        <v>999</v>
      </c>
      <c r="B1005" s="469" t="s">
        <v>1491</v>
      </c>
      <c r="C1005" s="470" t="s">
        <v>1379</v>
      </c>
      <c r="D1005" s="471" t="s">
        <v>386</v>
      </c>
      <c r="E1005" s="465">
        <v>20</v>
      </c>
      <c r="F1005" s="466">
        <f t="shared" si="43"/>
        <v>7.5</v>
      </c>
      <c r="G1005" s="467">
        <v>150</v>
      </c>
      <c r="H1005" s="468"/>
      <c r="I1005" s="473"/>
      <c r="J1005" s="474"/>
      <c r="K1005" s="475">
        <f t="shared" si="44"/>
        <v>-150</v>
      </c>
      <c r="L1005" s="476">
        <f t="shared" si="42"/>
        <v>-100</v>
      </c>
      <c r="M1005" s="477"/>
      <c r="N1005" s="478"/>
    </row>
    <row r="1006" ht="15" customHeight="1" spans="1:14">
      <c r="A1006" s="461">
        <v>1000</v>
      </c>
      <c r="B1006" s="469" t="s">
        <v>1428</v>
      </c>
      <c r="C1006" s="470" t="s">
        <v>1379</v>
      </c>
      <c r="D1006" s="471" t="s">
        <v>386</v>
      </c>
      <c r="E1006" s="465">
        <v>15</v>
      </c>
      <c r="F1006" s="466">
        <f t="shared" si="43"/>
        <v>12</v>
      </c>
      <c r="G1006" s="467">
        <v>180</v>
      </c>
      <c r="H1006" s="468"/>
      <c r="I1006" s="473"/>
      <c r="J1006" s="474"/>
      <c r="K1006" s="475">
        <f t="shared" si="44"/>
        <v>-180</v>
      </c>
      <c r="L1006" s="476">
        <f t="shared" si="42"/>
        <v>-100</v>
      </c>
      <c r="M1006" s="477"/>
      <c r="N1006" s="478"/>
    </row>
    <row r="1007" ht="15" customHeight="1" spans="1:14">
      <c r="A1007" s="461">
        <v>1001</v>
      </c>
      <c r="B1007" s="469" t="s">
        <v>1492</v>
      </c>
      <c r="C1007" s="470" t="s">
        <v>1379</v>
      </c>
      <c r="D1007" s="471" t="s">
        <v>386</v>
      </c>
      <c r="E1007" s="465">
        <v>20</v>
      </c>
      <c r="F1007" s="466">
        <f t="shared" si="43"/>
        <v>95</v>
      </c>
      <c r="G1007" s="467">
        <v>1900</v>
      </c>
      <c r="H1007" s="468"/>
      <c r="I1007" s="473"/>
      <c r="J1007" s="474"/>
      <c r="K1007" s="475">
        <f t="shared" si="44"/>
        <v>-1900</v>
      </c>
      <c r="L1007" s="476">
        <f t="shared" si="42"/>
        <v>-100</v>
      </c>
      <c r="M1007" s="477"/>
      <c r="N1007" s="478"/>
    </row>
    <row r="1008" ht="15" customHeight="1" spans="1:14">
      <c r="A1008" s="461">
        <v>1002</v>
      </c>
      <c r="B1008" s="469" t="s">
        <v>1493</v>
      </c>
      <c r="C1008" s="470">
        <v>1.2</v>
      </c>
      <c r="D1008" s="471" t="s">
        <v>476</v>
      </c>
      <c r="E1008" s="465">
        <v>15</v>
      </c>
      <c r="F1008" s="466">
        <f t="shared" si="43"/>
        <v>120</v>
      </c>
      <c r="G1008" s="467">
        <v>1800</v>
      </c>
      <c r="H1008" s="468"/>
      <c r="I1008" s="473"/>
      <c r="J1008" s="474"/>
      <c r="K1008" s="475">
        <f t="shared" si="44"/>
        <v>-1800</v>
      </c>
      <c r="L1008" s="476">
        <f t="shared" si="42"/>
        <v>-100</v>
      </c>
      <c r="M1008" s="477"/>
      <c r="N1008" s="478"/>
    </row>
    <row r="1009" ht="15" customHeight="1" spans="1:14">
      <c r="A1009" s="461">
        <v>1003</v>
      </c>
      <c r="B1009" s="469" t="s">
        <v>1492</v>
      </c>
      <c r="C1009" s="470" t="s">
        <v>1494</v>
      </c>
      <c r="D1009" s="471" t="s">
        <v>386</v>
      </c>
      <c r="E1009" s="465">
        <v>5</v>
      </c>
      <c r="F1009" s="466">
        <f t="shared" si="43"/>
        <v>80</v>
      </c>
      <c r="G1009" s="467">
        <v>400</v>
      </c>
      <c r="H1009" s="468"/>
      <c r="I1009" s="473"/>
      <c r="J1009" s="474"/>
      <c r="K1009" s="475">
        <f t="shared" si="44"/>
        <v>-400</v>
      </c>
      <c r="L1009" s="476">
        <f t="shared" si="42"/>
        <v>-100</v>
      </c>
      <c r="M1009" s="477"/>
      <c r="N1009" s="478"/>
    </row>
    <row r="1010" ht="15" customHeight="1" spans="1:14">
      <c r="A1010" s="461">
        <v>1004</v>
      </c>
      <c r="B1010" s="469" t="s">
        <v>1428</v>
      </c>
      <c r="C1010" s="470" t="s">
        <v>1495</v>
      </c>
      <c r="D1010" s="471" t="s">
        <v>386</v>
      </c>
      <c r="E1010" s="465">
        <v>4</v>
      </c>
      <c r="F1010" s="466">
        <f t="shared" si="43"/>
        <v>25.1</v>
      </c>
      <c r="G1010" s="467">
        <v>100.4</v>
      </c>
      <c r="H1010" s="468"/>
      <c r="I1010" s="473"/>
      <c r="J1010" s="474"/>
      <c r="K1010" s="475">
        <f t="shared" si="44"/>
        <v>-100.4</v>
      </c>
      <c r="L1010" s="476">
        <f t="shared" si="42"/>
        <v>-100</v>
      </c>
      <c r="M1010" s="477"/>
      <c r="N1010" s="478"/>
    </row>
    <row r="1011" ht="15" customHeight="1" spans="1:14">
      <c r="A1011" s="461">
        <v>1005</v>
      </c>
      <c r="B1011" s="469" t="s">
        <v>1496</v>
      </c>
      <c r="C1011" s="470" t="s">
        <v>1497</v>
      </c>
      <c r="D1011" s="471" t="s">
        <v>386</v>
      </c>
      <c r="E1011" s="465">
        <v>-20</v>
      </c>
      <c r="F1011" s="466">
        <f t="shared" si="43"/>
        <v>-12</v>
      </c>
      <c r="G1011" s="467">
        <v>240</v>
      </c>
      <c r="H1011" s="468"/>
      <c r="I1011" s="473"/>
      <c r="J1011" s="474"/>
      <c r="K1011" s="475">
        <f t="shared" si="44"/>
        <v>-240</v>
      </c>
      <c r="L1011" s="476">
        <f t="shared" si="42"/>
        <v>-100</v>
      </c>
      <c r="M1011" s="477"/>
      <c r="N1011" s="478"/>
    </row>
    <row r="1012" ht="15" customHeight="1" spans="1:14">
      <c r="A1012" s="461">
        <v>1006</v>
      </c>
      <c r="B1012" s="469" t="s">
        <v>1492</v>
      </c>
      <c r="C1012" s="470" t="s">
        <v>1497</v>
      </c>
      <c r="D1012" s="471" t="s">
        <v>386</v>
      </c>
      <c r="E1012" s="465">
        <v>20</v>
      </c>
      <c r="F1012" s="466">
        <f t="shared" si="43"/>
        <v>65</v>
      </c>
      <c r="G1012" s="467">
        <v>1300</v>
      </c>
      <c r="H1012" s="468"/>
      <c r="I1012" s="473"/>
      <c r="J1012" s="474"/>
      <c r="K1012" s="475">
        <f t="shared" si="44"/>
        <v>-1300</v>
      </c>
      <c r="L1012" s="476">
        <f t="shared" si="42"/>
        <v>-100</v>
      </c>
      <c r="M1012" s="477"/>
      <c r="N1012" s="478"/>
    </row>
    <row r="1013" ht="15" customHeight="1" spans="1:14">
      <c r="A1013" s="461">
        <v>1007</v>
      </c>
      <c r="B1013" s="469" t="s">
        <v>1498</v>
      </c>
      <c r="C1013" s="470" t="s">
        <v>1499</v>
      </c>
      <c r="D1013" s="471" t="s">
        <v>386</v>
      </c>
      <c r="E1013" s="465">
        <v>100</v>
      </c>
      <c r="F1013" s="466">
        <f t="shared" si="43"/>
        <v>0.1</v>
      </c>
      <c r="G1013" s="467">
        <v>10</v>
      </c>
      <c r="H1013" s="468"/>
      <c r="I1013" s="473"/>
      <c r="J1013" s="474"/>
      <c r="K1013" s="475">
        <f t="shared" si="44"/>
        <v>-10</v>
      </c>
      <c r="L1013" s="476">
        <f t="shared" si="42"/>
        <v>-100</v>
      </c>
      <c r="M1013" s="477"/>
      <c r="N1013" s="478"/>
    </row>
    <row r="1014" ht="15" customHeight="1" spans="1:14">
      <c r="A1014" s="461">
        <v>1008</v>
      </c>
      <c r="B1014" s="469" t="s">
        <v>1500</v>
      </c>
      <c r="C1014" s="470" t="s">
        <v>362</v>
      </c>
      <c r="D1014" s="471" t="s">
        <v>386</v>
      </c>
      <c r="E1014" s="465">
        <v>5</v>
      </c>
      <c r="F1014" s="466">
        <f t="shared" si="43"/>
        <v>40</v>
      </c>
      <c r="G1014" s="467">
        <v>200</v>
      </c>
      <c r="H1014" s="468"/>
      <c r="I1014" s="473"/>
      <c r="J1014" s="474"/>
      <c r="K1014" s="475">
        <f t="shared" si="44"/>
        <v>-200</v>
      </c>
      <c r="L1014" s="476">
        <f t="shared" si="42"/>
        <v>-100</v>
      </c>
      <c r="M1014" s="477"/>
      <c r="N1014" s="478"/>
    </row>
    <row r="1015" ht="15" customHeight="1" spans="1:14">
      <c r="A1015" s="461">
        <v>1009</v>
      </c>
      <c r="B1015" s="469" t="s">
        <v>1501</v>
      </c>
      <c r="C1015" s="470" t="s">
        <v>1502</v>
      </c>
      <c r="D1015" s="471" t="s">
        <v>468</v>
      </c>
      <c r="E1015" s="465">
        <v>65</v>
      </c>
      <c r="F1015" s="466">
        <f t="shared" si="43"/>
        <v>64</v>
      </c>
      <c r="G1015" s="467">
        <v>4160</v>
      </c>
      <c r="H1015" s="468"/>
      <c r="I1015" s="473"/>
      <c r="J1015" s="474"/>
      <c r="K1015" s="475">
        <f t="shared" si="44"/>
        <v>-4160</v>
      </c>
      <c r="L1015" s="476">
        <f t="shared" si="42"/>
        <v>-100</v>
      </c>
      <c r="M1015" s="477"/>
      <c r="N1015" s="478"/>
    </row>
    <row r="1016" ht="15" customHeight="1" spans="1:14">
      <c r="A1016" s="461">
        <v>1010</v>
      </c>
      <c r="B1016" s="469" t="s">
        <v>1503</v>
      </c>
      <c r="C1016" s="470" t="s">
        <v>362</v>
      </c>
      <c r="D1016" s="471" t="s">
        <v>476</v>
      </c>
      <c r="E1016" s="465">
        <v>1</v>
      </c>
      <c r="F1016" s="466">
        <f t="shared" si="43"/>
        <v>800</v>
      </c>
      <c r="G1016" s="467">
        <v>800</v>
      </c>
      <c r="H1016" s="468"/>
      <c r="I1016" s="473"/>
      <c r="J1016" s="474"/>
      <c r="K1016" s="475">
        <f t="shared" si="44"/>
        <v>-800</v>
      </c>
      <c r="L1016" s="476">
        <f t="shared" si="42"/>
        <v>-100</v>
      </c>
      <c r="M1016" s="477"/>
      <c r="N1016" s="478"/>
    </row>
    <row r="1017" ht="15" customHeight="1" spans="1:14">
      <c r="A1017" s="461">
        <v>1011</v>
      </c>
      <c r="B1017" s="469" t="s">
        <v>1504</v>
      </c>
      <c r="C1017" s="470" t="s">
        <v>362</v>
      </c>
      <c r="D1017" s="471" t="s">
        <v>476</v>
      </c>
      <c r="E1017" s="465">
        <v>5</v>
      </c>
      <c r="F1017" s="466">
        <f t="shared" si="43"/>
        <v>650</v>
      </c>
      <c r="G1017" s="467">
        <v>3250</v>
      </c>
      <c r="H1017" s="468"/>
      <c r="I1017" s="473"/>
      <c r="J1017" s="474"/>
      <c r="K1017" s="475">
        <f t="shared" si="44"/>
        <v>-3250</v>
      </c>
      <c r="L1017" s="476">
        <f t="shared" si="42"/>
        <v>-100</v>
      </c>
      <c r="M1017" s="477"/>
      <c r="N1017" s="478"/>
    </row>
    <row r="1018" ht="15" customHeight="1" spans="1:14">
      <c r="A1018" s="461">
        <v>1012</v>
      </c>
      <c r="B1018" s="469" t="s">
        <v>1430</v>
      </c>
      <c r="C1018" s="470" t="s">
        <v>362</v>
      </c>
      <c r="D1018" s="471" t="s">
        <v>386</v>
      </c>
      <c r="E1018" s="465">
        <v>15</v>
      </c>
      <c r="F1018" s="466">
        <f t="shared" si="43"/>
        <v>321.333333333333</v>
      </c>
      <c r="G1018" s="467">
        <v>4820</v>
      </c>
      <c r="H1018" s="468"/>
      <c r="I1018" s="473"/>
      <c r="J1018" s="474"/>
      <c r="K1018" s="475">
        <f t="shared" si="44"/>
        <v>-4820</v>
      </c>
      <c r="L1018" s="476">
        <f t="shared" si="42"/>
        <v>-100</v>
      </c>
      <c r="M1018" s="477"/>
      <c r="N1018" s="478"/>
    </row>
    <row r="1019" ht="15" customHeight="1" spans="1:14">
      <c r="A1019" s="461">
        <v>1013</v>
      </c>
      <c r="B1019" s="469" t="s">
        <v>1439</v>
      </c>
      <c r="C1019" s="470" t="s">
        <v>362</v>
      </c>
      <c r="D1019" s="471" t="s">
        <v>386</v>
      </c>
      <c r="E1019" s="465">
        <v>5</v>
      </c>
      <c r="F1019" s="466">
        <f t="shared" si="43"/>
        <v>750</v>
      </c>
      <c r="G1019" s="467">
        <v>3750</v>
      </c>
      <c r="H1019" s="468"/>
      <c r="I1019" s="473"/>
      <c r="J1019" s="474"/>
      <c r="K1019" s="475">
        <f t="shared" si="44"/>
        <v>-3750</v>
      </c>
      <c r="L1019" s="476">
        <f t="shared" si="42"/>
        <v>-100</v>
      </c>
      <c r="M1019" s="477"/>
      <c r="N1019" s="478"/>
    </row>
    <row r="1020" ht="15" customHeight="1" spans="1:14">
      <c r="A1020" s="461">
        <v>1014</v>
      </c>
      <c r="B1020" s="469" t="s">
        <v>1435</v>
      </c>
      <c r="C1020" s="470" t="s">
        <v>362</v>
      </c>
      <c r="D1020" s="471" t="s">
        <v>386</v>
      </c>
      <c r="E1020" s="465">
        <v>8</v>
      </c>
      <c r="F1020" s="466">
        <f t="shared" si="43"/>
        <v>637.5</v>
      </c>
      <c r="G1020" s="467">
        <v>5100</v>
      </c>
      <c r="H1020" s="468"/>
      <c r="I1020" s="473"/>
      <c r="J1020" s="474"/>
      <c r="K1020" s="475">
        <f t="shared" si="44"/>
        <v>-5100</v>
      </c>
      <c r="L1020" s="476">
        <f t="shared" si="42"/>
        <v>-100</v>
      </c>
      <c r="M1020" s="477"/>
      <c r="N1020" s="478"/>
    </row>
    <row r="1021" ht="15" customHeight="1" spans="1:14">
      <c r="A1021" s="461">
        <v>1015</v>
      </c>
      <c r="B1021" s="469" t="s">
        <v>1429</v>
      </c>
      <c r="C1021" s="470" t="s">
        <v>362</v>
      </c>
      <c r="D1021" s="471" t="s">
        <v>386</v>
      </c>
      <c r="E1021" s="465">
        <v>5</v>
      </c>
      <c r="F1021" s="466">
        <f t="shared" si="43"/>
        <v>690</v>
      </c>
      <c r="G1021" s="467">
        <v>3450</v>
      </c>
      <c r="H1021" s="468"/>
      <c r="I1021" s="473"/>
      <c r="J1021" s="474"/>
      <c r="K1021" s="475">
        <f t="shared" si="44"/>
        <v>-3450</v>
      </c>
      <c r="L1021" s="476">
        <f t="shared" si="42"/>
        <v>-100</v>
      </c>
      <c r="M1021" s="477"/>
      <c r="N1021" s="478"/>
    </row>
    <row r="1022" ht="15" customHeight="1" spans="1:14">
      <c r="A1022" s="461">
        <v>1016</v>
      </c>
      <c r="B1022" s="469" t="s">
        <v>1505</v>
      </c>
      <c r="C1022" s="470"/>
      <c r="D1022" s="471" t="s">
        <v>386</v>
      </c>
      <c r="E1022" s="465">
        <v>165</v>
      </c>
      <c r="F1022" s="466">
        <f t="shared" si="43"/>
        <v>3.54490909090909</v>
      </c>
      <c r="G1022" s="467">
        <v>584.91</v>
      </c>
      <c r="H1022" s="468"/>
      <c r="I1022" s="473"/>
      <c r="J1022" s="474"/>
      <c r="K1022" s="475">
        <f t="shared" si="44"/>
        <v>-584.91</v>
      </c>
      <c r="L1022" s="476">
        <f t="shared" si="42"/>
        <v>-100</v>
      </c>
      <c r="M1022" s="477"/>
      <c r="N1022" s="478"/>
    </row>
    <row r="1023" ht="15" customHeight="1" spans="1:14">
      <c r="A1023" s="461">
        <v>1017</v>
      </c>
      <c r="B1023" s="469" t="s">
        <v>1506</v>
      </c>
      <c r="C1023" s="470"/>
      <c r="D1023" s="471" t="s">
        <v>386</v>
      </c>
      <c r="E1023" s="465">
        <v>99</v>
      </c>
      <c r="F1023" s="466">
        <f t="shared" si="43"/>
        <v>20.4272727272727</v>
      </c>
      <c r="G1023" s="467">
        <v>2022.3</v>
      </c>
      <c r="H1023" s="468"/>
      <c r="I1023" s="473"/>
      <c r="J1023" s="474"/>
      <c r="K1023" s="475">
        <f t="shared" si="44"/>
        <v>-2022.3</v>
      </c>
      <c r="L1023" s="476">
        <f t="shared" si="42"/>
        <v>-100</v>
      </c>
      <c r="M1023" s="477"/>
      <c r="N1023" s="478"/>
    </row>
    <row r="1024" ht="15" customHeight="1" spans="1:14">
      <c r="A1024" s="461">
        <v>1018</v>
      </c>
      <c r="B1024" s="469" t="s">
        <v>1507</v>
      </c>
      <c r="C1024" s="470" t="s">
        <v>1508</v>
      </c>
      <c r="D1024" s="471" t="s">
        <v>386</v>
      </c>
      <c r="E1024" s="465">
        <v>94</v>
      </c>
      <c r="F1024" s="466">
        <f t="shared" si="43"/>
        <v>22.0840425531915</v>
      </c>
      <c r="G1024" s="467">
        <v>2075.9</v>
      </c>
      <c r="H1024" s="468"/>
      <c r="I1024" s="473"/>
      <c r="J1024" s="474"/>
      <c r="K1024" s="475">
        <f t="shared" si="44"/>
        <v>-2075.9</v>
      </c>
      <c r="L1024" s="476">
        <f t="shared" si="42"/>
        <v>-100</v>
      </c>
      <c r="M1024" s="477"/>
      <c r="N1024" s="478"/>
    </row>
    <row r="1025" ht="15" customHeight="1" spans="1:14">
      <c r="A1025" s="461">
        <v>1019</v>
      </c>
      <c r="B1025" s="469" t="s">
        <v>1509</v>
      </c>
      <c r="C1025" s="470" t="s">
        <v>1510</v>
      </c>
      <c r="D1025" s="471" t="s">
        <v>386</v>
      </c>
      <c r="E1025" s="465">
        <v>1</v>
      </c>
      <c r="F1025" s="466">
        <f t="shared" si="43"/>
        <v>320</v>
      </c>
      <c r="G1025" s="467">
        <v>320</v>
      </c>
      <c r="H1025" s="468"/>
      <c r="I1025" s="473"/>
      <c r="J1025" s="474"/>
      <c r="K1025" s="475">
        <f t="shared" si="44"/>
        <v>-320</v>
      </c>
      <c r="L1025" s="476">
        <f t="shared" si="42"/>
        <v>-100</v>
      </c>
      <c r="M1025" s="477"/>
      <c r="N1025" s="478"/>
    </row>
    <row r="1026" ht="15" customHeight="1" spans="1:14">
      <c r="A1026" s="461">
        <v>1020</v>
      </c>
      <c r="B1026" s="469" t="s">
        <v>1511</v>
      </c>
      <c r="C1026" s="470"/>
      <c r="D1026" s="471" t="s">
        <v>386</v>
      </c>
      <c r="E1026" s="465">
        <v>1</v>
      </c>
      <c r="F1026" s="466">
        <f t="shared" si="43"/>
        <v>20</v>
      </c>
      <c r="G1026" s="467">
        <v>20</v>
      </c>
      <c r="H1026" s="468"/>
      <c r="I1026" s="473"/>
      <c r="J1026" s="474"/>
      <c r="K1026" s="475">
        <f t="shared" si="44"/>
        <v>-20</v>
      </c>
      <c r="L1026" s="476">
        <f t="shared" si="42"/>
        <v>-100</v>
      </c>
      <c r="M1026" s="477"/>
      <c r="N1026" s="478"/>
    </row>
    <row r="1027" ht="15" customHeight="1" spans="1:14">
      <c r="A1027" s="461">
        <v>1021</v>
      </c>
      <c r="B1027" s="469" t="s">
        <v>1512</v>
      </c>
      <c r="C1027" s="470"/>
      <c r="D1027" s="471" t="s">
        <v>386</v>
      </c>
      <c r="E1027" s="465">
        <v>433</v>
      </c>
      <c r="F1027" s="466">
        <f t="shared" si="43"/>
        <v>4.5</v>
      </c>
      <c r="G1027" s="467">
        <v>1948.5</v>
      </c>
      <c r="H1027" s="468"/>
      <c r="I1027" s="473"/>
      <c r="J1027" s="474"/>
      <c r="K1027" s="475">
        <f t="shared" si="44"/>
        <v>-1948.5</v>
      </c>
      <c r="L1027" s="476">
        <f t="shared" ref="L1027:L1090" si="45">IF(OR(G1027&lt;=0,G1027=""),"",(J1027-G1027)/G1027*100)</f>
        <v>-100</v>
      </c>
      <c r="M1027" s="477"/>
      <c r="N1027" s="478"/>
    </row>
    <row r="1028" ht="15" customHeight="1" spans="1:14">
      <c r="A1028" s="461">
        <v>1022</v>
      </c>
      <c r="B1028" s="469" t="s">
        <v>1513</v>
      </c>
      <c r="C1028" s="470"/>
      <c r="D1028" s="471" t="s">
        <v>386</v>
      </c>
      <c r="E1028" s="465">
        <v>49</v>
      </c>
      <c r="F1028" s="466">
        <f t="shared" si="43"/>
        <v>7.5</v>
      </c>
      <c r="G1028" s="467">
        <v>367.5</v>
      </c>
      <c r="H1028" s="468"/>
      <c r="I1028" s="473"/>
      <c r="J1028" s="474"/>
      <c r="K1028" s="475">
        <f t="shared" si="44"/>
        <v>-367.5</v>
      </c>
      <c r="L1028" s="476">
        <f t="shared" si="45"/>
        <v>-100</v>
      </c>
      <c r="M1028" s="477"/>
      <c r="N1028" s="478"/>
    </row>
    <row r="1029" ht="15" customHeight="1" spans="1:14">
      <c r="A1029" s="461">
        <v>1023</v>
      </c>
      <c r="B1029" s="469" t="s">
        <v>1514</v>
      </c>
      <c r="C1029" s="470"/>
      <c r="D1029" s="471" t="s">
        <v>386</v>
      </c>
      <c r="E1029" s="465">
        <v>500</v>
      </c>
      <c r="F1029" s="466">
        <f t="shared" si="43"/>
        <v>9.5</v>
      </c>
      <c r="G1029" s="467">
        <v>4750</v>
      </c>
      <c r="H1029" s="468"/>
      <c r="I1029" s="473"/>
      <c r="J1029" s="474"/>
      <c r="K1029" s="475">
        <f t="shared" si="44"/>
        <v>-4750</v>
      </c>
      <c r="L1029" s="476">
        <f t="shared" si="45"/>
        <v>-100</v>
      </c>
      <c r="M1029" s="477"/>
      <c r="N1029" s="478"/>
    </row>
    <row r="1030" ht="15" customHeight="1" spans="1:14">
      <c r="A1030" s="461">
        <v>1024</v>
      </c>
      <c r="B1030" s="469" t="s">
        <v>1515</v>
      </c>
      <c r="C1030" s="470" t="s">
        <v>1516</v>
      </c>
      <c r="D1030" s="471" t="s">
        <v>476</v>
      </c>
      <c r="E1030" s="465">
        <v>108</v>
      </c>
      <c r="F1030" s="466">
        <f t="shared" si="43"/>
        <v>25.5</v>
      </c>
      <c r="G1030" s="467">
        <v>2754</v>
      </c>
      <c r="H1030" s="468"/>
      <c r="I1030" s="473"/>
      <c r="J1030" s="474"/>
      <c r="K1030" s="475">
        <f t="shared" si="44"/>
        <v>-2754</v>
      </c>
      <c r="L1030" s="476">
        <f t="shared" si="45"/>
        <v>-100</v>
      </c>
      <c r="M1030" s="477"/>
      <c r="N1030" s="478"/>
    </row>
    <row r="1031" ht="15" customHeight="1" spans="1:14">
      <c r="A1031" s="461">
        <v>1025</v>
      </c>
      <c r="B1031" s="469" t="s">
        <v>1488</v>
      </c>
      <c r="C1031" s="470"/>
      <c r="D1031" s="471" t="s">
        <v>386</v>
      </c>
      <c r="E1031" s="465">
        <v>138</v>
      </c>
      <c r="F1031" s="466">
        <f t="shared" si="43"/>
        <v>24.1014492753623</v>
      </c>
      <c r="G1031" s="467">
        <v>3326</v>
      </c>
      <c r="H1031" s="468"/>
      <c r="I1031" s="473"/>
      <c r="J1031" s="474"/>
      <c r="K1031" s="475">
        <f t="shared" si="44"/>
        <v>-3326</v>
      </c>
      <c r="L1031" s="476">
        <f t="shared" si="45"/>
        <v>-100</v>
      </c>
      <c r="M1031" s="477"/>
      <c r="N1031" s="478"/>
    </row>
    <row r="1032" ht="15" customHeight="1" spans="1:14">
      <c r="A1032" s="461">
        <v>1026</v>
      </c>
      <c r="B1032" s="469" t="s">
        <v>1449</v>
      </c>
      <c r="C1032" s="470"/>
      <c r="D1032" s="471" t="s">
        <v>386</v>
      </c>
      <c r="E1032" s="465">
        <v>241</v>
      </c>
      <c r="F1032" s="466">
        <f t="shared" ref="F1032:F1095" si="46">G1032/E1032</f>
        <v>5.88709543568465</v>
      </c>
      <c r="G1032" s="467">
        <v>1418.79</v>
      </c>
      <c r="H1032" s="468"/>
      <c r="I1032" s="473"/>
      <c r="J1032" s="474"/>
      <c r="K1032" s="475">
        <f t="shared" ref="K1032:K1095" si="47">J1032-G1032</f>
        <v>-1418.79</v>
      </c>
      <c r="L1032" s="476">
        <f t="shared" si="45"/>
        <v>-100</v>
      </c>
      <c r="M1032" s="477"/>
      <c r="N1032" s="478"/>
    </row>
    <row r="1033" ht="15" customHeight="1" spans="1:14">
      <c r="A1033" s="461">
        <v>1027</v>
      </c>
      <c r="B1033" s="469" t="s">
        <v>1517</v>
      </c>
      <c r="C1033" s="470"/>
      <c r="D1033" s="471" t="s">
        <v>386</v>
      </c>
      <c r="E1033" s="465">
        <v>53</v>
      </c>
      <c r="F1033" s="466">
        <f t="shared" si="46"/>
        <v>6</v>
      </c>
      <c r="G1033" s="467">
        <v>318</v>
      </c>
      <c r="H1033" s="468"/>
      <c r="I1033" s="473"/>
      <c r="J1033" s="474"/>
      <c r="K1033" s="475">
        <f t="shared" si="47"/>
        <v>-318</v>
      </c>
      <c r="L1033" s="476">
        <f t="shared" si="45"/>
        <v>-100</v>
      </c>
      <c r="M1033" s="477"/>
      <c r="N1033" s="478"/>
    </row>
    <row r="1034" ht="15" customHeight="1" spans="1:14">
      <c r="A1034" s="461">
        <v>1028</v>
      </c>
      <c r="B1034" s="469" t="s">
        <v>1518</v>
      </c>
      <c r="C1034" s="470"/>
      <c r="D1034" s="471" t="s">
        <v>386</v>
      </c>
      <c r="E1034" s="465">
        <v>104</v>
      </c>
      <c r="F1034" s="466">
        <f t="shared" si="46"/>
        <v>8.62884615384615</v>
      </c>
      <c r="G1034" s="467">
        <v>897.4</v>
      </c>
      <c r="H1034" s="468"/>
      <c r="I1034" s="473"/>
      <c r="J1034" s="474"/>
      <c r="K1034" s="475">
        <f t="shared" si="47"/>
        <v>-897.4</v>
      </c>
      <c r="L1034" s="476">
        <f t="shared" si="45"/>
        <v>-100</v>
      </c>
      <c r="M1034" s="477"/>
      <c r="N1034" s="478"/>
    </row>
    <row r="1035" ht="15" customHeight="1" spans="1:14">
      <c r="A1035" s="461">
        <v>1029</v>
      </c>
      <c r="B1035" s="469" t="s">
        <v>1428</v>
      </c>
      <c r="C1035" s="470"/>
      <c r="D1035" s="471" t="s">
        <v>386</v>
      </c>
      <c r="E1035" s="465">
        <v>75</v>
      </c>
      <c r="F1035" s="466">
        <f t="shared" si="46"/>
        <v>4.08</v>
      </c>
      <c r="G1035" s="467">
        <v>306</v>
      </c>
      <c r="H1035" s="468"/>
      <c r="I1035" s="473"/>
      <c r="J1035" s="474"/>
      <c r="K1035" s="475">
        <f t="shared" si="47"/>
        <v>-306</v>
      </c>
      <c r="L1035" s="476">
        <f t="shared" si="45"/>
        <v>-100</v>
      </c>
      <c r="M1035" s="477"/>
      <c r="N1035" s="478"/>
    </row>
    <row r="1036" ht="15" customHeight="1" spans="1:14">
      <c r="A1036" s="461">
        <v>1030</v>
      </c>
      <c r="B1036" s="469" t="s">
        <v>1519</v>
      </c>
      <c r="C1036" s="470" t="s">
        <v>1520</v>
      </c>
      <c r="D1036" s="471" t="s">
        <v>386</v>
      </c>
      <c r="E1036" s="465">
        <v>49</v>
      </c>
      <c r="F1036" s="466">
        <f t="shared" si="46"/>
        <v>2.17959183673469</v>
      </c>
      <c r="G1036" s="467">
        <v>106.8</v>
      </c>
      <c r="H1036" s="468"/>
      <c r="I1036" s="473"/>
      <c r="J1036" s="474"/>
      <c r="K1036" s="475">
        <f t="shared" si="47"/>
        <v>-106.8</v>
      </c>
      <c r="L1036" s="476">
        <f t="shared" si="45"/>
        <v>-100</v>
      </c>
      <c r="M1036" s="477"/>
      <c r="N1036" s="478"/>
    </row>
    <row r="1037" ht="15" customHeight="1" spans="1:14">
      <c r="A1037" s="461">
        <v>1031</v>
      </c>
      <c r="B1037" s="469" t="s">
        <v>1439</v>
      </c>
      <c r="C1037" s="470" t="s">
        <v>1521</v>
      </c>
      <c r="D1037" s="471" t="s">
        <v>386</v>
      </c>
      <c r="E1037" s="465">
        <v>7</v>
      </c>
      <c r="F1037" s="466">
        <f t="shared" si="46"/>
        <v>50</v>
      </c>
      <c r="G1037" s="467">
        <v>350</v>
      </c>
      <c r="H1037" s="468"/>
      <c r="I1037" s="473"/>
      <c r="J1037" s="474"/>
      <c r="K1037" s="475">
        <f t="shared" si="47"/>
        <v>-350</v>
      </c>
      <c r="L1037" s="476">
        <f t="shared" si="45"/>
        <v>-100</v>
      </c>
      <c r="M1037" s="477"/>
      <c r="N1037" s="478"/>
    </row>
    <row r="1038" ht="15" customHeight="1" spans="1:14">
      <c r="A1038" s="461">
        <v>1032</v>
      </c>
      <c r="B1038" s="469" t="s">
        <v>1517</v>
      </c>
      <c r="C1038" s="470" t="s">
        <v>1494</v>
      </c>
      <c r="D1038" s="471" t="s">
        <v>386</v>
      </c>
      <c r="E1038" s="465">
        <v>9</v>
      </c>
      <c r="F1038" s="466">
        <f t="shared" si="46"/>
        <v>9.6</v>
      </c>
      <c r="G1038" s="467">
        <v>86.4</v>
      </c>
      <c r="H1038" s="468"/>
      <c r="I1038" s="473"/>
      <c r="J1038" s="474"/>
      <c r="K1038" s="475">
        <f t="shared" si="47"/>
        <v>-86.4</v>
      </c>
      <c r="L1038" s="476">
        <f t="shared" si="45"/>
        <v>-100</v>
      </c>
      <c r="M1038" s="477"/>
      <c r="N1038" s="478"/>
    </row>
    <row r="1039" ht="15" customHeight="1" spans="1:14">
      <c r="A1039" s="461">
        <v>1033</v>
      </c>
      <c r="B1039" s="469" t="s">
        <v>1522</v>
      </c>
      <c r="C1039" s="470" t="s">
        <v>1494</v>
      </c>
      <c r="D1039" s="471" t="s">
        <v>840</v>
      </c>
      <c r="E1039" s="465">
        <v>35</v>
      </c>
      <c r="F1039" s="466">
        <f t="shared" si="46"/>
        <v>25</v>
      </c>
      <c r="G1039" s="467">
        <v>875</v>
      </c>
      <c r="H1039" s="468"/>
      <c r="I1039" s="473"/>
      <c r="J1039" s="474"/>
      <c r="K1039" s="475">
        <f t="shared" si="47"/>
        <v>-875</v>
      </c>
      <c r="L1039" s="476">
        <f t="shared" si="45"/>
        <v>-100</v>
      </c>
      <c r="M1039" s="477"/>
      <c r="N1039" s="478"/>
    </row>
    <row r="1040" ht="15" customHeight="1" spans="1:14">
      <c r="A1040" s="461">
        <v>1034</v>
      </c>
      <c r="B1040" s="469" t="s">
        <v>1426</v>
      </c>
      <c r="C1040" s="470" t="s">
        <v>1494</v>
      </c>
      <c r="D1040" s="471" t="s">
        <v>386</v>
      </c>
      <c r="E1040" s="465">
        <v>12</v>
      </c>
      <c r="F1040" s="466">
        <f t="shared" si="46"/>
        <v>6</v>
      </c>
      <c r="G1040" s="467">
        <v>72</v>
      </c>
      <c r="H1040" s="468"/>
      <c r="I1040" s="473"/>
      <c r="J1040" s="474"/>
      <c r="K1040" s="475">
        <f t="shared" si="47"/>
        <v>-72</v>
      </c>
      <c r="L1040" s="476">
        <f t="shared" si="45"/>
        <v>-100</v>
      </c>
      <c r="M1040" s="477"/>
      <c r="N1040" s="478"/>
    </row>
    <row r="1041" ht="15" customHeight="1" spans="1:14">
      <c r="A1041" s="461">
        <v>1035</v>
      </c>
      <c r="B1041" s="469" t="s">
        <v>1471</v>
      </c>
      <c r="C1041" s="470" t="s">
        <v>1497</v>
      </c>
      <c r="D1041" s="471" t="s">
        <v>514</v>
      </c>
      <c r="E1041" s="465">
        <v>1</v>
      </c>
      <c r="F1041" s="466">
        <f t="shared" si="46"/>
        <v>30</v>
      </c>
      <c r="G1041" s="467">
        <v>30</v>
      </c>
      <c r="H1041" s="468"/>
      <c r="I1041" s="473"/>
      <c r="J1041" s="474"/>
      <c r="K1041" s="475">
        <f t="shared" si="47"/>
        <v>-30</v>
      </c>
      <c r="L1041" s="476">
        <f t="shared" si="45"/>
        <v>-100</v>
      </c>
      <c r="M1041" s="477"/>
      <c r="N1041" s="478"/>
    </row>
    <row r="1042" ht="15" customHeight="1" spans="1:14">
      <c r="A1042" s="461">
        <v>1036</v>
      </c>
      <c r="B1042" s="469" t="s">
        <v>1488</v>
      </c>
      <c r="C1042" s="470" t="s">
        <v>1497</v>
      </c>
      <c r="D1042" s="471" t="s">
        <v>386</v>
      </c>
      <c r="E1042" s="465">
        <v>20</v>
      </c>
      <c r="F1042" s="466">
        <f t="shared" si="46"/>
        <v>8</v>
      </c>
      <c r="G1042" s="467">
        <v>160</v>
      </c>
      <c r="H1042" s="468"/>
      <c r="I1042" s="473"/>
      <c r="J1042" s="474"/>
      <c r="K1042" s="475">
        <f t="shared" si="47"/>
        <v>-160</v>
      </c>
      <c r="L1042" s="476">
        <f t="shared" si="45"/>
        <v>-100</v>
      </c>
      <c r="M1042" s="477"/>
      <c r="N1042" s="478"/>
    </row>
    <row r="1043" ht="15" customHeight="1" spans="1:14">
      <c r="A1043" s="461">
        <v>1037</v>
      </c>
      <c r="B1043" s="469" t="s">
        <v>1509</v>
      </c>
      <c r="C1043" s="470" t="s">
        <v>1523</v>
      </c>
      <c r="D1043" s="471" t="s">
        <v>386</v>
      </c>
      <c r="E1043" s="465">
        <v>5</v>
      </c>
      <c r="F1043" s="466">
        <f t="shared" si="46"/>
        <v>360</v>
      </c>
      <c r="G1043" s="467">
        <v>1800</v>
      </c>
      <c r="H1043" s="468"/>
      <c r="I1043" s="473"/>
      <c r="J1043" s="474"/>
      <c r="K1043" s="475">
        <f t="shared" si="47"/>
        <v>-1800</v>
      </c>
      <c r="L1043" s="476">
        <f t="shared" si="45"/>
        <v>-100</v>
      </c>
      <c r="M1043" s="477"/>
      <c r="N1043" s="478"/>
    </row>
    <row r="1044" ht="15" customHeight="1" spans="1:14">
      <c r="A1044" s="461">
        <v>1038</v>
      </c>
      <c r="B1044" s="469" t="s">
        <v>1524</v>
      </c>
      <c r="C1044" s="470" t="s">
        <v>1497</v>
      </c>
      <c r="D1044" s="471" t="s">
        <v>514</v>
      </c>
      <c r="E1044" s="465">
        <v>2</v>
      </c>
      <c r="F1044" s="466">
        <f t="shared" si="46"/>
        <v>91.5</v>
      </c>
      <c r="G1044" s="467">
        <v>183</v>
      </c>
      <c r="H1044" s="468"/>
      <c r="I1044" s="473"/>
      <c r="J1044" s="474"/>
      <c r="K1044" s="475">
        <f t="shared" si="47"/>
        <v>-183</v>
      </c>
      <c r="L1044" s="476">
        <f t="shared" si="45"/>
        <v>-100</v>
      </c>
      <c r="M1044" s="477"/>
      <c r="N1044" s="478"/>
    </row>
    <row r="1045" ht="15" customHeight="1" spans="1:14">
      <c r="A1045" s="461">
        <v>1039</v>
      </c>
      <c r="B1045" s="469" t="s">
        <v>1525</v>
      </c>
      <c r="C1045" s="470" t="s">
        <v>1497</v>
      </c>
      <c r="D1045" s="471" t="s">
        <v>476</v>
      </c>
      <c r="E1045" s="465">
        <v>5</v>
      </c>
      <c r="F1045" s="466">
        <f t="shared" si="46"/>
        <v>456.6</v>
      </c>
      <c r="G1045" s="467">
        <v>2283</v>
      </c>
      <c r="H1045" s="468"/>
      <c r="I1045" s="473"/>
      <c r="J1045" s="474"/>
      <c r="K1045" s="475">
        <f t="shared" si="47"/>
        <v>-2283</v>
      </c>
      <c r="L1045" s="476">
        <f t="shared" si="45"/>
        <v>-100</v>
      </c>
      <c r="M1045" s="477"/>
      <c r="N1045" s="478"/>
    </row>
    <row r="1046" ht="15" customHeight="1" spans="1:14">
      <c r="A1046" s="461">
        <v>1040</v>
      </c>
      <c r="B1046" s="469" t="s">
        <v>1428</v>
      </c>
      <c r="C1046" s="470" t="s">
        <v>1379</v>
      </c>
      <c r="D1046" s="471" t="s">
        <v>386</v>
      </c>
      <c r="E1046" s="465">
        <v>1</v>
      </c>
      <c r="F1046" s="466">
        <f t="shared" si="46"/>
        <v>10</v>
      </c>
      <c r="G1046" s="467">
        <v>10</v>
      </c>
      <c r="H1046" s="468"/>
      <c r="I1046" s="473"/>
      <c r="J1046" s="474"/>
      <c r="K1046" s="475">
        <f t="shared" si="47"/>
        <v>-10</v>
      </c>
      <c r="L1046" s="476">
        <f t="shared" si="45"/>
        <v>-100</v>
      </c>
      <c r="M1046" s="477"/>
      <c r="N1046" s="478"/>
    </row>
    <row r="1047" ht="15" customHeight="1" spans="1:14">
      <c r="A1047" s="461">
        <v>1041</v>
      </c>
      <c r="B1047" s="469" t="s">
        <v>1526</v>
      </c>
      <c r="C1047" s="470" t="s">
        <v>1379</v>
      </c>
      <c r="D1047" s="471" t="s">
        <v>514</v>
      </c>
      <c r="E1047" s="465">
        <v>6</v>
      </c>
      <c r="F1047" s="466">
        <f t="shared" si="46"/>
        <v>630</v>
      </c>
      <c r="G1047" s="467">
        <v>3780</v>
      </c>
      <c r="H1047" s="468"/>
      <c r="I1047" s="473"/>
      <c r="J1047" s="474"/>
      <c r="K1047" s="475">
        <f t="shared" si="47"/>
        <v>-3780</v>
      </c>
      <c r="L1047" s="476">
        <f t="shared" si="45"/>
        <v>-100</v>
      </c>
      <c r="M1047" s="477"/>
      <c r="N1047" s="478"/>
    </row>
    <row r="1048" ht="15" customHeight="1" spans="1:14">
      <c r="A1048" s="461">
        <v>1042</v>
      </c>
      <c r="B1048" s="469" t="s">
        <v>1435</v>
      </c>
      <c r="C1048" s="470" t="s">
        <v>1379</v>
      </c>
      <c r="D1048" s="471" t="s">
        <v>386</v>
      </c>
      <c r="E1048" s="465">
        <v>0</v>
      </c>
      <c r="F1048" s="466" t="e">
        <f t="shared" si="46"/>
        <v>#DIV/0!</v>
      </c>
      <c r="G1048" s="467">
        <v>0</v>
      </c>
      <c r="H1048" s="468"/>
      <c r="I1048" s="473"/>
      <c r="J1048" s="474"/>
      <c r="K1048" s="475">
        <f t="shared" si="47"/>
        <v>0</v>
      </c>
      <c r="L1048" s="476" t="str">
        <f t="shared" si="45"/>
        <v/>
      </c>
      <c r="M1048" s="477"/>
      <c r="N1048" s="478"/>
    </row>
    <row r="1049" ht="15" customHeight="1" spans="1:14">
      <c r="A1049" s="461">
        <v>1043</v>
      </c>
      <c r="B1049" s="469" t="s">
        <v>1488</v>
      </c>
      <c r="C1049" s="470" t="s">
        <v>1379</v>
      </c>
      <c r="D1049" s="471" t="s">
        <v>386</v>
      </c>
      <c r="E1049" s="465">
        <v>4</v>
      </c>
      <c r="F1049" s="466">
        <f t="shared" si="46"/>
        <v>111.7</v>
      </c>
      <c r="G1049" s="467">
        <v>446.8</v>
      </c>
      <c r="H1049" s="468"/>
      <c r="I1049" s="473"/>
      <c r="J1049" s="474"/>
      <c r="K1049" s="475">
        <f t="shared" si="47"/>
        <v>-446.8</v>
      </c>
      <c r="L1049" s="476">
        <f t="shared" si="45"/>
        <v>-100</v>
      </c>
      <c r="M1049" s="477"/>
      <c r="N1049" s="478"/>
    </row>
    <row r="1050" ht="15" customHeight="1" spans="1:14">
      <c r="A1050" s="461">
        <v>1044</v>
      </c>
      <c r="B1050" s="469" t="s">
        <v>1430</v>
      </c>
      <c r="C1050" s="470" t="s">
        <v>1379</v>
      </c>
      <c r="D1050" s="471" t="s">
        <v>386</v>
      </c>
      <c r="E1050" s="465">
        <v>4</v>
      </c>
      <c r="F1050" s="466">
        <f t="shared" si="46"/>
        <v>85</v>
      </c>
      <c r="G1050" s="467">
        <v>340</v>
      </c>
      <c r="H1050" s="468"/>
      <c r="I1050" s="473"/>
      <c r="J1050" s="474"/>
      <c r="K1050" s="475">
        <f t="shared" si="47"/>
        <v>-340</v>
      </c>
      <c r="L1050" s="476">
        <f t="shared" si="45"/>
        <v>-100</v>
      </c>
      <c r="M1050" s="477"/>
      <c r="N1050" s="478"/>
    </row>
    <row r="1051" ht="15" customHeight="1" spans="1:14">
      <c r="A1051" s="461">
        <v>1045</v>
      </c>
      <c r="B1051" s="469" t="s">
        <v>1527</v>
      </c>
      <c r="C1051" s="470" t="s">
        <v>1528</v>
      </c>
      <c r="D1051" s="471" t="s">
        <v>468</v>
      </c>
      <c r="E1051" s="465">
        <v>200</v>
      </c>
      <c r="F1051" s="466">
        <f t="shared" si="46"/>
        <v>15</v>
      </c>
      <c r="G1051" s="467">
        <v>3000</v>
      </c>
      <c r="H1051" s="468"/>
      <c r="I1051" s="473"/>
      <c r="J1051" s="474"/>
      <c r="K1051" s="475">
        <f t="shared" si="47"/>
        <v>-3000</v>
      </c>
      <c r="L1051" s="476">
        <f t="shared" si="45"/>
        <v>-100</v>
      </c>
      <c r="M1051" s="477"/>
      <c r="N1051" s="478"/>
    </row>
    <row r="1052" ht="15" customHeight="1" spans="1:14">
      <c r="A1052" s="461">
        <v>1046</v>
      </c>
      <c r="B1052" s="469" t="s">
        <v>1529</v>
      </c>
      <c r="C1052" s="470" t="s">
        <v>1530</v>
      </c>
      <c r="D1052" s="471" t="s">
        <v>840</v>
      </c>
      <c r="E1052" s="465">
        <v>12</v>
      </c>
      <c r="F1052" s="466">
        <f t="shared" si="46"/>
        <v>165.216666666667</v>
      </c>
      <c r="G1052" s="467">
        <v>1982.6</v>
      </c>
      <c r="H1052" s="468"/>
      <c r="I1052" s="473"/>
      <c r="J1052" s="474"/>
      <c r="K1052" s="475">
        <f t="shared" si="47"/>
        <v>-1982.6</v>
      </c>
      <c r="L1052" s="476">
        <f t="shared" si="45"/>
        <v>-100</v>
      </c>
      <c r="M1052" s="477"/>
      <c r="N1052" s="478"/>
    </row>
    <row r="1053" ht="15" customHeight="1" spans="1:14">
      <c r="A1053" s="461">
        <v>1047</v>
      </c>
      <c r="B1053" s="469" t="s">
        <v>1529</v>
      </c>
      <c r="C1053" s="470" t="s">
        <v>1530</v>
      </c>
      <c r="D1053" s="471" t="s">
        <v>468</v>
      </c>
      <c r="E1053" s="465">
        <v>0</v>
      </c>
      <c r="F1053" s="466" t="e">
        <f t="shared" si="46"/>
        <v>#DIV/0!</v>
      </c>
      <c r="G1053" s="467">
        <v>0</v>
      </c>
      <c r="H1053" s="468"/>
      <c r="I1053" s="473"/>
      <c r="J1053" s="474"/>
      <c r="K1053" s="475">
        <f t="shared" si="47"/>
        <v>0</v>
      </c>
      <c r="L1053" s="476" t="str">
        <f t="shared" si="45"/>
        <v/>
      </c>
      <c r="M1053" s="477"/>
      <c r="N1053" s="478"/>
    </row>
    <row r="1054" ht="15" customHeight="1" spans="1:14">
      <c r="A1054" s="461">
        <v>1048</v>
      </c>
      <c r="B1054" s="469" t="s">
        <v>1531</v>
      </c>
      <c r="C1054" s="470"/>
      <c r="D1054" s="471" t="s">
        <v>386</v>
      </c>
      <c r="E1054" s="465">
        <v>107</v>
      </c>
      <c r="F1054" s="466">
        <f t="shared" si="46"/>
        <v>22.6336448598131</v>
      </c>
      <c r="G1054" s="467">
        <v>2421.8</v>
      </c>
      <c r="H1054" s="468"/>
      <c r="I1054" s="473"/>
      <c r="J1054" s="474"/>
      <c r="K1054" s="475">
        <f t="shared" si="47"/>
        <v>-2421.8</v>
      </c>
      <c r="L1054" s="476">
        <f t="shared" si="45"/>
        <v>-100</v>
      </c>
      <c r="M1054" s="477"/>
      <c r="N1054" s="478"/>
    </row>
    <row r="1055" ht="15" customHeight="1" spans="1:14">
      <c r="A1055" s="461">
        <v>1049</v>
      </c>
      <c r="B1055" s="469" t="s">
        <v>1532</v>
      </c>
      <c r="C1055" s="470" t="s">
        <v>1533</v>
      </c>
      <c r="D1055" s="471" t="s">
        <v>386</v>
      </c>
      <c r="E1055" s="465">
        <v>20</v>
      </c>
      <c r="F1055" s="466">
        <f t="shared" si="46"/>
        <v>1.8</v>
      </c>
      <c r="G1055" s="467">
        <v>36</v>
      </c>
      <c r="H1055" s="468"/>
      <c r="I1055" s="473"/>
      <c r="J1055" s="474"/>
      <c r="K1055" s="475">
        <f t="shared" si="47"/>
        <v>-36</v>
      </c>
      <c r="L1055" s="476">
        <f t="shared" si="45"/>
        <v>-100</v>
      </c>
      <c r="M1055" s="477"/>
      <c r="N1055" s="478"/>
    </row>
    <row r="1056" ht="15" customHeight="1" spans="1:14">
      <c r="A1056" s="461">
        <v>1050</v>
      </c>
      <c r="B1056" s="469" t="s">
        <v>1534</v>
      </c>
      <c r="C1056" s="470"/>
      <c r="D1056" s="471" t="s">
        <v>386</v>
      </c>
      <c r="E1056" s="465">
        <v>17</v>
      </c>
      <c r="F1056" s="466">
        <f t="shared" si="46"/>
        <v>2541.17647058824</v>
      </c>
      <c r="G1056" s="467">
        <v>43200</v>
      </c>
      <c r="H1056" s="468"/>
      <c r="I1056" s="473"/>
      <c r="J1056" s="474"/>
      <c r="K1056" s="475">
        <f t="shared" si="47"/>
        <v>-43200</v>
      </c>
      <c r="L1056" s="476">
        <f t="shared" si="45"/>
        <v>-100</v>
      </c>
      <c r="M1056" s="477"/>
      <c r="N1056" s="478"/>
    </row>
    <row r="1057" ht="15" customHeight="1" spans="1:14">
      <c r="A1057" s="461">
        <v>1051</v>
      </c>
      <c r="B1057" s="469" t="s">
        <v>1535</v>
      </c>
      <c r="C1057" s="470" t="s">
        <v>1536</v>
      </c>
      <c r="D1057" s="471" t="s">
        <v>386</v>
      </c>
      <c r="E1057" s="465">
        <v>0</v>
      </c>
      <c r="F1057" s="466" t="e">
        <f t="shared" si="46"/>
        <v>#DIV/0!</v>
      </c>
      <c r="G1057" s="467">
        <v>0</v>
      </c>
      <c r="H1057" s="468"/>
      <c r="I1057" s="473"/>
      <c r="J1057" s="474"/>
      <c r="K1057" s="475">
        <f t="shared" si="47"/>
        <v>0</v>
      </c>
      <c r="L1057" s="476" t="str">
        <f t="shared" si="45"/>
        <v/>
      </c>
      <c r="M1057" s="477"/>
      <c r="N1057" s="478"/>
    </row>
    <row r="1058" ht="15" customHeight="1" spans="1:14">
      <c r="A1058" s="461">
        <v>1052</v>
      </c>
      <c r="B1058" s="469" t="s">
        <v>1535</v>
      </c>
      <c r="C1058" s="470" t="s">
        <v>1537</v>
      </c>
      <c r="D1058" s="471" t="s">
        <v>386</v>
      </c>
      <c r="E1058" s="465">
        <v>4</v>
      </c>
      <c r="F1058" s="466">
        <f t="shared" si="46"/>
        <v>49.945</v>
      </c>
      <c r="G1058" s="467">
        <v>199.78</v>
      </c>
      <c r="H1058" s="468"/>
      <c r="I1058" s="473"/>
      <c r="J1058" s="474"/>
      <c r="K1058" s="475">
        <f t="shared" si="47"/>
        <v>-199.78</v>
      </c>
      <c r="L1058" s="476">
        <f t="shared" si="45"/>
        <v>-100</v>
      </c>
      <c r="M1058" s="477"/>
      <c r="N1058" s="478"/>
    </row>
    <row r="1059" ht="15" customHeight="1" spans="1:14">
      <c r="A1059" s="461">
        <v>1053</v>
      </c>
      <c r="B1059" s="469" t="s">
        <v>1529</v>
      </c>
      <c r="C1059" s="470" t="s">
        <v>1236</v>
      </c>
      <c r="D1059" s="471" t="s">
        <v>468</v>
      </c>
      <c r="E1059" s="465">
        <v>60</v>
      </c>
      <c r="F1059" s="466">
        <f t="shared" si="46"/>
        <v>4</v>
      </c>
      <c r="G1059" s="467">
        <v>240</v>
      </c>
      <c r="H1059" s="468"/>
      <c r="I1059" s="473"/>
      <c r="J1059" s="474"/>
      <c r="K1059" s="475">
        <f t="shared" si="47"/>
        <v>-240</v>
      </c>
      <c r="L1059" s="476">
        <f t="shared" si="45"/>
        <v>-100</v>
      </c>
      <c r="M1059" s="477"/>
      <c r="N1059" s="478"/>
    </row>
    <row r="1060" ht="15" customHeight="1" spans="1:14">
      <c r="A1060" s="461">
        <v>1054</v>
      </c>
      <c r="B1060" s="469" t="s">
        <v>1529</v>
      </c>
      <c r="C1060" s="470" t="s">
        <v>1538</v>
      </c>
      <c r="D1060" s="471" t="s">
        <v>468</v>
      </c>
      <c r="E1060" s="465">
        <v>200</v>
      </c>
      <c r="F1060" s="466">
        <f t="shared" si="46"/>
        <v>3</v>
      </c>
      <c r="G1060" s="467">
        <v>600</v>
      </c>
      <c r="H1060" s="468"/>
      <c r="I1060" s="473"/>
      <c r="J1060" s="474"/>
      <c r="K1060" s="475">
        <f t="shared" si="47"/>
        <v>-600</v>
      </c>
      <c r="L1060" s="476">
        <f t="shared" si="45"/>
        <v>-100</v>
      </c>
      <c r="M1060" s="477"/>
      <c r="N1060" s="478"/>
    </row>
    <row r="1061" ht="15" customHeight="1" spans="1:14">
      <c r="A1061" s="461">
        <v>1055</v>
      </c>
      <c r="B1061" s="469" t="s">
        <v>1529</v>
      </c>
      <c r="C1061" s="470" t="s">
        <v>1539</v>
      </c>
      <c r="D1061" s="471" t="s">
        <v>840</v>
      </c>
      <c r="E1061" s="465">
        <v>1680</v>
      </c>
      <c r="F1061" s="466">
        <f t="shared" si="46"/>
        <v>12.6</v>
      </c>
      <c r="G1061" s="467">
        <v>21168</v>
      </c>
      <c r="H1061" s="468"/>
      <c r="I1061" s="473"/>
      <c r="J1061" s="474"/>
      <c r="K1061" s="475">
        <f t="shared" si="47"/>
        <v>-21168</v>
      </c>
      <c r="L1061" s="476">
        <f t="shared" si="45"/>
        <v>-100</v>
      </c>
      <c r="M1061" s="477"/>
      <c r="N1061" s="478"/>
    </row>
    <row r="1062" ht="15" customHeight="1" spans="1:14">
      <c r="A1062" s="461">
        <v>1056</v>
      </c>
      <c r="B1062" s="469" t="s">
        <v>1529</v>
      </c>
      <c r="C1062" s="470" t="s">
        <v>1540</v>
      </c>
      <c r="D1062" s="471" t="s">
        <v>840</v>
      </c>
      <c r="E1062" s="465">
        <v>0</v>
      </c>
      <c r="F1062" s="466" t="e">
        <f t="shared" si="46"/>
        <v>#DIV/0!</v>
      </c>
      <c r="G1062" s="467">
        <v>0</v>
      </c>
      <c r="H1062" s="468"/>
      <c r="I1062" s="473"/>
      <c r="J1062" s="474"/>
      <c r="K1062" s="475">
        <f t="shared" si="47"/>
        <v>0</v>
      </c>
      <c r="L1062" s="476" t="str">
        <f t="shared" si="45"/>
        <v/>
      </c>
      <c r="M1062" s="477"/>
      <c r="N1062" s="478"/>
    </row>
    <row r="1063" ht="15" customHeight="1" spans="1:14">
      <c r="A1063" s="461">
        <v>1057</v>
      </c>
      <c r="B1063" s="469" t="s">
        <v>1541</v>
      </c>
      <c r="C1063" s="470"/>
      <c r="D1063" s="471" t="s">
        <v>378</v>
      </c>
      <c r="E1063" s="465">
        <v>10</v>
      </c>
      <c r="F1063" s="466">
        <f t="shared" si="46"/>
        <v>65</v>
      </c>
      <c r="G1063" s="467">
        <v>650</v>
      </c>
      <c r="H1063" s="468"/>
      <c r="I1063" s="473"/>
      <c r="J1063" s="474"/>
      <c r="K1063" s="475">
        <f t="shared" si="47"/>
        <v>-650</v>
      </c>
      <c r="L1063" s="476">
        <f t="shared" si="45"/>
        <v>-100</v>
      </c>
      <c r="M1063" s="477"/>
      <c r="N1063" s="478"/>
    </row>
    <row r="1064" ht="15" customHeight="1" spans="1:14">
      <c r="A1064" s="461">
        <v>1058</v>
      </c>
      <c r="B1064" s="469" t="s">
        <v>1542</v>
      </c>
      <c r="C1064" s="470" t="s">
        <v>472</v>
      </c>
      <c r="D1064" s="471" t="s">
        <v>342</v>
      </c>
      <c r="E1064" s="465">
        <v>1</v>
      </c>
      <c r="F1064" s="466">
        <f t="shared" si="46"/>
        <v>5240</v>
      </c>
      <c r="G1064" s="467">
        <v>5240</v>
      </c>
      <c r="H1064" s="468"/>
      <c r="I1064" s="473"/>
      <c r="J1064" s="474"/>
      <c r="K1064" s="475">
        <f t="shared" si="47"/>
        <v>-5240</v>
      </c>
      <c r="L1064" s="476">
        <f t="shared" si="45"/>
        <v>-100</v>
      </c>
      <c r="M1064" s="477"/>
      <c r="N1064" s="478"/>
    </row>
    <row r="1065" ht="15" customHeight="1" spans="1:14">
      <c r="A1065" s="461">
        <v>1059</v>
      </c>
      <c r="B1065" s="469" t="s">
        <v>1543</v>
      </c>
      <c r="C1065" s="470"/>
      <c r="D1065" s="471" t="s">
        <v>386</v>
      </c>
      <c r="E1065" s="465">
        <v>59</v>
      </c>
      <c r="F1065" s="466">
        <f t="shared" si="46"/>
        <v>85.7669491525424</v>
      </c>
      <c r="G1065" s="467">
        <v>5060.25</v>
      </c>
      <c r="H1065" s="468"/>
      <c r="I1065" s="473"/>
      <c r="J1065" s="474"/>
      <c r="K1065" s="475">
        <f t="shared" si="47"/>
        <v>-5060.25</v>
      </c>
      <c r="L1065" s="476">
        <f t="shared" si="45"/>
        <v>-100</v>
      </c>
      <c r="M1065" s="477"/>
      <c r="N1065" s="478"/>
    </row>
    <row r="1066" ht="15" customHeight="1" spans="1:14">
      <c r="A1066" s="461">
        <v>1060</v>
      </c>
      <c r="B1066" s="469" t="s">
        <v>1544</v>
      </c>
      <c r="C1066" s="470"/>
      <c r="D1066" s="471" t="s">
        <v>492</v>
      </c>
      <c r="E1066" s="465">
        <v>14</v>
      </c>
      <c r="F1066" s="466">
        <f t="shared" si="46"/>
        <v>1.685</v>
      </c>
      <c r="G1066" s="467">
        <v>23.59</v>
      </c>
      <c r="H1066" s="468"/>
      <c r="I1066" s="473"/>
      <c r="J1066" s="474"/>
      <c r="K1066" s="475">
        <f t="shared" si="47"/>
        <v>-23.59</v>
      </c>
      <c r="L1066" s="476">
        <f t="shared" si="45"/>
        <v>-100</v>
      </c>
      <c r="M1066" s="477"/>
      <c r="N1066" s="478"/>
    </row>
    <row r="1067" ht="15" customHeight="1" spans="1:14">
      <c r="A1067" s="461">
        <v>1061</v>
      </c>
      <c r="B1067" s="469" t="s">
        <v>1545</v>
      </c>
      <c r="C1067" s="470" t="s">
        <v>472</v>
      </c>
      <c r="D1067" s="471" t="s">
        <v>476</v>
      </c>
      <c r="E1067" s="465">
        <v>13</v>
      </c>
      <c r="F1067" s="466">
        <f t="shared" si="46"/>
        <v>450.923076923077</v>
      </c>
      <c r="G1067" s="467">
        <v>5862</v>
      </c>
      <c r="H1067" s="468"/>
      <c r="I1067" s="473"/>
      <c r="J1067" s="474"/>
      <c r="K1067" s="475">
        <f t="shared" si="47"/>
        <v>-5862</v>
      </c>
      <c r="L1067" s="476">
        <f t="shared" si="45"/>
        <v>-100</v>
      </c>
      <c r="M1067" s="477"/>
      <c r="N1067" s="478"/>
    </row>
    <row r="1068" ht="15" customHeight="1" spans="1:14">
      <c r="A1068" s="461">
        <v>1062</v>
      </c>
      <c r="B1068" s="469" t="s">
        <v>1546</v>
      </c>
      <c r="C1068" s="470" t="s">
        <v>1547</v>
      </c>
      <c r="D1068" s="471" t="s">
        <v>378</v>
      </c>
      <c r="E1068" s="465">
        <v>3</v>
      </c>
      <c r="F1068" s="466">
        <f t="shared" si="46"/>
        <v>2200</v>
      </c>
      <c r="G1068" s="467">
        <v>6600</v>
      </c>
      <c r="H1068" s="468"/>
      <c r="I1068" s="473"/>
      <c r="J1068" s="474"/>
      <c r="K1068" s="475">
        <f t="shared" si="47"/>
        <v>-6600</v>
      </c>
      <c r="L1068" s="476">
        <f t="shared" si="45"/>
        <v>-100</v>
      </c>
      <c r="M1068" s="477"/>
      <c r="N1068" s="478"/>
    </row>
    <row r="1069" ht="15" customHeight="1" spans="1:14">
      <c r="A1069" s="461">
        <v>1063</v>
      </c>
      <c r="B1069" s="469" t="s">
        <v>1548</v>
      </c>
      <c r="C1069" s="470" t="s">
        <v>1549</v>
      </c>
      <c r="D1069" s="471" t="s">
        <v>386</v>
      </c>
      <c r="E1069" s="465">
        <v>2</v>
      </c>
      <c r="F1069" s="466">
        <f t="shared" si="46"/>
        <v>1124.5</v>
      </c>
      <c r="G1069" s="467">
        <v>2249</v>
      </c>
      <c r="H1069" s="468"/>
      <c r="I1069" s="473"/>
      <c r="J1069" s="474"/>
      <c r="K1069" s="475">
        <f t="shared" si="47"/>
        <v>-2249</v>
      </c>
      <c r="L1069" s="476">
        <f t="shared" si="45"/>
        <v>-100</v>
      </c>
      <c r="M1069" s="477"/>
      <c r="N1069" s="478"/>
    </row>
    <row r="1070" ht="15" customHeight="1" spans="1:14">
      <c r="A1070" s="461">
        <v>1064</v>
      </c>
      <c r="B1070" s="469" t="s">
        <v>1550</v>
      </c>
      <c r="C1070" s="470"/>
      <c r="D1070" s="471" t="s">
        <v>476</v>
      </c>
      <c r="E1070" s="465">
        <v>646</v>
      </c>
      <c r="F1070" s="466">
        <f t="shared" si="46"/>
        <v>61.5665634674923</v>
      </c>
      <c r="G1070" s="467">
        <v>39772</v>
      </c>
      <c r="H1070" s="468"/>
      <c r="I1070" s="473"/>
      <c r="J1070" s="474"/>
      <c r="K1070" s="475">
        <f t="shared" si="47"/>
        <v>-39772</v>
      </c>
      <c r="L1070" s="476">
        <f t="shared" si="45"/>
        <v>-100</v>
      </c>
      <c r="M1070" s="477"/>
      <c r="N1070" s="478"/>
    </row>
    <row r="1071" ht="15" customHeight="1" spans="1:14">
      <c r="A1071" s="461">
        <v>1065</v>
      </c>
      <c r="B1071" s="469" t="s">
        <v>1551</v>
      </c>
      <c r="C1071" s="470" t="s">
        <v>1552</v>
      </c>
      <c r="D1071" s="471" t="s">
        <v>393</v>
      </c>
      <c r="E1071" s="465">
        <v>3</v>
      </c>
      <c r="F1071" s="466">
        <f t="shared" si="46"/>
        <v>160</v>
      </c>
      <c r="G1071" s="467">
        <v>480</v>
      </c>
      <c r="H1071" s="468"/>
      <c r="I1071" s="473"/>
      <c r="J1071" s="474"/>
      <c r="K1071" s="475">
        <f t="shared" si="47"/>
        <v>-480</v>
      </c>
      <c r="L1071" s="476">
        <f t="shared" si="45"/>
        <v>-100</v>
      </c>
      <c r="M1071" s="477"/>
      <c r="N1071" s="478"/>
    </row>
    <row r="1072" ht="15" customHeight="1" spans="1:14">
      <c r="A1072" s="461">
        <v>1066</v>
      </c>
      <c r="B1072" s="469" t="s">
        <v>1551</v>
      </c>
      <c r="C1072" s="470" t="s">
        <v>472</v>
      </c>
      <c r="D1072" s="471" t="s">
        <v>393</v>
      </c>
      <c r="E1072" s="465">
        <v>9</v>
      </c>
      <c r="F1072" s="466">
        <f t="shared" si="46"/>
        <v>198.666666666667</v>
      </c>
      <c r="G1072" s="467">
        <v>1788</v>
      </c>
      <c r="H1072" s="468"/>
      <c r="I1072" s="473"/>
      <c r="J1072" s="474"/>
      <c r="K1072" s="475">
        <f t="shared" si="47"/>
        <v>-1788</v>
      </c>
      <c r="L1072" s="476">
        <f t="shared" si="45"/>
        <v>-100</v>
      </c>
      <c r="M1072" s="477"/>
      <c r="N1072" s="478"/>
    </row>
    <row r="1073" ht="15" customHeight="1" spans="1:14">
      <c r="A1073" s="461">
        <v>1067</v>
      </c>
      <c r="B1073" s="469" t="s">
        <v>1553</v>
      </c>
      <c r="C1073" s="470" t="s">
        <v>472</v>
      </c>
      <c r="D1073" s="471" t="s">
        <v>378</v>
      </c>
      <c r="E1073" s="465">
        <v>0</v>
      </c>
      <c r="F1073" s="466" t="e">
        <f t="shared" si="46"/>
        <v>#DIV/0!</v>
      </c>
      <c r="G1073" s="467">
        <v>0</v>
      </c>
      <c r="H1073" s="468"/>
      <c r="I1073" s="473"/>
      <c r="J1073" s="474"/>
      <c r="K1073" s="475">
        <f t="shared" si="47"/>
        <v>0</v>
      </c>
      <c r="L1073" s="476" t="str">
        <f t="shared" si="45"/>
        <v/>
      </c>
      <c r="M1073" s="477"/>
      <c r="N1073" s="478"/>
    </row>
    <row r="1074" ht="15" customHeight="1" spans="1:14">
      <c r="A1074" s="461">
        <v>1068</v>
      </c>
      <c r="B1074" s="469" t="s">
        <v>1554</v>
      </c>
      <c r="C1074" s="470" t="s">
        <v>472</v>
      </c>
      <c r="D1074" s="471" t="s">
        <v>386</v>
      </c>
      <c r="E1074" s="465">
        <v>6</v>
      </c>
      <c r="F1074" s="466">
        <f t="shared" si="46"/>
        <v>999.333333333333</v>
      </c>
      <c r="G1074" s="467">
        <v>5996</v>
      </c>
      <c r="H1074" s="468"/>
      <c r="I1074" s="473"/>
      <c r="J1074" s="474"/>
      <c r="K1074" s="475">
        <f t="shared" si="47"/>
        <v>-5996</v>
      </c>
      <c r="L1074" s="476">
        <f t="shared" si="45"/>
        <v>-100</v>
      </c>
      <c r="M1074" s="477"/>
      <c r="N1074" s="478"/>
    </row>
    <row r="1075" ht="15" customHeight="1" spans="1:14">
      <c r="A1075" s="461">
        <v>1069</v>
      </c>
      <c r="B1075" s="469" t="s">
        <v>1555</v>
      </c>
      <c r="C1075" s="470" t="s">
        <v>472</v>
      </c>
      <c r="D1075" s="471" t="s">
        <v>386</v>
      </c>
      <c r="E1075" s="465">
        <v>99</v>
      </c>
      <c r="F1075" s="466">
        <f t="shared" si="46"/>
        <v>3.32323232323232</v>
      </c>
      <c r="G1075" s="467">
        <v>329</v>
      </c>
      <c r="H1075" s="468"/>
      <c r="I1075" s="473"/>
      <c r="J1075" s="474"/>
      <c r="K1075" s="475">
        <f t="shared" si="47"/>
        <v>-329</v>
      </c>
      <c r="L1075" s="476">
        <f t="shared" si="45"/>
        <v>-100</v>
      </c>
      <c r="M1075" s="477"/>
      <c r="N1075" s="478"/>
    </row>
    <row r="1076" ht="15" customHeight="1" spans="1:14">
      <c r="A1076" s="461">
        <v>1070</v>
      </c>
      <c r="B1076" s="469" t="s">
        <v>1556</v>
      </c>
      <c r="C1076" s="470" t="s">
        <v>472</v>
      </c>
      <c r="D1076" s="471" t="s">
        <v>378</v>
      </c>
      <c r="E1076" s="465">
        <v>100</v>
      </c>
      <c r="F1076" s="466">
        <f t="shared" si="46"/>
        <v>32</v>
      </c>
      <c r="G1076" s="467">
        <v>3200</v>
      </c>
      <c r="H1076" s="468"/>
      <c r="I1076" s="473"/>
      <c r="J1076" s="474"/>
      <c r="K1076" s="475">
        <f t="shared" si="47"/>
        <v>-3200</v>
      </c>
      <c r="L1076" s="476">
        <f t="shared" si="45"/>
        <v>-100</v>
      </c>
      <c r="M1076" s="477"/>
      <c r="N1076" s="478"/>
    </row>
    <row r="1077" ht="15" customHeight="1" spans="1:14">
      <c r="A1077" s="461">
        <v>1071</v>
      </c>
      <c r="B1077" s="469" t="s">
        <v>1557</v>
      </c>
      <c r="C1077" s="470" t="s">
        <v>472</v>
      </c>
      <c r="D1077" s="471" t="s">
        <v>386</v>
      </c>
      <c r="E1077" s="465">
        <v>18</v>
      </c>
      <c r="F1077" s="466">
        <f t="shared" si="46"/>
        <v>4</v>
      </c>
      <c r="G1077" s="467">
        <v>72</v>
      </c>
      <c r="H1077" s="468"/>
      <c r="I1077" s="473"/>
      <c r="J1077" s="474"/>
      <c r="K1077" s="475">
        <f t="shared" si="47"/>
        <v>-72</v>
      </c>
      <c r="L1077" s="476">
        <f t="shared" si="45"/>
        <v>-100</v>
      </c>
      <c r="M1077" s="477"/>
      <c r="N1077" s="478"/>
    </row>
    <row r="1078" ht="15" customHeight="1" spans="1:14">
      <c r="A1078" s="461">
        <v>1072</v>
      </c>
      <c r="B1078" s="469" t="s">
        <v>1558</v>
      </c>
      <c r="C1078" s="470" t="s">
        <v>472</v>
      </c>
      <c r="D1078" s="471" t="s">
        <v>378</v>
      </c>
      <c r="E1078" s="465">
        <v>1</v>
      </c>
      <c r="F1078" s="466">
        <f t="shared" si="46"/>
        <v>44770</v>
      </c>
      <c r="G1078" s="467">
        <v>44770</v>
      </c>
      <c r="H1078" s="468"/>
      <c r="I1078" s="473"/>
      <c r="J1078" s="474"/>
      <c r="K1078" s="475">
        <f t="shared" si="47"/>
        <v>-44770</v>
      </c>
      <c r="L1078" s="476">
        <f t="shared" si="45"/>
        <v>-100</v>
      </c>
      <c r="M1078" s="477"/>
      <c r="N1078" s="478"/>
    </row>
    <row r="1079" ht="15" customHeight="1" spans="1:14">
      <c r="A1079" s="461">
        <v>1073</v>
      </c>
      <c r="B1079" s="469" t="s">
        <v>1559</v>
      </c>
      <c r="C1079" s="470" t="s">
        <v>1560</v>
      </c>
      <c r="D1079" s="471" t="s">
        <v>393</v>
      </c>
      <c r="E1079" s="465">
        <v>98</v>
      </c>
      <c r="F1079" s="466">
        <f t="shared" si="46"/>
        <v>169.84693877551</v>
      </c>
      <c r="G1079" s="467">
        <v>16645</v>
      </c>
      <c r="H1079" s="468"/>
      <c r="I1079" s="473"/>
      <c r="J1079" s="474"/>
      <c r="K1079" s="475">
        <f t="shared" si="47"/>
        <v>-16645</v>
      </c>
      <c r="L1079" s="476">
        <f t="shared" si="45"/>
        <v>-100</v>
      </c>
      <c r="M1079" s="477"/>
      <c r="N1079" s="478"/>
    </row>
    <row r="1080" ht="15" customHeight="1" spans="1:14">
      <c r="A1080" s="461">
        <v>1074</v>
      </c>
      <c r="B1080" s="469" t="s">
        <v>1561</v>
      </c>
      <c r="C1080" s="470" t="s">
        <v>1560</v>
      </c>
      <c r="D1080" s="471" t="s">
        <v>386</v>
      </c>
      <c r="E1080" s="465">
        <v>9</v>
      </c>
      <c r="F1080" s="466">
        <f t="shared" si="46"/>
        <v>185</v>
      </c>
      <c r="G1080" s="467">
        <v>1665</v>
      </c>
      <c r="H1080" s="468"/>
      <c r="I1080" s="473"/>
      <c r="J1080" s="474"/>
      <c r="K1080" s="475">
        <f t="shared" si="47"/>
        <v>-1665</v>
      </c>
      <c r="L1080" s="476">
        <f t="shared" si="45"/>
        <v>-100</v>
      </c>
      <c r="M1080" s="477"/>
      <c r="N1080" s="478"/>
    </row>
    <row r="1081" ht="15" customHeight="1" spans="1:14">
      <c r="A1081" s="461">
        <v>1075</v>
      </c>
      <c r="B1081" s="469" t="s">
        <v>1562</v>
      </c>
      <c r="C1081" s="470" t="s">
        <v>1560</v>
      </c>
      <c r="D1081" s="471" t="s">
        <v>386</v>
      </c>
      <c r="E1081" s="465">
        <v>2</v>
      </c>
      <c r="F1081" s="466">
        <f t="shared" si="46"/>
        <v>700</v>
      </c>
      <c r="G1081" s="467">
        <v>1400</v>
      </c>
      <c r="H1081" s="468"/>
      <c r="I1081" s="473"/>
      <c r="J1081" s="474"/>
      <c r="K1081" s="475">
        <f t="shared" si="47"/>
        <v>-1400</v>
      </c>
      <c r="L1081" s="476">
        <f t="shared" si="45"/>
        <v>-100</v>
      </c>
      <c r="M1081" s="477"/>
      <c r="N1081" s="478"/>
    </row>
    <row r="1082" ht="15" customHeight="1" spans="1:14">
      <c r="A1082" s="461">
        <v>1076</v>
      </c>
      <c r="B1082" s="469" t="s">
        <v>1563</v>
      </c>
      <c r="C1082" s="470" t="s">
        <v>1547</v>
      </c>
      <c r="D1082" s="471" t="s">
        <v>393</v>
      </c>
      <c r="E1082" s="465">
        <v>28</v>
      </c>
      <c r="F1082" s="466">
        <f t="shared" si="46"/>
        <v>523.535714285714</v>
      </c>
      <c r="G1082" s="467">
        <v>14659</v>
      </c>
      <c r="H1082" s="468"/>
      <c r="I1082" s="473"/>
      <c r="J1082" s="474"/>
      <c r="K1082" s="475">
        <f t="shared" si="47"/>
        <v>-14659</v>
      </c>
      <c r="L1082" s="476">
        <f t="shared" si="45"/>
        <v>-100</v>
      </c>
      <c r="M1082" s="477"/>
      <c r="N1082" s="478"/>
    </row>
    <row r="1083" ht="15" customHeight="1" spans="1:14">
      <c r="A1083" s="461">
        <v>1077</v>
      </c>
      <c r="B1083" s="469" t="s">
        <v>1564</v>
      </c>
      <c r="C1083" s="470" t="s">
        <v>1547</v>
      </c>
      <c r="D1083" s="471" t="s">
        <v>386</v>
      </c>
      <c r="E1083" s="465">
        <v>1</v>
      </c>
      <c r="F1083" s="466">
        <f t="shared" si="46"/>
        <v>3200</v>
      </c>
      <c r="G1083" s="467">
        <v>3200</v>
      </c>
      <c r="H1083" s="468"/>
      <c r="I1083" s="473"/>
      <c r="J1083" s="474"/>
      <c r="K1083" s="475">
        <f t="shared" si="47"/>
        <v>-3200</v>
      </c>
      <c r="L1083" s="476">
        <f t="shared" si="45"/>
        <v>-100</v>
      </c>
      <c r="M1083" s="477"/>
      <c r="N1083" s="478"/>
    </row>
    <row r="1084" ht="15" customHeight="1" spans="1:14">
      <c r="A1084" s="461">
        <v>1078</v>
      </c>
      <c r="B1084" s="469" t="s">
        <v>1565</v>
      </c>
      <c r="C1084" s="470" t="s">
        <v>472</v>
      </c>
      <c r="D1084" s="471" t="s">
        <v>386</v>
      </c>
      <c r="E1084" s="465">
        <v>1</v>
      </c>
      <c r="F1084" s="466">
        <f t="shared" si="46"/>
        <v>3100</v>
      </c>
      <c r="G1084" s="467">
        <v>3100</v>
      </c>
      <c r="H1084" s="468"/>
      <c r="I1084" s="473"/>
      <c r="J1084" s="474"/>
      <c r="K1084" s="475">
        <f t="shared" si="47"/>
        <v>-3100</v>
      </c>
      <c r="L1084" s="476">
        <f t="shared" si="45"/>
        <v>-100</v>
      </c>
      <c r="M1084" s="477"/>
      <c r="N1084" s="478"/>
    </row>
    <row r="1085" ht="15" customHeight="1" spans="1:14">
      <c r="A1085" s="461">
        <v>1079</v>
      </c>
      <c r="B1085" s="469" t="s">
        <v>1566</v>
      </c>
      <c r="C1085" s="470" t="s">
        <v>1567</v>
      </c>
      <c r="D1085" s="471" t="s">
        <v>416</v>
      </c>
      <c r="E1085" s="465">
        <v>4</v>
      </c>
      <c r="F1085" s="466">
        <f t="shared" si="46"/>
        <v>1812.5</v>
      </c>
      <c r="G1085" s="467">
        <v>7250</v>
      </c>
      <c r="H1085" s="468"/>
      <c r="I1085" s="473"/>
      <c r="J1085" s="474"/>
      <c r="K1085" s="475">
        <f t="shared" si="47"/>
        <v>-7250</v>
      </c>
      <c r="L1085" s="476">
        <f t="shared" si="45"/>
        <v>-100</v>
      </c>
      <c r="M1085" s="477"/>
      <c r="N1085" s="478"/>
    </row>
    <row r="1086" ht="15" customHeight="1" spans="1:14">
      <c r="A1086" s="461">
        <v>1080</v>
      </c>
      <c r="B1086" s="469" t="s">
        <v>1568</v>
      </c>
      <c r="C1086" s="470"/>
      <c r="D1086" s="471" t="s">
        <v>386</v>
      </c>
      <c r="E1086" s="465">
        <v>18</v>
      </c>
      <c r="F1086" s="466">
        <f t="shared" si="46"/>
        <v>32.8494444444444</v>
      </c>
      <c r="G1086" s="467">
        <v>591.29</v>
      </c>
      <c r="H1086" s="468"/>
      <c r="I1086" s="473"/>
      <c r="J1086" s="474"/>
      <c r="K1086" s="475">
        <f t="shared" si="47"/>
        <v>-591.29</v>
      </c>
      <c r="L1086" s="476">
        <f t="shared" si="45"/>
        <v>-100</v>
      </c>
      <c r="M1086" s="477"/>
      <c r="N1086" s="478"/>
    </row>
    <row r="1087" ht="15" customHeight="1" spans="1:14">
      <c r="A1087" s="461">
        <v>1081</v>
      </c>
      <c r="B1087" s="469" t="s">
        <v>1569</v>
      </c>
      <c r="C1087" s="470"/>
      <c r="D1087" s="471" t="s">
        <v>386</v>
      </c>
      <c r="E1087" s="465">
        <v>5</v>
      </c>
      <c r="F1087" s="466">
        <f t="shared" si="46"/>
        <v>400</v>
      </c>
      <c r="G1087" s="467">
        <v>2000</v>
      </c>
      <c r="H1087" s="468"/>
      <c r="I1087" s="473"/>
      <c r="J1087" s="474"/>
      <c r="K1087" s="475">
        <f t="shared" si="47"/>
        <v>-2000</v>
      </c>
      <c r="L1087" s="476">
        <f t="shared" si="45"/>
        <v>-100</v>
      </c>
      <c r="M1087" s="477"/>
      <c r="N1087" s="478"/>
    </row>
    <row r="1088" ht="15" customHeight="1" spans="1:14">
      <c r="A1088" s="461">
        <v>1082</v>
      </c>
      <c r="B1088" s="469" t="s">
        <v>1570</v>
      </c>
      <c r="C1088" s="470"/>
      <c r="D1088" s="471" t="s">
        <v>386</v>
      </c>
      <c r="E1088" s="465">
        <v>33</v>
      </c>
      <c r="F1088" s="466">
        <f t="shared" si="46"/>
        <v>80</v>
      </c>
      <c r="G1088" s="467">
        <v>2640</v>
      </c>
      <c r="H1088" s="468"/>
      <c r="I1088" s="473"/>
      <c r="J1088" s="474"/>
      <c r="K1088" s="475">
        <f t="shared" si="47"/>
        <v>-2640</v>
      </c>
      <c r="L1088" s="476">
        <f t="shared" si="45"/>
        <v>-100</v>
      </c>
      <c r="M1088" s="477"/>
      <c r="N1088" s="478"/>
    </row>
    <row r="1089" ht="15" customHeight="1" spans="1:14">
      <c r="A1089" s="461">
        <v>1083</v>
      </c>
      <c r="B1089" s="469" t="s">
        <v>1571</v>
      </c>
      <c r="C1089" s="470" t="s">
        <v>1572</v>
      </c>
      <c r="D1089" s="471" t="s">
        <v>416</v>
      </c>
      <c r="E1089" s="465">
        <v>1</v>
      </c>
      <c r="F1089" s="466">
        <f t="shared" si="46"/>
        <v>2725</v>
      </c>
      <c r="G1089" s="467">
        <v>2725</v>
      </c>
      <c r="H1089" s="468"/>
      <c r="I1089" s="473"/>
      <c r="J1089" s="474"/>
      <c r="K1089" s="475">
        <f t="shared" si="47"/>
        <v>-2725</v>
      </c>
      <c r="L1089" s="476">
        <f t="shared" si="45"/>
        <v>-100</v>
      </c>
      <c r="M1089" s="477"/>
      <c r="N1089" s="478"/>
    </row>
    <row r="1090" ht="15" customHeight="1" spans="1:14">
      <c r="A1090" s="461">
        <v>1084</v>
      </c>
      <c r="B1090" s="469" t="s">
        <v>1573</v>
      </c>
      <c r="C1090" s="470" t="s">
        <v>1574</v>
      </c>
      <c r="D1090" s="471" t="s">
        <v>416</v>
      </c>
      <c r="E1090" s="465">
        <v>5</v>
      </c>
      <c r="F1090" s="466">
        <f t="shared" si="46"/>
        <v>852.6</v>
      </c>
      <c r="G1090" s="467">
        <v>4263</v>
      </c>
      <c r="H1090" s="468"/>
      <c r="I1090" s="473"/>
      <c r="J1090" s="474"/>
      <c r="K1090" s="475">
        <f t="shared" si="47"/>
        <v>-4263</v>
      </c>
      <c r="L1090" s="476">
        <f t="shared" si="45"/>
        <v>-100</v>
      </c>
      <c r="M1090" s="477"/>
      <c r="N1090" s="478"/>
    </row>
    <row r="1091" ht="15" customHeight="1" spans="1:14">
      <c r="A1091" s="461">
        <v>1085</v>
      </c>
      <c r="B1091" s="469" t="s">
        <v>1575</v>
      </c>
      <c r="C1091" s="470" t="s">
        <v>1576</v>
      </c>
      <c r="D1091" s="471" t="s">
        <v>416</v>
      </c>
      <c r="E1091" s="465">
        <v>1</v>
      </c>
      <c r="F1091" s="466">
        <f t="shared" si="46"/>
        <v>960</v>
      </c>
      <c r="G1091" s="467">
        <v>960</v>
      </c>
      <c r="H1091" s="468"/>
      <c r="I1091" s="473"/>
      <c r="J1091" s="474"/>
      <c r="K1091" s="475">
        <f t="shared" si="47"/>
        <v>-960</v>
      </c>
      <c r="L1091" s="476">
        <f t="shared" ref="L1091:L1154" si="48">IF(OR(G1091&lt;=0,G1091=""),"",(J1091-G1091)/G1091*100)</f>
        <v>-100</v>
      </c>
      <c r="M1091" s="477"/>
      <c r="N1091" s="478"/>
    </row>
    <row r="1092" ht="15" customHeight="1" spans="1:14">
      <c r="A1092" s="461">
        <v>1086</v>
      </c>
      <c r="B1092" s="469" t="s">
        <v>1577</v>
      </c>
      <c r="C1092" s="470">
        <v>1000</v>
      </c>
      <c r="D1092" s="471" t="s">
        <v>476</v>
      </c>
      <c r="E1092" s="465">
        <v>2</v>
      </c>
      <c r="F1092" s="466">
        <f t="shared" si="46"/>
        <v>6025</v>
      </c>
      <c r="G1092" s="467">
        <v>12050</v>
      </c>
      <c r="H1092" s="468"/>
      <c r="I1092" s="473"/>
      <c r="J1092" s="474"/>
      <c r="K1092" s="475">
        <f t="shared" si="47"/>
        <v>-12050</v>
      </c>
      <c r="L1092" s="476">
        <f t="shared" si="48"/>
        <v>-100</v>
      </c>
      <c r="M1092" s="477"/>
      <c r="N1092" s="478"/>
    </row>
    <row r="1093" ht="15" customHeight="1" spans="1:14">
      <c r="A1093" s="461">
        <v>1087</v>
      </c>
      <c r="B1093" s="469" t="s">
        <v>1578</v>
      </c>
      <c r="C1093" s="470" t="s">
        <v>1579</v>
      </c>
      <c r="D1093" s="471" t="s">
        <v>378</v>
      </c>
      <c r="E1093" s="465">
        <v>1</v>
      </c>
      <c r="F1093" s="466">
        <f t="shared" si="46"/>
        <v>183200</v>
      </c>
      <c r="G1093" s="467">
        <v>183200</v>
      </c>
      <c r="H1093" s="468"/>
      <c r="I1093" s="473"/>
      <c r="J1093" s="474"/>
      <c r="K1093" s="475">
        <f t="shared" si="47"/>
        <v>-183200</v>
      </c>
      <c r="L1093" s="476">
        <f t="shared" si="48"/>
        <v>-100</v>
      </c>
      <c r="M1093" s="477"/>
      <c r="N1093" s="478"/>
    </row>
    <row r="1094" ht="15" customHeight="1" spans="1:14">
      <c r="A1094" s="461">
        <v>1088</v>
      </c>
      <c r="B1094" s="469" t="s">
        <v>1580</v>
      </c>
      <c r="C1094" s="470" t="s">
        <v>1581</v>
      </c>
      <c r="D1094" s="471" t="s">
        <v>895</v>
      </c>
      <c r="E1094" s="465">
        <v>0</v>
      </c>
      <c r="F1094" s="466" t="e">
        <f t="shared" si="46"/>
        <v>#DIV/0!</v>
      </c>
      <c r="G1094" s="467">
        <v>0</v>
      </c>
      <c r="H1094" s="468"/>
      <c r="I1094" s="473"/>
      <c r="J1094" s="474"/>
      <c r="K1094" s="475">
        <f t="shared" si="47"/>
        <v>0</v>
      </c>
      <c r="L1094" s="476" t="str">
        <f t="shared" si="48"/>
        <v/>
      </c>
      <c r="M1094" s="477"/>
      <c r="N1094" s="478"/>
    </row>
    <row r="1095" ht="15" customHeight="1" spans="1:14">
      <c r="A1095" s="461">
        <v>1089</v>
      </c>
      <c r="B1095" s="469" t="s">
        <v>1582</v>
      </c>
      <c r="C1095" s="470"/>
      <c r="D1095" s="471" t="s">
        <v>378</v>
      </c>
      <c r="E1095" s="465">
        <v>0</v>
      </c>
      <c r="F1095" s="466" t="e">
        <f t="shared" si="46"/>
        <v>#DIV/0!</v>
      </c>
      <c r="G1095" s="467">
        <v>0</v>
      </c>
      <c r="H1095" s="468"/>
      <c r="I1095" s="473"/>
      <c r="J1095" s="474"/>
      <c r="K1095" s="475">
        <f t="shared" si="47"/>
        <v>0</v>
      </c>
      <c r="L1095" s="476" t="str">
        <f t="shared" si="48"/>
        <v/>
      </c>
      <c r="M1095" s="477"/>
      <c r="N1095" s="478"/>
    </row>
    <row r="1096" ht="15" customHeight="1" spans="1:14">
      <c r="A1096" s="461">
        <v>1090</v>
      </c>
      <c r="B1096" s="469" t="s">
        <v>1583</v>
      </c>
      <c r="C1096" s="470" t="s">
        <v>1584</v>
      </c>
      <c r="D1096" s="471" t="s">
        <v>476</v>
      </c>
      <c r="E1096" s="465">
        <v>25</v>
      </c>
      <c r="F1096" s="466">
        <f t="shared" ref="F1096:F1159" si="49">G1096/E1096</f>
        <v>76.2</v>
      </c>
      <c r="G1096" s="467">
        <v>1905</v>
      </c>
      <c r="H1096" s="468"/>
      <c r="I1096" s="473"/>
      <c r="J1096" s="474"/>
      <c r="K1096" s="475">
        <f t="shared" ref="K1096:K1159" si="50">J1096-G1096</f>
        <v>-1905</v>
      </c>
      <c r="L1096" s="476">
        <f t="shared" si="48"/>
        <v>-100</v>
      </c>
      <c r="M1096" s="477"/>
      <c r="N1096" s="478"/>
    </row>
    <row r="1097" ht="15" customHeight="1" spans="1:14">
      <c r="A1097" s="461">
        <v>1091</v>
      </c>
      <c r="B1097" s="469" t="s">
        <v>1585</v>
      </c>
      <c r="C1097" s="470" t="s">
        <v>1586</v>
      </c>
      <c r="D1097" s="471" t="s">
        <v>1587</v>
      </c>
      <c r="E1097" s="465">
        <v>105</v>
      </c>
      <c r="F1097" s="466">
        <f t="shared" si="49"/>
        <v>409.809523809524</v>
      </c>
      <c r="G1097" s="467">
        <v>43030</v>
      </c>
      <c r="H1097" s="468"/>
      <c r="I1097" s="473"/>
      <c r="J1097" s="474"/>
      <c r="K1097" s="475">
        <f t="shared" si="50"/>
        <v>-43030</v>
      </c>
      <c r="L1097" s="476">
        <f t="shared" si="48"/>
        <v>-100</v>
      </c>
      <c r="M1097" s="477"/>
      <c r="N1097" s="478"/>
    </row>
    <row r="1098" ht="15" customHeight="1" spans="1:14">
      <c r="A1098" s="461">
        <v>1092</v>
      </c>
      <c r="B1098" s="469" t="s">
        <v>1588</v>
      </c>
      <c r="C1098" s="470" t="s">
        <v>1589</v>
      </c>
      <c r="D1098" s="471" t="s">
        <v>476</v>
      </c>
      <c r="E1098" s="465">
        <v>108</v>
      </c>
      <c r="F1098" s="466">
        <f t="shared" si="49"/>
        <v>116.707962962963</v>
      </c>
      <c r="G1098" s="467">
        <v>12604.46</v>
      </c>
      <c r="H1098" s="468"/>
      <c r="I1098" s="473"/>
      <c r="J1098" s="474"/>
      <c r="K1098" s="475">
        <f t="shared" si="50"/>
        <v>-12604.46</v>
      </c>
      <c r="L1098" s="476">
        <f t="shared" si="48"/>
        <v>-100</v>
      </c>
      <c r="M1098" s="477"/>
      <c r="N1098" s="478"/>
    </row>
    <row r="1099" ht="15" customHeight="1" spans="1:14">
      <c r="A1099" s="461">
        <v>1093</v>
      </c>
      <c r="B1099" s="469" t="s">
        <v>1583</v>
      </c>
      <c r="C1099" s="470" t="s">
        <v>1590</v>
      </c>
      <c r="D1099" s="471" t="s">
        <v>1591</v>
      </c>
      <c r="E1099" s="465">
        <v>41</v>
      </c>
      <c r="F1099" s="466">
        <f t="shared" si="49"/>
        <v>40.0487804878049</v>
      </c>
      <c r="G1099" s="467">
        <v>1642</v>
      </c>
      <c r="H1099" s="468"/>
      <c r="I1099" s="473"/>
      <c r="J1099" s="474"/>
      <c r="K1099" s="475">
        <f t="shared" si="50"/>
        <v>-1642</v>
      </c>
      <c r="L1099" s="476">
        <f t="shared" si="48"/>
        <v>-100</v>
      </c>
      <c r="M1099" s="477"/>
      <c r="N1099" s="478"/>
    </row>
    <row r="1100" ht="15" customHeight="1" spans="1:14">
      <c r="A1100" s="461">
        <v>1094</v>
      </c>
      <c r="B1100" s="469" t="s">
        <v>1583</v>
      </c>
      <c r="C1100" s="470" t="s">
        <v>1592</v>
      </c>
      <c r="D1100" s="471" t="s">
        <v>476</v>
      </c>
      <c r="E1100" s="465">
        <v>28</v>
      </c>
      <c r="F1100" s="466">
        <f t="shared" si="49"/>
        <v>273</v>
      </c>
      <c r="G1100" s="467">
        <v>7644</v>
      </c>
      <c r="H1100" s="468"/>
      <c r="I1100" s="473"/>
      <c r="J1100" s="474"/>
      <c r="K1100" s="475">
        <f t="shared" si="50"/>
        <v>-7644</v>
      </c>
      <c r="L1100" s="476">
        <f t="shared" si="48"/>
        <v>-100</v>
      </c>
      <c r="M1100" s="477"/>
      <c r="N1100" s="478"/>
    </row>
    <row r="1101" ht="15" customHeight="1" spans="1:14">
      <c r="A1101" s="461">
        <v>1095</v>
      </c>
      <c r="B1101" s="469" t="s">
        <v>1583</v>
      </c>
      <c r="C1101" s="470" t="s">
        <v>1593</v>
      </c>
      <c r="D1101" s="471" t="s">
        <v>476</v>
      </c>
      <c r="E1101" s="465">
        <v>127</v>
      </c>
      <c r="F1101" s="466">
        <f t="shared" si="49"/>
        <v>410</v>
      </c>
      <c r="G1101" s="467">
        <v>52070</v>
      </c>
      <c r="H1101" s="468"/>
      <c r="I1101" s="473"/>
      <c r="J1101" s="474"/>
      <c r="K1101" s="475">
        <f t="shared" si="50"/>
        <v>-52070</v>
      </c>
      <c r="L1101" s="476">
        <f t="shared" si="48"/>
        <v>-100</v>
      </c>
      <c r="M1101" s="477"/>
      <c r="N1101" s="478"/>
    </row>
    <row r="1102" ht="15" customHeight="1" spans="1:14">
      <c r="A1102" s="461">
        <v>1096</v>
      </c>
      <c r="B1102" s="469" t="s">
        <v>1594</v>
      </c>
      <c r="C1102" s="470" t="s">
        <v>1595</v>
      </c>
      <c r="D1102" s="471" t="s">
        <v>416</v>
      </c>
      <c r="E1102" s="465">
        <v>723</v>
      </c>
      <c r="F1102" s="466">
        <f t="shared" si="49"/>
        <v>252.363762102351</v>
      </c>
      <c r="G1102" s="467">
        <v>182459</v>
      </c>
      <c r="H1102" s="468"/>
      <c r="I1102" s="473"/>
      <c r="J1102" s="474"/>
      <c r="K1102" s="475">
        <f t="shared" si="50"/>
        <v>-182459</v>
      </c>
      <c r="L1102" s="476">
        <f t="shared" si="48"/>
        <v>-100</v>
      </c>
      <c r="M1102" s="477"/>
      <c r="N1102" s="478"/>
    </row>
    <row r="1103" ht="15" customHeight="1" spans="1:14">
      <c r="A1103" s="461">
        <v>1097</v>
      </c>
      <c r="B1103" s="469" t="s">
        <v>1594</v>
      </c>
      <c r="C1103" s="470">
        <v>1000</v>
      </c>
      <c r="D1103" s="471" t="s">
        <v>386</v>
      </c>
      <c r="E1103" s="465">
        <v>59</v>
      </c>
      <c r="F1103" s="466">
        <f t="shared" si="49"/>
        <v>1194.49152542373</v>
      </c>
      <c r="G1103" s="467">
        <v>70475</v>
      </c>
      <c r="H1103" s="468"/>
      <c r="I1103" s="473"/>
      <c r="J1103" s="474"/>
      <c r="K1103" s="475">
        <f t="shared" si="50"/>
        <v>-70475</v>
      </c>
      <c r="L1103" s="476">
        <f t="shared" si="48"/>
        <v>-100</v>
      </c>
      <c r="M1103" s="477"/>
      <c r="N1103" s="478"/>
    </row>
    <row r="1104" ht="15" customHeight="1" spans="1:14">
      <c r="A1104" s="461">
        <v>1098</v>
      </c>
      <c r="B1104" s="469" t="s">
        <v>1596</v>
      </c>
      <c r="C1104" s="470">
        <v>1000</v>
      </c>
      <c r="D1104" s="471" t="s">
        <v>386</v>
      </c>
      <c r="E1104" s="465">
        <v>162</v>
      </c>
      <c r="F1104" s="466">
        <f t="shared" si="49"/>
        <v>316.462962962963</v>
      </c>
      <c r="G1104" s="467">
        <v>51267</v>
      </c>
      <c r="H1104" s="468"/>
      <c r="I1104" s="473"/>
      <c r="J1104" s="474"/>
      <c r="K1104" s="475">
        <f t="shared" si="50"/>
        <v>-51267</v>
      </c>
      <c r="L1104" s="476">
        <f t="shared" si="48"/>
        <v>-100</v>
      </c>
      <c r="M1104" s="477"/>
      <c r="N1104" s="478"/>
    </row>
    <row r="1105" ht="15" customHeight="1" spans="1:14">
      <c r="A1105" s="461">
        <v>1099</v>
      </c>
      <c r="B1105" s="469" t="s">
        <v>1597</v>
      </c>
      <c r="C1105" s="470" t="s">
        <v>1598</v>
      </c>
      <c r="D1105" s="471" t="s">
        <v>378</v>
      </c>
      <c r="E1105" s="465">
        <v>5</v>
      </c>
      <c r="F1105" s="466">
        <f t="shared" si="49"/>
        <v>3670</v>
      </c>
      <c r="G1105" s="467">
        <v>18350</v>
      </c>
      <c r="H1105" s="468"/>
      <c r="I1105" s="473"/>
      <c r="J1105" s="474"/>
      <c r="K1105" s="475">
        <f t="shared" si="50"/>
        <v>-18350</v>
      </c>
      <c r="L1105" s="476">
        <f t="shared" si="48"/>
        <v>-100</v>
      </c>
      <c r="M1105" s="477"/>
      <c r="N1105" s="478"/>
    </row>
    <row r="1106" ht="15" customHeight="1" spans="1:14">
      <c r="A1106" s="461">
        <v>1100</v>
      </c>
      <c r="B1106" s="469" t="s">
        <v>1594</v>
      </c>
      <c r="C1106" s="470" t="s">
        <v>1599</v>
      </c>
      <c r="D1106" s="471" t="s">
        <v>1591</v>
      </c>
      <c r="E1106" s="465">
        <v>472</v>
      </c>
      <c r="F1106" s="466">
        <f t="shared" si="49"/>
        <v>191.822033898305</v>
      </c>
      <c r="G1106" s="467">
        <v>90540</v>
      </c>
      <c r="H1106" s="468"/>
      <c r="I1106" s="473"/>
      <c r="J1106" s="474"/>
      <c r="K1106" s="475">
        <f t="shared" si="50"/>
        <v>-90540</v>
      </c>
      <c r="L1106" s="476">
        <f t="shared" si="48"/>
        <v>-100</v>
      </c>
      <c r="M1106" s="477"/>
      <c r="N1106" s="478"/>
    </row>
    <row r="1107" ht="15" customHeight="1" spans="1:14">
      <c r="A1107" s="461">
        <v>1101</v>
      </c>
      <c r="B1107" s="469" t="s">
        <v>1596</v>
      </c>
      <c r="C1107" s="470" t="s">
        <v>1600</v>
      </c>
      <c r="D1107" s="471" t="s">
        <v>476</v>
      </c>
      <c r="E1107" s="465">
        <v>1158</v>
      </c>
      <c r="F1107" s="466">
        <f t="shared" si="49"/>
        <v>135.217426597582</v>
      </c>
      <c r="G1107" s="467">
        <v>156581.78</v>
      </c>
      <c r="H1107" s="468"/>
      <c r="I1107" s="473"/>
      <c r="J1107" s="474"/>
      <c r="K1107" s="475">
        <f t="shared" si="50"/>
        <v>-156581.78</v>
      </c>
      <c r="L1107" s="476">
        <f t="shared" si="48"/>
        <v>-100</v>
      </c>
      <c r="M1107" s="477"/>
      <c r="N1107" s="478"/>
    </row>
    <row r="1108" ht="15" customHeight="1" spans="1:14">
      <c r="A1108" s="461">
        <v>1102</v>
      </c>
      <c r="B1108" s="469" t="s">
        <v>1601</v>
      </c>
      <c r="C1108" s="470" t="s">
        <v>1602</v>
      </c>
      <c r="D1108" s="471" t="s">
        <v>386</v>
      </c>
      <c r="E1108" s="465">
        <v>12</v>
      </c>
      <c r="F1108" s="466">
        <f t="shared" si="49"/>
        <v>420</v>
      </c>
      <c r="G1108" s="467">
        <v>5040</v>
      </c>
      <c r="H1108" s="468"/>
      <c r="I1108" s="473"/>
      <c r="J1108" s="474"/>
      <c r="K1108" s="475">
        <f t="shared" si="50"/>
        <v>-5040</v>
      </c>
      <c r="L1108" s="476">
        <f t="shared" si="48"/>
        <v>-100</v>
      </c>
      <c r="M1108" s="477"/>
      <c r="N1108" s="478"/>
    </row>
    <row r="1109" ht="15" customHeight="1" spans="1:14">
      <c r="A1109" s="461">
        <v>1103</v>
      </c>
      <c r="B1109" s="469" t="s">
        <v>1603</v>
      </c>
      <c r="C1109" s="470"/>
      <c r="D1109" s="471" t="s">
        <v>386</v>
      </c>
      <c r="E1109" s="465">
        <v>5</v>
      </c>
      <c r="F1109" s="466">
        <f t="shared" si="49"/>
        <v>65</v>
      </c>
      <c r="G1109" s="467">
        <v>325</v>
      </c>
      <c r="H1109" s="468"/>
      <c r="I1109" s="473"/>
      <c r="J1109" s="474"/>
      <c r="K1109" s="475">
        <f t="shared" si="50"/>
        <v>-325</v>
      </c>
      <c r="L1109" s="476">
        <f t="shared" si="48"/>
        <v>-100</v>
      </c>
      <c r="M1109" s="477"/>
      <c r="N1109" s="478"/>
    </row>
    <row r="1110" ht="15" customHeight="1" spans="1:14">
      <c r="A1110" s="461">
        <v>1104</v>
      </c>
      <c r="B1110" s="469" t="s">
        <v>1594</v>
      </c>
      <c r="C1110" s="470" t="s">
        <v>1604</v>
      </c>
      <c r="D1110" s="471" t="s">
        <v>1591</v>
      </c>
      <c r="E1110" s="465">
        <v>300</v>
      </c>
      <c r="F1110" s="466">
        <f t="shared" si="49"/>
        <v>168</v>
      </c>
      <c r="G1110" s="467">
        <v>50400</v>
      </c>
      <c r="H1110" s="468"/>
      <c r="I1110" s="473"/>
      <c r="J1110" s="474"/>
      <c r="K1110" s="475">
        <f t="shared" si="50"/>
        <v>-50400</v>
      </c>
      <c r="L1110" s="476">
        <f t="shared" si="48"/>
        <v>-100</v>
      </c>
      <c r="M1110" s="477"/>
      <c r="N1110" s="478"/>
    </row>
    <row r="1111" ht="15" customHeight="1" spans="1:14">
      <c r="A1111" s="461">
        <v>1105</v>
      </c>
      <c r="B1111" s="469" t="s">
        <v>1605</v>
      </c>
      <c r="C1111" s="470" t="s">
        <v>1606</v>
      </c>
      <c r="D1111" s="471" t="s">
        <v>416</v>
      </c>
      <c r="E1111" s="465">
        <v>60</v>
      </c>
      <c r="F1111" s="466">
        <f t="shared" si="49"/>
        <v>59.5583333333333</v>
      </c>
      <c r="G1111" s="467">
        <v>3573.5</v>
      </c>
      <c r="H1111" s="468"/>
      <c r="I1111" s="473"/>
      <c r="J1111" s="474"/>
      <c r="K1111" s="475">
        <f t="shared" si="50"/>
        <v>-3573.5</v>
      </c>
      <c r="L1111" s="476">
        <f t="shared" si="48"/>
        <v>-100</v>
      </c>
      <c r="M1111" s="477"/>
      <c r="N1111" s="478"/>
    </row>
    <row r="1112" ht="15" customHeight="1" spans="1:14">
      <c r="A1112" s="461">
        <v>1106</v>
      </c>
      <c r="B1112" s="469" t="s">
        <v>1566</v>
      </c>
      <c r="C1112" s="470" t="s">
        <v>1607</v>
      </c>
      <c r="D1112" s="471" t="s">
        <v>416</v>
      </c>
      <c r="E1112" s="465">
        <v>5</v>
      </c>
      <c r="F1112" s="466">
        <f t="shared" si="49"/>
        <v>1350</v>
      </c>
      <c r="G1112" s="467">
        <v>6750</v>
      </c>
      <c r="H1112" s="468"/>
      <c r="I1112" s="473"/>
      <c r="J1112" s="474"/>
      <c r="K1112" s="475">
        <f t="shared" si="50"/>
        <v>-6750</v>
      </c>
      <c r="L1112" s="476">
        <f t="shared" si="48"/>
        <v>-100</v>
      </c>
      <c r="M1112" s="477"/>
      <c r="N1112" s="478"/>
    </row>
    <row r="1113" ht="15" customHeight="1" spans="1:14">
      <c r="A1113" s="461">
        <v>1107</v>
      </c>
      <c r="B1113" s="469" t="s">
        <v>1608</v>
      </c>
      <c r="C1113" s="470" t="s">
        <v>1609</v>
      </c>
      <c r="D1113" s="471" t="s">
        <v>476</v>
      </c>
      <c r="E1113" s="465">
        <v>31</v>
      </c>
      <c r="F1113" s="466">
        <f t="shared" si="49"/>
        <v>30.4632258064516</v>
      </c>
      <c r="G1113" s="467">
        <v>944.36</v>
      </c>
      <c r="H1113" s="468"/>
      <c r="I1113" s="473"/>
      <c r="J1113" s="474"/>
      <c r="K1113" s="475">
        <f t="shared" si="50"/>
        <v>-944.36</v>
      </c>
      <c r="L1113" s="476">
        <f t="shared" si="48"/>
        <v>-100</v>
      </c>
      <c r="M1113" s="477"/>
      <c r="N1113" s="478"/>
    </row>
    <row r="1114" ht="15" customHeight="1" spans="1:14">
      <c r="A1114" s="461">
        <v>1108</v>
      </c>
      <c r="B1114" s="469" t="s">
        <v>1596</v>
      </c>
      <c r="C1114" s="470" t="s">
        <v>1610</v>
      </c>
      <c r="D1114" s="471" t="s">
        <v>476</v>
      </c>
      <c r="E1114" s="465">
        <v>0</v>
      </c>
      <c r="F1114" s="466" t="e">
        <f t="shared" si="49"/>
        <v>#DIV/0!</v>
      </c>
      <c r="G1114" s="467">
        <v>0</v>
      </c>
      <c r="H1114" s="468"/>
      <c r="I1114" s="473"/>
      <c r="J1114" s="474"/>
      <c r="K1114" s="475">
        <f t="shared" si="50"/>
        <v>0</v>
      </c>
      <c r="L1114" s="476" t="str">
        <f t="shared" si="48"/>
        <v/>
      </c>
      <c r="M1114" s="477"/>
      <c r="N1114" s="478"/>
    </row>
    <row r="1115" ht="15" customHeight="1" spans="1:14">
      <c r="A1115" s="461">
        <v>1109</v>
      </c>
      <c r="B1115" s="469" t="s">
        <v>1596</v>
      </c>
      <c r="C1115" s="470" t="s">
        <v>1611</v>
      </c>
      <c r="D1115" s="471" t="s">
        <v>476</v>
      </c>
      <c r="E1115" s="465">
        <v>60</v>
      </c>
      <c r="F1115" s="466">
        <f t="shared" si="49"/>
        <v>262.079833333333</v>
      </c>
      <c r="G1115" s="467">
        <v>15724.79</v>
      </c>
      <c r="H1115" s="468"/>
      <c r="I1115" s="473"/>
      <c r="J1115" s="474"/>
      <c r="K1115" s="475">
        <f t="shared" si="50"/>
        <v>-15724.79</v>
      </c>
      <c r="L1115" s="476">
        <f t="shared" si="48"/>
        <v>-100</v>
      </c>
      <c r="M1115" s="477"/>
      <c r="N1115" s="478"/>
    </row>
    <row r="1116" ht="15" customHeight="1" spans="1:14">
      <c r="A1116" s="461">
        <v>1110</v>
      </c>
      <c r="B1116" s="469" t="s">
        <v>1594</v>
      </c>
      <c r="C1116" s="470" t="s">
        <v>1612</v>
      </c>
      <c r="D1116" s="471" t="s">
        <v>1591</v>
      </c>
      <c r="E1116" s="465">
        <v>20</v>
      </c>
      <c r="F1116" s="466">
        <f t="shared" si="49"/>
        <v>965</v>
      </c>
      <c r="G1116" s="467">
        <v>19300</v>
      </c>
      <c r="H1116" s="468"/>
      <c r="I1116" s="473"/>
      <c r="J1116" s="474"/>
      <c r="K1116" s="475">
        <f t="shared" si="50"/>
        <v>-19300</v>
      </c>
      <c r="L1116" s="476">
        <f t="shared" si="48"/>
        <v>-100</v>
      </c>
      <c r="M1116" s="477"/>
      <c r="N1116" s="478"/>
    </row>
    <row r="1117" ht="15" customHeight="1" spans="1:14">
      <c r="A1117" s="461">
        <v>1111</v>
      </c>
      <c r="B1117" s="469" t="s">
        <v>1613</v>
      </c>
      <c r="C1117" s="470" t="s">
        <v>1614</v>
      </c>
      <c r="D1117" s="471" t="s">
        <v>476</v>
      </c>
      <c r="E1117" s="465">
        <v>3</v>
      </c>
      <c r="F1117" s="466">
        <f t="shared" si="49"/>
        <v>1450</v>
      </c>
      <c r="G1117" s="467">
        <v>4350</v>
      </c>
      <c r="H1117" s="468"/>
      <c r="I1117" s="473"/>
      <c r="J1117" s="474"/>
      <c r="K1117" s="475">
        <f t="shared" si="50"/>
        <v>-4350</v>
      </c>
      <c r="L1117" s="476">
        <f t="shared" si="48"/>
        <v>-100</v>
      </c>
      <c r="M1117" s="477"/>
      <c r="N1117" s="478"/>
    </row>
    <row r="1118" ht="15" customHeight="1" spans="1:14">
      <c r="A1118" s="461">
        <v>1112</v>
      </c>
      <c r="B1118" s="469" t="s">
        <v>1615</v>
      </c>
      <c r="C1118" s="470">
        <v>80</v>
      </c>
      <c r="D1118" s="471" t="s">
        <v>831</v>
      </c>
      <c r="E1118" s="465">
        <v>4</v>
      </c>
      <c r="F1118" s="466">
        <f t="shared" si="49"/>
        <v>110</v>
      </c>
      <c r="G1118" s="467">
        <v>440</v>
      </c>
      <c r="H1118" s="468"/>
      <c r="I1118" s="473"/>
      <c r="J1118" s="474"/>
      <c r="K1118" s="475">
        <f t="shared" si="50"/>
        <v>-440</v>
      </c>
      <c r="L1118" s="476">
        <f t="shared" si="48"/>
        <v>-100</v>
      </c>
      <c r="M1118" s="477"/>
      <c r="N1118" s="478"/>
    </row>
    <row r="1119" ht="15" customHeight="1" spans="1:14">
      <c r="A1119" s="461">
        <v>1113</v>
      </c>
      <c r="B1119" s="469" t="s">
        <v>1616</v>
      </c>
      <c r="C1119" s="470" t="s">
        <v>1617</v>
      </c>
      <c r="D1119" s="471" t="s">
        <v>386</v>
      </c>
      <c r="E1119" s="465">
        <v>50</v>
      </c>
      <c r="F1119" s="466">
        <f t="shared" si="49"/>
        <v>45</v>
      </c>
      <c r="G1119" s="467">
        <v>2250</v>
      </c>
      <c r="H1119" s="468"/>
      <c r="I1119" s="473"/>
      <c r="J1119" s="474"/>
      <c r="K1119" s="475">
        <f t="shared" si="50"/>
        <v>-2250</v>
      </c>
      <c r="L1119" s="476">
        <f t="shared" si="48"/>
        <v>-100</v>
      </c>
      <c r="M1119" s="477"/>
      <c r="N1119" s="478"/>
    </row>
    <row r="1120" ht="15" customHeight="1" spans="1:14">
      <c r="A1120" s="461">
        <v>1114</v>
      </c>
      <c r="B1120" s="469" t="s">
        <v>1618</v>
      </c>
      <c r="C1120" s="470" t="s">
        <v>1619</v>
      </c>
      <c r="D1120" s="471" t="s">
        <v>492</v>
      </c>
      <c r="E1120" s="465">
        <v>8</v>
      </c>
      <c r="F1120" s="466">
        <f t="shared" si="49"/>
        <v>10</v>
      </c>
      <c r="G1120" s="467">
        <v>80</v>
      </c>
      <c r="H1120" s="468"/>
      <c r="I1120" s="473"/>
      <c r="J1120" s="474"/>
      <c r="K1120" s="475">
        <f t="shared" si="50"/>
        <v>-80</v>
      </c>
      <c r="L1120" s="476">
        <f t="shared" si="48"/>
        <v>-100</v>
      </c>
      <c r="M1120" s="477"/>
      <c r="N1120" s="478"/>
    </row>
    <row r="1121" ht="15" customHeight="1" spans="1:14">
      <c r="A1121" s="461">
        <v>1115</v>
      </c>
      <c r="B1121" s="469" t="s">
        <v>1618</v>
      </c>
      <c r="C1121" s="470" t="s">
        <v>1620</v>
      </c>
      <c r="D1121" s="471" t="s">
        <v>492</v>
      </c>
      <c r="E1121" s="465">
        <v>34</v>
      </c>
      <c r="F1121" s="466">
        <f t="shared" si="49"/>
        <v>3.5</v>
      </c>
      <c r="G1121" s="467">
        <v>119</v>
      </c>
      <c r="H1121" s="468"/>
      <c r="I1121" s="473"/>
      <c r="J1121" s="474"/>
      <c r="K1121" s="475">
        <f t="shared" si="50"/>
        <v>-119</v>
      </c>
      <c r="L1121" s="476">
        <f t="shared" si="48"/>
        <v>-100</v>
      </c>
      <c r="M1121" s="477"/>
      <c r="N1121" s="478"/>
    </row>
    <row r="1122" ht="15" customHeight="1" spans="1:14">
      <c r="A1122" s="461">
        <v>1116</v>
      </c>
      <c r="B1122" s="469" t="s">
        <v>1621</v>
      </c>
      <c r="C1122" s="470" t="s">
        <v>1622</v>
      </c>
      <c r="D1122" s="471" t="s">
        <v>476</v>
      </c>
      <c r="E1122" s="465">
        <v>60</v>
      </c>
      <c r="F1122" s="466">
        <f t="shared" si="49"/>
        <v>5</v>
      </c>
      <c r="G1122" s="467">
        <v>300</v>
      </c>
      <c r="H1122" s="468"/>
      <c r="I1122" s="473"/>
      <c r="J1122" s="474"/>
      <c r="K1122" s="475">
        <f t="shared" si="50"/>
        <v>-300</v>
      </c>
      <c r="L1122" s="476">
        <f t="shared" si="48"/>
        <v>-100</v>
      </c>
      <c r="M1122" s="477"/>
      <c r="N1122" s="478"/>
    </row>
    <row r="1123" ht="15" customHeight="1" spans="1:14">
      <c r="A1123" s="461">
        <v>1117</v>
      </c>
      <c r="B1123" s="469" t="s">
        <v>1621</v>
      </c>
      <c r="C1123" s="470" t="s">
        <v>1623</v>
      </c>
      <c r="D1123" s="471" t="s">
        <v>476</v>
      </c>
      <c r="E1123" s="465">
        <v>30</v>
      </c>
      <c r="F1123" s="466">
        <f t="shared" si="49"/>
        <v>5</v>
      </c>
      <c r="G1123" s="467">
        <v>150</v>
      </c>
      <c r="H1123" s="468"/>
      <c r="I1123" s="473"/>
      <c r="J1123" s="474"/>
      <c r="K1123" s="475">
        <f t="shared" si="50"/>
        <v>-150</v>
      </c>
      <c r="L1123" s="476">
        <f t="shared" si="48"/>
        <v>-100</v>
      </c>
      <c r="M1123" s="477"/>
      <c r="N1123" s="478"/>
    </row>
    <row r="1124" ht="15" customHeight="1" spans="1:14">
      <c r="A1124" s="461">
        <v>1118</v>
      </c>
      <c r="B1124" s="469" t="s">
        <v>1621</v>
      </c>
      <c r="C1124" s="470">
        <v>1200</v>
      </c>
      <c r="D1124" s="471" t="s">
        <v>476</v>
      </c>
      <c r="E1124" s="465">
        <v>315</v>
      </c>
      <c r="F1124" s="466">
        <f t="shared" si="49"/>
        <v>9.85714285714286</v>
      </c>
      <c r="G1124" s="467">
        <v>3105</v>
      </c>
      <c r="H1124" s="468"/>
      <c r="I1124" s="473"/>
      <c r="J1124" s="474"/>
      <c r="K1124" s="475">
        <f t="shared" si="50"/>
        <v>-3105</v>
      </c>
      <c r="L1124" s="476">
        <f t="shared" si="48"/>
        <v>-100</v>
      </c>
      <c r="M1124" s="477"/>
      <c r="N1124" s="478"/>
    </row>
    <row r="1125" ht="15" customHeight="1" spans="1:14">
      <c r="A1125" s="461">
        <v>1119</v>
      </c>
      <c r="B1125" s="469" t="s">
        <v>1621</v>
      </c>
      <c r="C1125" s="470" t="s">
        <v>1624</v>
      </c>
      <c r="D1125" s="471" t="s">
        <v>476</v>
      </c>
      <c r="E1125" s="465">
        <v>4</v>
      </c>
      <c r="F1125" s="466">
        <f t="shared" si="49"/>
        <v>10</v>
      </c>
      <c r="G1125" s="467">
        <v>40</v>
      </c>
      <c r="H1125" s="468"/>
      <c r="I1125" s="473"/>
      <c r="J1125" s="474"/>
      <c r="K1125" s="475">
        <f t="shared" si="50"/>
        <v>-40</v>
      </c>
      <c r="L1125" s="476">
        <f t="shared" si="48"/>
        <v>-100</v>
      </c>
      <c r="M1125" s="477"/>
      <c r="N1125" s="478"/>
    </row>
    <row r="1126" ht="15" customHeight="1" spans="1:14">
      <c r="A1126" s="461">
        <v>1120</v>
      </c>
      <c r="B1126" s="469" t="s">
        <v>1625</v>
      </c>
      <c r="C1126" s="470" t="s">
        <v>1626</v>
      </c>
      <c r="D1126" s="471" t="s">
        <v>378</v>
      </c>
      <c r="E1126" s="465">
        <v>5</v>
      </c>
      <c r="F1126" s="466">
        <f t="shared" si="49"/>
        <v>1780</v>
      </c>
      <c r="G1126" s="467">
        <v>8900</v>
      </c>
      <c r="H1126" s="468"/>
      <c r="I1126" s="473"/>
      <c r="J1126" s="474"/>
      <c r="K1126" s="475">
        <f t="shared" si="50"/>
        <v>-8900</v>
      </c>
      <c r="L1126" s="476">
        <f t="shared" si="48"/>
        <v>-100</v>
      </c>
      <c r="M1126" s="477"/>
      <c r="N1126" s="478"/>
    </row>
    <row r="1127" ht="15" customHeight="1" spans="1:14">
      <c r="A1127" s="461">
        <v>1121</v>
      </c>
      <c r="B1127" s="469" t="s">
        <v>1625</v>
      </c>
      <c r="C1127" s="470"/>
      <c r="D1127" s="471" t="s">
        <v>416</v>
      </c>
      <c r="E1127" s="465">
        <v>9</v>
      </c>
      <c r="F1127" s="466">
        <f t="shared" si="49"/>
        <v>590</v>
      </c>
      <c r="G1127" s="467">
        <v>5310</v>
      </c>
      <c r="H1127" s="468"/>
      <c r="I1127" s="473"/>
      <c r="J1127" s="474"/>
      <c r="K1127" s="475">
        <f t="shared" si="50"/>
        <v>-5310</v>
      </c>
      <c r="L1127" s="476">
        <f t="shared" si="48"/>
        <v>-100</v>
      </c>
      <c r="M1127" s="477"/>
      <c r="N1127" s="478"/>
    </row>
    <row r="1128" ht="15" customHeight="1" spans="1:14">
      <c r="A1128" s="461">
        <v>1122</v>
      </c>
      <c r="B1128" s="469" t="s">
        <v>1627</v>
      </c>
      <c r="C1128" s="470" t="s">
        <v>1552</v>
      </c>
      <c r="D1128" s="471" t="s">
        <v>386</v>
      </c>
      <c r="E1128" s="465">
        <v>6</v>
      </c>
      <c r="F1128" s="466">
        <f t="shared" si="49"/>
        <v>58</v>
      </c>
      <c r="G1128" s="467">
        <v>348</v>
      </c>
      <c r="H1128" s="468"/>
      <c r="I1128" s="473"/>
      <c r="J1128" s="474"/>
      <c r="K1128" s="475">
        <f t="shared" si="50"/>
        <v>-348</v>
      </c>
      <c r="L1128" s="476">
        <f t="shared" si="48"/>
        <v>-100</v>
      </c>
      <c r="M1128" s="477"/>
      <c r="N1128" s="478"/>
    </row>
    <row r="1129" ht="15" customHeight="1" spans="1:14">
      <c r="A1129" s="461">
        <v>1123</v>
      </c>
      <c r="B1129" s="469" t="s">
        <v>1628</v>
      </c>
      <c r="C1129" s="470" t="s">
        <v>1629</v>
      </c>
      <c r="D1129" s="471" t="s">
        <v>393</v>
      </c>
      <c r="E1129" s="465">
        <v>12</v>
      </c>
      <c r="F1129" s="466">
        <f t="shared" si="49"/>
        <v>58</v>
      </c>
      <c r="G1129" s="467">
        <v>696</v>
      </c>
      <c r="H1129" s="468"/>
      <c r="I1129" s="473"/>
      <c r="J1129" s="474"/>
      <c r="K1129" s="475">
        <f t="shared" si="50"/>
        <v>-696</v>
      </c>
      <c r="L1129" s="476">
        <f t="shared" si="48"/>
        <v>-100</v>
      </c>
      <c r="M1129" s="477"/>
      <c r="N1129" s="478"/>
    </row>
    <row r="1130" ht="15" customHeight="1" spans="1:14">
      <c r="A1130" s="461">
        <v>1124</v>
      </c>
      <c r="B1130" s="469" t="s">
        <v>1630</v>
      </c>
      <c r="C1130" s="470" t="s">
        <v>1631</v>
      </c>
      <c r="D1130" s="471" t="s">
        <v>393</v>
      </c>
      <c r="E1130" s="465">
        <v>4</v>
      </c>
      <c r="F1130" s="466">
        <f t="shared" si="49"/>
        <v>3168.5</v>
      </c>
      <c r="G1130" s="467">
        <v>12674</v>
      </c>
      <c r="H1130" s="468"/>
      <c r="I1130" s="473"/>
      <c r="J1130" s="474"/>
      <c r="K1130" s="475">
        <f t="shared" si="50"/>
        <v>-12674</v>
      </c>
      <c r="L1130" s="476">
        <f t="shared" si="48"/>
        <v>-100</v>
      </c>
      <c r="M1130" s="477"/>
      <c r="N1130" s="478"/>
    </row>
    <row r="1131" ht="15" customHeight="1" spans="1:14">
      <c r="A1131" s="461">
        <v>1125</v>
      </c>
      <c r="B1131" s="469" t="s">
        <v>1632</v>
      </c>
      <c r="C1131" s="470" t="s">
        <v>1633</v>
      </c>
      <c r="D1131" s="471" t="s">
        <v>987</v>
      </c>
      <c r="E1131" s="465">
        <v>20</v>
      </c>
      <c r="F1131" s="466">
        <f t="shared" si="49"/>
        <v>40</v>
      </c>
      <c r="G1131" s="467">
        <v>800</v>
      </c>
      <c r="H1131" s="468"/>
      <c r="I1131" s="473"/>
      <c r="J1131" s="474"/>
      <c r="K1131" s="475">
        <f t="shared" si="50"/>
        <v>-800</v>
      </c>
      <c r="L1131" s="476">
        <f t="shared" si="48"/>
        <v>-100</v>
      </c>
      <c r="M1131" s="477"/>
      <c r="N1131" s="478"/>
    </row>
    <row r="1132" ht="15" customHeight="1" spans="1:14">
      <c r="A1132" s="461">
        <v>1126</v>
      </c>
      <c r="B1132" s="469" t="s">
        <v>1634</v>
      </c>
      <c r="C1132" s="470" t="s">
        <v>1635</v>
      </c>
      <c r="D1132" s="471" t="s">
        <v>378</v>
      </c>
      <c r="E1132" s="465">
        <v>1</v>
      </c>
      <c r="F1132" s="466">
        <f t="shared" si="49"/>
        <v>79750</v>
      </c>
      <c r="G1132" s="467">
        <v>79750</v>
      </c>
      <c r="H1132" s="468"/>
      <c r="I1132" s="473"/>
      <c r="J1132" s="474"/>
      <c r="K1132" s="475">
        <f t="shared" si="50"/>
        <v>-79750</v>
      </c>
      <c r="L1132" s="476">
        <f t="shared" si="48"/>
        <v>-100</v>
      </c>
      <c r="M1132" s="477"/>
      <c r="N1132" s="478"/>
    </row>
    <row r="1133" ht="15" customHeight="1" spans="1:14">
      <c r="A1133" s="461">
        <v>1127</v>
      </c>
      <c r="B1133" s="469" t="s">
        <v>1636</v>
      </c>
      <c r="C1133" s="470"/>
      <c r="D1133" s="471" t="s">
        <v>393</v>
      </c>
      <c r="E1133" s="465">
        <v>18</v>
      </c>
      <c r="F1133" s="466">
        <f t="shared" si="49"/>
        <v>1350.55555555556</v>
      </c>
      <c r="G1133" s="467">
        <v>24310</v>
      </c>
      <c r="H1133" s="468"/>
      <c r="I1133" s="473"/>
      <c r="J1133" s="474"/>
      <c r="K1133" s="475">
        <f t="shared" si="50"/>
        <v>-24310</v>
      </c>
      <c r="L1133" s="476">
        <f t="shared" si="48"/>
        <v>-100</v>
      </c>
      <c r="M1133" s="477"/>
      <c r="N1133" s="478"/>
    </row>
    <row r="1134" ht="15" customHeight="1" spans="1:14">
      <c r="A1134" s="461">
        <v>1128</v>
      </c>
      <c r="B1134" s="469" t="s">
        <v>1637</v>
      </c>
      <c r="C1134" s="470" t="s">
        <v>401</v>
      </c>
      <c r="D1134" s="471" t="s">
        <v>386</v>
      </c>
      <c r="E1134" s="465">
        <v>2</v>
      </c>
      <c r="F1134" s="466">
        <f t="shared" si="49"/>
        <v>1200</v>
      </c>
      <c r="G1134" s="467">
        <v>2400</v>
      </c>
      <c r="H1134" s="468"/>
      <c r="I1134" s="473"/>
      <c r="J1134" s="474"/>
      <c r="K1134" s="475">
        <f t="shared" si="50"/>
        <v>-2400</v>
      </c>
      <c r="L1134" s="476">
        <f t="shared" si="48"/>
        <v>-100</v>
      </c>
      <c r="M1134" s="477"/>
      <c r="N1134" s="478"/>
    </row>
    <row r="1135" ht="15" customHeight="1" spans="1:14">
      <c r="A1135" s="461">
        <v>1129</v>
      </c>
      <c r="B1135" s="469" t="s">
        <v>1637</v>
      </c>
      <c r="C1135" s="470" t="s">
        <v>380</v>
      </c>
      <c r="D1135" s="471" t="s">
        <v>386</v>
      </c>
      <c r="E1135" s="465">
        <v>3</v>
      </c>
      <c r="F1135" s="466">
        <f t="shared" si="49"/>
        <v>750</v>
      </c>
      <c r="G1135" s="467">
        <v>2250</v>
      </c>
      <c r="H1135" s="468"/>
      <c r="I1135" s="473"/>
      <c r="J1135" s="474"/>
      <c r="K1135" s="475">
        <f t="shared" si="50"/>
        <v>-2250</v>
      </c>
      <c r="L1135" s="476">
        <f t="shared" si="48"/>
        <v>-100</v>
      </c>
      <c r="M1135" s="477"/>
      <c r="N1135" s="478"/>
    </row>
    <row r="1136" ht="15" customHeight="1" spans="1:14">
      <c r="A1136" s="461">
        <v>1130</v>
      </c>
      <c r="B1136" s="469" t="s">
        <v>1638</v>
      </c>
      <c r="C1136" s="470"/>
      <c r="D1136" s="471" t="s">
        <v>393</v>
      </c>
      <c r="E1136" s="465">
        <v>30</v>
      </c>
      <c r="F1136" s="466">
        <f t="shared" si="49"/>
        <v>518.803333333333</v>
      </c>
      <c r="G1136" s="467">
        <v>15564.1</v>
      </c>
      <c r="H1136" s="468"/>
      <c r="I1136" s="473"/>
      <c r="J1136" s="474"/>
      <c r="K1136" s="475">
        <f t="shared" si="50"/>
        <v>-15564.1</v>
      </c>
      <c r="L1136" s="476">
        <f t="shared" si="48"/>
        <v>-100</v>
      </c>
      <c r="M1136" s="477"/>
      <c r="N1136" s="478"/>
    </row>
    <row r="1137" ht="15" customHeight="1" spans="1:14">
      <c r="A1137" s="461">
        <v>1131</v>
      </c>
      <c r="B1137" s="469" t="s">
        <v>1637</v>
      </c>
      <c r="C1137" s="470" t="s">
        <v>1639</v>
      </c>
      <c r="D1137" s="471" t="s">
        <v>386</v>
      </c>
      <c r="E1137" s="465">
        <v>10</v>
      </c>
      <c r="F1137" s="466">
        <f t="shared" si="49"/>
        <v>502.564</v>
      </c>
      <c r="G1137" s="467">
        <v>5025.64</v>
      </c>
      <c r="H1137" s="468"/>
      <c r="I1137" s="473"/>
      <c r="J1137" s="474"/>
      <c r="K1137" s="475">
        <f t="shared" si="50"/>
        <v>-5025.64</v>
      </c>
      <c r="L1137" s="476">
        <f t="shared" si="48"/>
        <v>-100</v>
      </c>
      <c r="M1137" s="477"/>
      <c r="N1137" s="478"/>
    </row>
    <row r="1138" ht="15" customHeight="1" spans="1:14">
      <c r="A1138" s="461">
        <v>1132</v>
      </c>
      <c r="B1138" s="469" t="s">
        <v>1640</v>
      </c>
      <c r="C1138" s="470">
        <v>80</v>
      </c>
      <c r="D1138" s="471" t="s">
        <v>386</v>
      </c>
      <c r="E1138" s="465">
        <v>0</v>
      </c>
      <c r="F1138" s="466" t="e">
        <f t="shared" si="49"/>
        <v>#DIV/0!</v>
      </c>
      <c r="G1138" s="467">
        <v>0</v>
      </c>
      <c r="H1138" s="468"/>
      <c r="I1138" s="473"/>
      <c r="J1138" s="474"/>
      <c r="K1138" s="475">
        <f t="shared" si="50"/>
        <v>0</v>
      </c>
      <c r="L1138" s="476" t="str">
        <f t="shared" si="48"/>
        <v/>
      </c>
      <c r="M1138" s="477"/>
      <c r="N1138" s="478"/>
    </row>
    <row r="1139" ht="15" customHeight="1" spans="1:14">
      <c r="A1139" s="461">
        <v>1133</v>
      </c>
      <c r="B1139" s="469" t="s">
        <v>1641</v>
      </c>
      <c r="C1139" s="470"/>
      <c r="D1139" s="471" t="s">
        <v>378</v>
      </c>
      <c r="E1139" s="465">
        <v>4</v>
      </c>
      <c r="F1139" s="466">
        <f t="shared" si="49"/>
        <v>323.5</v>
      </c>
      <c r="G1139" s="467">
        <v>1294</v>
      </c>
      <c r="H1139" s="468"/>
      <c r="I1139" s="473"/>
      <c r="J1139" s="474"/>
      <c r="K1139" s="475">
        <f t="shared" si="50"/>
        <v>-1294</v>
      </c>
      <c r="L1139" s="476">
        <f t="shared" si="48"/>
        <v>-100</v>
      </c>
      <c r="M1139" s="477"/>
      <c r="N1139" s="478"/>
    </row>
    <row r="1140" ht="15" customHeight="1" spans="1:14">
      <c r="A1140" s="461">
        <v>1134</v>
      </c>
      <c r="B1140" s="469" t="s">
        <v>1642</v>
      </c>
      <c r="C1140" s="470" t="s">
        <v>1586</v>
      </c>
      <c r="D1140" s="471" t="s">
        <v>378</v>
      </c>
      <c r="E1140" s="465">
        <v>2</v>
      </c>
      <c r="F1140" s="466">
        <f t="shared" si="49"/>
        <v>2415</v>
      </c>
      <c r="G1140" s="467">
        <v>4830</v>
      </c>
      <c r="H1140" s="468"/>
      <c r="I1140" s="473"/>
      <c r="J1140" s="474"/>
      <c r="K1140" s="475">
        <f t="shared" si="50"/>
        <v>-4830</v>
      </c>
      <c r="L1140" s="476">
        <f t="shared" si="48"/>
        <v>-100</v>
      </c>
      <c r="M1140" s="477"/>
      <c r="N1140" s="478"/>
    </row>
    <row r="1141" ht="15" customHeight="1" spans="1:14">
      <c r="A1141" s="461">
        <v>1135</v>
      </c>
      <c r="B1141" s="469" t="s">
        <v>1643</v>
      </c>
      <c r="C1141" s="470"/>
      <c r="D1141" s="471" t="s">
        <v>480</v>
      </c>
      <c r="E1141" s="465">
        <v>39</v>
      </c>
      <c r="F1141" s="466">
        <f t="shared" si="49"/>
        <v>693.282051282051</v>
      </c>
      <c r="G1141" s="467">
        <v>27038</v>
      </c>
      <c r="H1141" s="468"/>
      <c r="I1141" s="473"/>
      <c r="J1141" s="474"/>
      <c r="K1141" s="475">
        <f t="shared" si="50"/>
        <v>-27038</v>
      </c>
      <c r="L1141" s="476">
        <f t="shared" si="48"/>
        <v>-100</v>
      </c>
      <c r="M1141" s="477"/>
      <c r="N1141" s="478"/>
    </row>
    <row r="1142" ht="15" customHeight="1" spans="1:14">
      <c r="A1142" s="461">
        <v>1136</v>
      </c>
      <c r="B1142" s="469" t="s">
        <v>1644</v>
      </c>
      <c r="C1142" s="470"/>
      <c r="D1142" s="471" t="s">
        <v>386</v>
      </c>
      <c r="E1142" s="465">
        <v>5</v>
      </c>
      <c r="F1142" s="466">
        <f t="shared" si="49"/>
        <v>480</v>
      </c>
      <c r="G1142" s="467">
        <v>2400</v>
      </c>
      <c r="H1142" s="468"/>
      <c r="I1142" s="473"/>
      <c r="J1142" s="474"/>
      <c r="K1142" s="475">
        <f t="shared" si="50"/>
        <v>-2400</v>
      </c>
      <c r="L1142" s="476">
        <f t="shared" si="48"/>
        <v>-100</v>
      </c>
      <c r="M1142" s="477"/>
      <c r="N1142" s="478"/>
    </row>
    <row r="1143" ht="15" customHeight="1" spans="1:14">
      <c r="A1143" s="461">
        <v>1137</v>
      </c>
      <c r="B1143" s="469" t="s">
        <v>1645</v>
      </c>
      <c r="C1143" s="470" t="s">
        <v>1646</v>
      </c>
      <c r="D1143" s="471" t="s">
        <v>386</v>
      </c>
      <c r="E1143" s="465">
        <v>12</v>
      </c>
      <c r="F1143" s="466">
        <f t="shared" si="49"/>
        <v>110</v>
      </c>
      <c r="G1143" s="467">
        <v>1320</v>
      </c>
      <c r="H1143" s="468"/>
      <c r="I1143" s="473"/>
      <c r="J1143" s="474"/>
      <c r="K1143" s="475">
        <f t="shared" si="50"/>
        <v>-1320</v>
      </c>
      <c r="L1143" s="476">
        <f t="shared" si="48"/>
        <v>-100</v>
      </c>
      <c r="M1143" s="477"/>
      <c r="N1143" s="478"/>
    </row>
    <row r="1144" ht="15" customHeight="1" spans="1:14">
      <c r="A1144" s="461">
        <v>1138</v>
      </c>
      <c r="B1144" s="469" t="s">
        <v>1647</v>
      </c>
      <c r="C1144" s="470"/>
      <c r="D1144" s="471" t="s">
        <v>480</v>
      </c>
      <c r="E1144" s="465">
        <v>4</v>
      </c>
      <c r="F1144" s="466">
        <f t="shared" si="49"/>
        <v>8500</v>
      </c>
      <c r="G1144" s="467">
        <v>34000</v>
      </c>
      <c r="H1144" s="468"/>
      <c r="I1144" s="473"/>
      <c r="J1144" s="474"/>
      <c r="K1144" s="475">
        <f t="shared" si="50"/>
        <v>-34000</v>
      </c>
      <c r="L1144" s="476">
        <f t="shared" si="48"/>
        <v>-100</v>
      </c>
      <c r="M1144" s="477"/>
      <c r="N1144" s="478"/>
    </row>
    <row r="1145" ht="15" customHeight="1" spans="1:14">
      <c r="A1145" s="461">
        <v>1139</v>
      </c>
      <c r="B1145" s="469" t="s">
        <v>1648</v>
      </c>
      <c r="C1145" s="470" t="s">
        <v>1649</v>
      </c>
      <c r="D1145" s="471" t="s">
        <v>386</v>
      </c>
      <c r="E1145" s="465">
        <v>18</v>
      </c>
      <c r="F1145" s="466">
        <f t="shared" si="49"/>
        <v>39.1111111111111</v>
      </c>
      <c r="G1145" s="467">
        <v>704</v>
      </c>
      <c r="H1145" s="468"/>
      <c r="I1145" s="473"/>
      <c r="J1145" s="474"/>
      <c r="K1145" s="475">
        <f t="shared" si="50"/>
        <v>-704</v>
      </c>
      <c r="L1145" s="476">
        <f t="shared" si="48"/>
        <v>-100</v>
      </c>
      <c r="M1145" s="477"/>
      <c r="N1145" s="478"/>
    </row>
    <row r="1146" ht="15" customHeight="1" spans="1:14">
      <c r="A1146" s="461">
        <v>1140</v>
      </c>
      <c r="B1146" s="469" t="s">
        <v>1650</v>
      </c>
      <c r="C1146" s="470" t="s">
        <v>1651</v>
      </c>
      <c r="D1146" s="471" t="s">
        <v>386</v>
      </c>
      <c r="E1146" s="465">
        <v>2</v>
      </c>
      <c r="F1146" s="466">
        <f t="shared" si="49"/>
        <v>2650</v>
      </c>
      <c r="G1146" s="467">
        <v>5300</v>
      </c>
      <c r="H1146" s="468"/>
      <c r="I1146" s="473"/>
      <c r="J1146" s="474"/>
      <c r="K1146" s="475">
        <f t="shared" si="50"/>
        <v>-5300</v>
      </c>
      <c r="L1146" s="476">
        <f t="shared" si="48"/>
        <v>-100</v>
      </c>
      <c r="M1146" s="477"/>
      <c r="N1146" s="478"/>
    </row>
    <row r="1147" ht="15" customHeight="1" spans="1:14">
      <c r="A1147" s="461">
        <v>1141</v>
      </c>
      <c r="B1147" s="469" t="s">
        <v>1652</v>
      </c>
      <c r="C1147" s="470"/>
      <c r="D1147" s="471" t="s">
        <v>386</v>
      </c>
      <c r="E1147" s="465">
        <v>16943</v>
      </c>
      <c r="F1147" s="466">
        <f t="shared" si="49"/>
        <v>0.327055421117866</v>
      </c>
      <c r="G1147" s="467">
        <v>5541.3</v>
      </c>
      <c r="H1147" s="468"/>
      <c r="I1147" s="473"/>
      <c r="J1147" s="474"/>
      <c r="K1147" s="475">
        <f t="shared" si="50"/>
        <v>-5541.3</v>
      </c>
      <c r="L1147" s="476">
        <f t="shared" si="48"/>
        <v>-100</v>
      </c>
      <c r="M1147" s="477"/>
      <c r="N1147" s="478"/>
    </row>
    <row r="1148" ht="15" customHeight="1" spans="1:14">
      <c r="A1148" s="461">
        <v>1142</v>
      </c>
      <c r="B1148" s="469" t="s">
        <v>1653</v>
      </c>
      <c r="C1148" s="470"/>
      <c r="D1148" s="471" t="s">
        <v>386</v>
      </c>
      <c r="E1148" s="465">
        <v>30</v>
      </c>
      <c r="F1148" s="466">
        <f t="shared" si="49"/>
        <v>64.4</v>
      </c>
      <c r="G1148" s="467">
        <v>1932</v>
      </c>
      <c r="H1148" s="468"/>
      <c r="I1148" s="473"/>
      <c r="J1148" s="474"/>
      <c r="K1148" s="475">
        <f t="shared" si="50"/>
        <v>-1932</v>
      </c>
      <c r="L1148" s="476">
        <f t="shared" si="48"/>
        <v>-100</v>
      </c>
      <c r="M1148" s="477"/>
      <c r="N1148" s="478"/>
    </row>
    <row r="1149" ht="15" customHeight="1" spans="1:14">
      <c r="A1149" s="461">
        <v>1143</v>
      </c>
      <c r="B1149" s="469" t="s">
        <v>1654</v>
      </c>
      <c r="C1149" s="470"/>
      <c r="D1149" s="471" t="s">
        <v>386</v>
      </c>
      <c r="E1149" s="465">
        <v>19</v>
      </c>
      <c r="F1149" s="466">
        <f t="shared" si="49"/>
        <v>14.5263157894737</v>
      </c>
      <c r="G1149" s="467">
        <v>276</v>
      </c>
      <c r="H1149" s="468"/>
      <c r="I1149" s="473"/>
      <c r="J1149" s="474"/>
      <c r="K1149" s="475">
        <f t="shared" si="50"/>
        <v>-276</v>
      </c>
      <c r="L1149" s="476">
        <f t="shared" si="48"/>
        <v>-100</v>
      </c>
      <c r="M1149" s="477"/>
      <c r="N1149" s="478"/>
    </row>
    <row r="1150" ht="15" customHeight="1" spans="1:14">
      <c r="A1150" s="461">
        <v>1144</v>
      </c>
      <c r="B1150" s="469" t="s">
        <v>1655</v>
      </c>
      <c r="C1150" s="470" t="s">
        <v>1656</v>
      </c>
      <c r="D1150" s="471" t="s">
        <v>386</v>
      </c>
      <c r="E1150" s="465">
        <v>3</v>
      </c>
      <c r="F1150" s="466">
        <f t="shared" si="49"/>
        <v>62.3333333333333</v>
      </c>
      <c r="G1150" s="467">
        <v>187</v>
      </c>
      <c r="H1150" s="468"/>
      <c r="I1150" s="473"/>
      <c r="J1150" s="474"/>
      <c r="K1150" s="475">
        <f t="shared" si="50"/>
        <v>-187</v>
      </c>
      <c r="L1150" s="476">
        <f t="shared" si="48"/>
        <v>-100</v>
      </c>
      <c r="M1150" s="477"/>
      <c r="N1150" s="478"/>
    </row>
    <row r="1151" ht="15" customHeight="1" spans="1:14">
      <c r="A1151" s="461">
        <v>1145</v>
      </c>
      <c r="B1151" s="469" t="s">
        <v>1655</v>
      </c>
      <c r="C1151" s="470" t="s">
        <v>1464</v>
      </c>
      <c r="D1151" s="471" t="s">
        <v>386</v>
      </c>
      <c r="E1151" s="465">
        <v>51</v>
      </c>
      <c r="F1151" s="466">
        <f t="shared" si="49"/>
        <v>47.7019607843137</v>
      </c>
      <c r="G1151" s="467">
        <v>2432.8</v>
      </c>
      <c r="H1151" s="468"/>
      <c r="I1151" s="473"/>
      <c r="J1151" s="474"/>
      <c r="K1151" s="475">
        <f t="shared" si="50"/>
        <v>-2432.8</v>
      </c>
      <c r="L1151" s="476">
        <f t="shared" si="48"/>
        <v>-100</v>
      </c>
      <c r="M1151" s="477"/>
      <c r="N1151" s="478"/>
    </row>
    <row r="1152" ht="15" customHeight="1" spans="1:14">
      <c r="A1152" s="461">
        <v>1146</v>
      </c>
      <c r="B1152" s="469" t="s">
        <v>1655</v>
      </c>
      <c r="C1152" s="470" t="s">
        <v>1657</v>
      </c>
      <c r="D1152" s="471" t="s">
        <v>386</v>
      </c>
      <c r="E1152" s="465">
        <v>20</v>
      </c>
      <c r="F1152" s="466">
        <f t="shared" si="49"/>
        <v>85</v>
      </c>
      <c r="G1152" s="467">
        <v>1700</v>
      </c>
      <c r="H1152" s="468"/>
      <c r="I1152" s="473"/>
      <c r="J1152" s="474"/>
      <c r="K1152" s="475">
        <f t="shared" si="50"/>
        <v>-1700</v>
      </c>
      <c r="L1152" s="476">
        <f t="shared" si="48"/>
        <v>-100</v>
      </c>
      <c r="M1152" s="477"/>
      <c r="N1152" s="478"/>
    </row>
    <row r="1153" ht="15" customHeight="1" spans="1:14">
      <c r="A1153" s="461">
        <v>1147</v>
      </c>
      <c r="B1153" s="469" t="s">
        <v>1655</v>
      </c>
      <c r="C1153" s="470" t="s">
        <v>1658</v>
      </c>
      <c r="D1153" s="471" t="s">
        <v>386</v>
      </c>
      <c r="E1153" s="465">
        <v>60</v>
      </c>
      <c r="F1153" s="466">
        <f t="shared" si="49"/>
        <v>69.7083333333333</v>
      </c>
      <c r="G1153" s="467">
        <v>4182.5</v>
      </c>
      <c r="H1153" s="468"/>
      <c r="I1153" s="473"/>
      <c r="J1153" s="474"/>
      <c r="K1153" s="475">
        <f t="shared" si="50"/>
        <v>-4182.5</v>
      </c>
      <c r="L1153" s="476">
        <f t="shared" si="48"/>
        <v>-100</v>
      </c>
      <c r="M1153" s="477"/>
      <c r="N1153" s="478"/>
    </row>
    <row r="1154" ht="15" customHeight="1" spans="1:14">
      <c r="A1154" s="461">
        <v>1148</v>
      </c>
      <c r="B1154" s="469" t="s">
        <v>1655</v>
      </c>
      <c r="C1154" s="470" t="s">
        <v>1204</v>
      </c>
      <c r="D1154" s="471" t="s">
        <v>386</v>
      </c>
      <c r="E1154" s="465">
        <v>71</v>
      </c>
      <c r="F1154" s="466">
        <f t="shared" si="49"/>
        <v>48.6647887323944</v>
      </c>
      <c r="G1154" s="467">
        <v>3455.2</v>
      </c>
      <c r="H1154" s="468"/>
      <c r="I1154" s="473"/>
      <c r="J1154" s="474"/>
      <c r="K1154" s="475">
        <f t="shared" si="50"/>
        <v>-3455.2</v>
      </c>
      <c r="L1154" s="476">
        <f t="shared" si="48"/>
        <v>-100</v>
      </c>
      <c r="M1154" s="477"/>
      <c r="N1154" s="478"/>
    </row>
    <row r="1155" ht="15" customHeight="1" spans="1:14">
      <c r="A1155" s="461">
        <v>1149</v>
      </c>
      <c r="B1155" s="469" t="s">
        <v>1655</v>
      </c>
      <c r="C1155" s="470" t="s">
        <v>1659</v>
      </c>
      <c r="D1155" s="471" t="s">
        <v>386</v>
      </c>
      <c r="E1155" s="465">
        <v>10</v>
      </c>
      <c r="F1155" s="466">
        <f t="shared" si="49"/>
        <v>25</v>
      </c>
      <c r="G1155" s="467">
        <v>250</v>
      </c>
      <c r="H1155" s="468"/>
      <c r="I1155" s="473"/>
      <c r="J1155" s="474"/>
      <c r="K1155" s="475">
        <f t="shared" si="50"/>
        <v>-250</v>
      </c>
      <c r="L1155" s="476">
        <f t="shared" ref="L1155:L1218" si="51">IF(OR(G1155&lt;=0,G1155=""),"",(J1155-G1155)/G1155*100)</f>
        <v>-100</v>
      </c>
      <c r="M1155" s="477"/>
      <c r="N1155" s="478"/>
    </row>
    <row r="1156" ht="15" customHeight="1" spans="1:14">
      <c r="A1156" s="461">
        <v>1150</v>
      </c>
      <c r="B1156" s="469" t="s">
        <v>1655</v>
      </c>
      <c r="C1156" s="470" t="s">
        <v>1253</v>
      </c>
      <c r="D1156" s="471" t="s">
        <v>386</v>
      </c>
      <c r="E1156" s="465">
        <v>36</v>
      </c>
      <c r="F1156" s="466">
        <f t="shared" si="49"/>
        <v>98.8055555555556</v>
      </c>
      <c r="G1156" s="467">
        <v>3557</v>
      </c>
      <c r="H1156" s="468"/>
      <c r="I1156" s="473"/>
      <c r="J1156" s="474"/>
      <c r="K1156" s="475">
        <f t="shared" si="50"/>
        <v>-3557</v>
      </c>
      <c r="L1156" s="476">
        <f t="shared" si="51"/>
        <v>-100</v>
      </c>
      <c r="M1156" s="477"/>
      <c r="N1156" s="478"/>
    </row>
    <row r="1157" ht="15" customHeight="1" spans="1:14">
      <c r="A1157" s="461">
        <v>1151</v>
      </c>
      <c r="B1157" s="469" t="s">
        <v>1655</v>
      </c>
      <c r="C1157" s="470" t="s">
        <v>1286</v>
      </c>
      <c r="D1157" s="471" t="s">
        <v>386</v>
      </c>
      <c r="E1157" s="465">
        <v>24</v>
      </c>
      <c r="F1157" s="466">
        <f t="shared" si="49"/>
        <v>56.75</v>
      </c>
      <c r="G1157" s="467">
        <v>1362</v>
      </c>
      <c r="H1157" s="468"/>
      <c r="I1157" s="473"/>
      <c r="J1157" s="474"/>
      <c r="K1157" s="475">
        <f t="shared" si="50"/>
        <v>-1362</v>
      </c>
      <c r="L1157" s="476">
        <f t="shared" si="51"/>
        <v>-100</v>
      </c>
      <c r="M1157" s="477"/>
      <c r="N1157" s="478"/>
    </row>
    <row r="1158" ht="15" customHeight="1" spans="1:14">
      <c r="A1158" s="461">
        <v>1152</v>
      </c>
      <c r="B1158" s="469" t="s">
        <v>1655</v>
      </c>
      <c r="C1158" s="470">
        <v>18</v>
      </c>
      <c r="D1158" s="471" t="s">
        <v>378</v>
      </c>
      <c r="E1158" s="465">
        <v>30</v>
      </c>
      <c r="F1158" s="466">
        <f t="shared" si="49"/>
        <v>31.3333333333333</v>
      </c>
      <c r="G1158" s="467">
        <v>940</v>
      </c>
      <c r="H1158" s="468"/>
      <c r="I1158" s="473"/>
      <c r="J1158" s="474"/>
      <c r="K1158" s="475">
        <f t="shared" si="50"/>
        <v>-940</v>
      </c>
      <c r="L1158" s="476">
        <f t="shared" si="51"/>
        <v>-100</v>
      </c>
      <c r="M1158" s="477"/>
      <c r="N1158" s="478"/>
    </row>
    <row r="1159" ht="15" customHeight="1" spans="1:14">
      <c r="A1159" s="461">
        <v>1153</v>
      </c>
      <c r="B1159" s="469" t="s">
        <v>1660</v>
      </c>
      <c r="C1159" s="481">
        <v>18415</v>
      </c>
      <c r="D1159" s="471" t="s">
        <v>476</v>
      </c>
      <c r="E1159" s="465">
        <v>19</v>
      </c>
      <c r="F1159" s="466">
        <f t="shared" si="49"/>
        <v>538</v>
      </c>
      <c r="G1159" s="467">
        <v>10222</v>
      </c>
      <c r="H1159" s="468"/>
      <c r="I1159" s="473"/>
      <c r="J1159" s="474"/>
      <c r="K1159" s="475">
        <f t="shared" si="50"/>
        <v>-10222</v>
      </c>
      <c r="L1159" s="476">
        <f t="shared" si="51"/>
        <v>-100</v>
      </c>
      <c r="M1159" s="477"/>
      <c r="N1159" s="478"/>
    </row>
    <row r="1160" ht="15" customHeight="1" spans="1:14">
      <c r="A1160" s="461">
        <v>1154</v>
      </c>
      <c r="B1160" s="469" t="s">
        <v>1660</v>
      </c>
      <c r="C1160" s="481">
        <v>23102</v>
      </c>
      <c r="D1160" s="471" t="s">
        <v>476</v>
      </c>
      <c r="E1160" s="465">
        <v>15</v>
      </c>
      <c r="F1160" s="466">
        <f t="shared" ref="F1160:F1223" si="52">G1160/E1160</f>
        <v>725</v>
      </c>
      <c r="G1160" s="467">
        <v>10875</v>
      </c>
      <c r="H1160" s="468"/>
      <c r="I1160" s="473"/>
      <c r="J1160" s="474"/>
      <c r="K1160" s="475">
        <f t="shared" ref="K1160:K1223" si="53">J1160-G1160</f>
        <v>-10875</v>
      </c>
      <c r="L1160" s="476">
        <f t="shared" si="51"/>
        <v>-100</v>
      </c>
      <c r="M1160" s="477"/>
      <c r="N1160" s="478"/>
    </row>
    <row r="1161" ht="15" customHeight="1" spans="1:14">
      <c r="A1161" s="461">
        <v>1155</v>
      </c>
      <c r="B1161" s="469" t="s">
        <v>1661</v>
      </c>
      <c r="C1161" s="470" t="s">
        <v>1662</v>
      </c>
      <c r="D1161" s="471" t="s">
        <v>386</v>
      </c>
      <c r="E1161" s="465">
        <v>5</v>
      </c>
      <c r="F1161" s="466">
        <f t="shared" si="52"/>
        <v>1</v>
      </c>
      <c r="G1161" s="467">
        <v>5</v>
      </c>
      <c r="H1161" s="468"/>
      <c r="I1161" s="473"/>
      <c r="J1161" s="474"/>
      <c r="K1161" s="475">
        <f t="shared" si="53"/>
        <v>-5</v>
      </c>
      <c r="L1161" s="476">
        <f t="shared" si="51"/>
        <v>-100</v>
      </c>
      <c r="M1161" s="477"/>
      <c r="N1161" s="478"/>
    </row>
    <row r="1162" ht="15" customHeight="1" spans="1:14">
      <c r="A1162" s="461">
        <v>1156</v>
      </c>
      <c r="B1162" s="469" t="s">
        <v>1663</v>
      </c>
      <c r="C1162" s="470"/>
      <c r="D1162" s="471" t="s">
        <v>1664</v>
      </c>
      <c r="E1162" s="465">
        <v>1</v>
      </c>
      <c r="F1162" s="466">
        <f t="shared" si="52"/>
        <v>7</v>
      </c>
      <c r="G1162" s="467">
        <v>7</v>
      </c>
      <c r="H1162" s="468"/>
      <c r="I1162" s="473"/>
      <c r="J1162" s="474"/>
      <c r="K1162" s="475">
        <f t="shared" si="53"/>
        <v>-7</v>
      </c>
      <c r="L1162" s="476">
        <f t="shared" si="51"/>
        <v>-100</v>
      </c>
      <c r="M1162" s="477"/>
      <c r="N1162" s="478"/>
    </row>
    <row r="1163" ht="15" customHeight="1" spans="1:14">
      <c r="A1163" s="461">
        <v>1157</v>
      </c>
      <c r="B1163" s="469" t="s">
        <v>1665</v>
      </c>
      <c r="C1163" s="470" t="s">
        <v>1666</v>
      </c>
      <c r="D1163" s="471" t="s">
        <v>378</v>
      </c>
      <c r="E1163" s="465">
        <v>1</v>
      </c>
      <c r="F1163" s="466">
        <f t="shared" si="52"/>
        <v>1511.5</v>
      </c>
      <c r="G1163" s="467">
        <v>1511.5</v>
      </c>
      <c r="H1163" s="468"/>
      <c r="I1163" s="473"/>
      <c r="J1163" s="474"/>
      <c r="K1163" s="475">
        <f t="shared" si="53"/>
        <v>-1511.5</v>
      </c>
      <c r="L1163" s="476">
        <f t="shared" si="51"/>
        <v>-100</v>
      </c>
      <c r="M1163" s="477"/>
      <c r="N1163" s="478"/>
    </row>
    <row r="1164" ht="15" customHeight="1" spans="1:14">
      <c r="A1164" s="461">
        <v>1158</v>
      </c>
      <c r="B1164" s="469" t="s">
        <v>1667</v>
      </c>
      <c r="C1164" s="470">
        <v>0.57</v>
      </c>
      <c r="D1164" s="471" t="s">
        <v>468</v>
      </c>
      <c r="E1164" s="465">
        <v>4</v>
      </c>
      <c r="F1164" s="466">
        <f t="shared" si="52"/>
        <v>8</v>
      </c>
      <c r="G1164" s="467">
        <v>32</v>
      </c>
      <c r="H1164" s="468"/>
      <c r="I1164" s="473"/>
      <c r="J1164" s="474"/>
      <c r="K1164" s="475">
        <f t="shared" si="53"/>
        <v>-32</v>
      </c>
      <c r="L1164" s="476">
        <f t="shared" si="51"/>
        <v>-100</v>
      </c>
      <c r="M1164" s="477"/>
      <c r="N1164" s="478"/>
    </row>
    <row r="1165" ht="15" customHeight="1" spans="1:14">
      <c r="A1165" s="461">
        <v>1159</v>
      </c>
      <c r="B1165" s="469" t="s">
        <v>1668</v>
      </c>
      <c r="C1165" s="470" t="s">
        <v>1669</v>
      </c>
      <c r="D1165" s="471" t="s">
        <v>386</v>
      </c>
      <c r="E1165" s="465">
        <v>10</v>
      </c>
      <c r="F1165" s="466">
        <f t="shared" si="52"/>
        <v>30</v>
      </c>
      <c r="G1165" s="467">
        <v>300</v>
      </c>
      <c r="H1165" s="468"/>
      <c r="I1165" s="473"/>
      <c r="J1165" s="474"/>
      <c r="K1165" s="475">
        <f t="shared" si="53"/>
        <v>-300</v>
      </c>
      <c r="L1165" s="476">
        <f t="shared" si="51"/>
        <v>-100</v>
      </c>
      <c r="M1165" s="477"/>
      <c r="N1165" s="478"/>
    </row>
    <row r="1166" ht="15" customHeight="1" spans="1:14">
      <c r="A1166" s="461">
        <v>1160</v>
      </c>
      <c r="B1166" s="469" t="s">
        <v>1670</v>
      </c>
      <c r="C1166" s="470" t="s">
        <v>1671</v>
      </c>
      <c r="D1166" s="471" t="s">
        <v>386</v>
      </c>
      <c r="E1166" s="465">
        <v>4</v>
      </c>
      <c r="F1166" s="466">
        <f t="shared" si="52"/>
        <v>25</v>
      </c>
      <c r="G1166" s="467">
        <v>100</v>
      </c>
      <c r="H1166" s="468"/>
      <c r="I1166" s="473"/>
      <c r="J1166" s="474"/>
      <c r="K1166" s="475">
        <f t="shared" si="53"/>
        <v>-100</v>
      </c>
      <c r="L1166" s="476">
        <f t="shared" si="51"/>
        <v>-100</v>
      </c>
      <c r="M1166" s="477"/>
      <c r="N1166" s="478"/>
    </row>
    <row r="1167" ht="15" customHeight="1" spans="1:14">
      <c r="A1167" s="461">
        <v>1161</v>
      </c>
      <c r="B1167" s="469" t="s">
        <v>1672</v>
      </c>
      <c r="C1167" s="470" t="s">
        <v>1673</v>
      </c>
      <c r="D1167" s="471" t="s">
        <v>476</v>
      </c>
      <c r="E1167" s="465">
        <v>10</v>
      </c>
      <c r="F1167" s="466">
        <f t="shared" si="52"/>
        <v>11</v>
      </c>
      <c r="G1167" s="467">
        <v>110</v>
      </c>
      <c r="H1167" s="468"/>
      <c r="I1167" s="473"/>
      <c r="J1167" s="474"/>
      <c r="K1167" s="475">
        <f t="shared" si="53"/>
        <v>-110</v>
      </c>
      <c r="L1167" s="476">
        <f t="shared" si="51"/>
        <v>-100</v>
      </c>
      <c r="M1167" s="477"/>
      <c r="N1167" s="478"/>
    </row>
    <row r="1168" ht="15" customHeight="1" spans="1:14">
      <c r="A1168" s="461">
        <v>1162</v>
      </c>
      <c r="B1168" s="469" t="s">
        <v>1672</v>
      </c>
      <c r="C1168" s="470" t="s">
        <v>1209</v>
      </c>
      <c r="D1168" s="471" t="s">
        <v>476</v>
      </c>
      <c r="E1168" s="465">
        <v>4136</v>
      </c>
      <c r="F1168" s="466">
        <f t="shared" si="52"/>
        <v>15.3953094777563</v>
      </c>
      <c r="G1168" s="467">
        <v>63675</v>
      </c>
      <c r="H1168" s="468"/>
      <c r="I1168" s="473"/>
      <c r="J1168" s="474"/>
      <c r="K1168" s="475">
        <f t="shared" si="53"/>
        <v>-63675</v>
      </c>
      <c r="L1168" s="476">
        <f t="shared" si="51"/>
        <v>-100</v>
      </c>
      <c r="M1168" s="477"/>
      <c r="N1168" s="478"/>
    </row>
    <row r="1169" ht="15" customHeight="1" spans="1:14">
      <c r="A1169" s="461">
        <v>1163</v>
      </c>
      <c r="B1169" s="469" t="s">
        <v>1672</v>
      </c>
      <c r="C1169" s="470" t="s">
        <v>1189</v>
      </c>
      <c r="D1169" s="471" t="s">
        <v>476</v>
      </c>
      <c r="E1169" s="465">
        <v>1001</v>
      </c>
      <c r="F1169" s="466">
        <f t="shared" si="52"/>
        <v>16.2407592407592</v>
      </c>
      <c r="G1169" s="467">
        <v>16257</v>
      </c>
      <c r="H1169" s="468"/>
      <c r="I1169" s="473"/>
      <c r="J1169" s="474"/>
      <c r="K1169" s="475">
        <f t="shared" si="53"/>
        <v>-16257</v>
      </c>
      <c r="L1169" s="476">
        <f t="shared" si="51"/>
        <v>-100</v>
      </c>
      <c r="M1169" s="477"/>
      <c r="N1169" s="478"/>
    </row>
    <row r="1170" ht="15" customHeight="1" spans="1:14">
      <c r="A1170" s="461">
        <v>1164</v>
      </c>
      <c r="B1170" s="469" t="s">
        <v>1672</v>
      </c>
      <c r="C1170" s="470" t="s">
        <v>1674</v>
      </c>
      <c r="D1170" s="471" t="s">
        <v>476</v>
      </c>
      <c r="E1170" s="465">
        <v>100</v>
      </c>
      <c r="F1170" s="466">
        <f t="shared" si="52"/>
        <v>17.5</v>
      </c>
      <c r="G1170" s="467">
        <v>1750</v>
      </c>
      <c r="H1170" s="468"/>
      <c r="I1170" s="473"/>
      <c r="J1170" s="474"/>
      <c r="K1170" s="475">
        <f t="shared" si="53"/>
        <v>-1750</v>
      </c>
      <c r="L1170" s="476">
        <f t="shared" si="51"/>
        <v>-100</v>
      </c>
      <c r="M1170" s="477"/>
      <c r="N1170" s="478"/>
    </row>
    <row r="1171" ht="15" customHeight="1" spans="1:14">
      <c r="A1171" s="461">
        <v>1165</v>
      </c>
      <c r="B1171" s="469" t="s">
        <v>1675</v>
      </c>
      <c r="C1171" s="470" t="s">
        <v>1204</v>
      </c>
      <c r="D1171" s="471" t="s">
        <v>386</v>
      </c>
      <c r="E1171" s="465">
        <v>100</v>
      </c>
      <c r="F1171" s="466">
        <f t="shared" si="52"/>
        <v>15</v>
      </c>
      <c r="G1171" s="467">
        <v>1500</v>
      </c>
      <c r="H1171" s="468"/>
      <c r="I1171" s="473"/>
      <c r="J1171" s="474"/>
      <c r="K1171" s="475">
        <f t="shared" si="53"/>
        <v>-1500</v>
      </c>
      <c r="L1171" s="476">
        <f t="shared" si="51"/>
        <v>-100</v>
      </c>
      <c r="M1171" s="477"/>
      <c r="N1171" s="478"/>
    </row>
    <row r="1172" ht="15" customHeight="1" spans="1:14">
      <c r="A1172" s="461">
        <v>1166</v>
      </c>
      <c r="B1172" s="469" t="s">
        <v>1676</v>
      </c>
      <c r="C1172" s="470" t="s">
        <v>1677</v>
      </c>
      <c r="D1172" s="471" t="s">
        <v>393</v>
      </c>
      <c r="E1172" s="465">
        <v>8765</v>
      </c>
      <c r="F1172" s="466">
        <f t="shared" si="52"/>
        <v>8.85670279520821</v>
      </c>
      <c r="G1172" s="467">
        <v>77629</v>
      </c>
      <c r="H1172" s="468"/>
      <c r="I1172" s="473"/>
      <c r="J1172" s="474"/>
      <c r="K1172" s="475">
        <f t="shared" si="53"/>
        <v>-77629</v>
      </c>
      <c r="L1172" s="476">
        <f t="shared" si="51"/>
        <v>-100</v>
      </c>
      <c r="M1172" s="477"/>
      <c r="N1172" s="478"/>
    </row>
    <row r="1173" ht="15" customHeight="1" spans="1:14">
      <c r="A1173" s="461">
        <v>1167</v>
      </c>
      <c r="B1173" s="469" t="s">
        <v>1676</v>
      </c>
      <c r="C1173" s="470" t="s">
        <v>1678</v>
      </c>
      <c r="D1173" s="471" t="s">
        <v>393</v>
      </c>
      <c r="E1173" s="465">
        <v>0</v>
      </c>
      <c r="F1173" s="466" t="e">
        <f t="shared" si="52"/>
        <v>#DIV/0!</v>
      </c>
      <c r="G1173" s="467">
        <v>0</v>
      </c>
      <c r="H1173" s="468"/>
      <c r="I1173" s="473"/>
      <c r="J1173" s="474"/>
      <c r="K1173" s="475">
        <f t="shared" si="53"/>
        <v>0</v>
      </c>
      <c r="L1173" s="476" t="str">
        <f t="shared" si="51"/>
        <v/>
      </c>
      <c r="M1173" s="477"/>
      <c r="N1173" s="478"/>
    </row>
    <row r="1174" ht="15" customHeight="1" spans="1:14">
      <c r="A1174" s="461">
        <v>1168</v>
      </c>
      <c r="B1174" s="469" t="s">
        <v>1679</v>
      </c>
      <c r="C1174" s="470"/>
      <c r="D1174" s="471" t="s">
        <v>1381</v>
      </c>
      <c r="E1174" s="465">
        <v>2100</v>
      </c>
      <c r="F1174" s="466">
        <f t="shared" si="52"/>
        <v>3.60047619047619</v>
      </c>
      <c r="G1174" s="467">
        <v>7561</v>
      </c>
      <c r="H1174" s="468"/>
      <c r="I1174" s="473"/>
      <c r="J1174" s="474"/>
      <c r="K1174" s="475">
        <f t="shared" si="53"/>
        <v>-7561</v>
      </c>
      <c r="L1174" s="476">
        <f t="shared" si="51"/>
        <v>-100</v>
      </c>
      <c r="M1174" s="477"/>
      <c r="N1174" s="478"/>
    </row>
    <row r="1175" ht="15" customHeight="1" spans="1:14">
      <c r="A1175" s="461">
        <v>1169</v>
      </c>
      <c r="B1175" s="469" t="s">
        <v>1680</v>
      </c>
      <c r="C1175" s="470" t="s">
        <v>1681</v>
      </c>
      <c r="D1175" s="471" t="s">
        <v>746</v>
      </c>
      <c r="E1175" s="465">
        <v>6642</v>
      </c>
      <c r="F1175" s="466">
        <f t="shared" si="52"/>
        <v>4.30075278530563</v>
      </c>
      <c r="G1175" s="467">
        <v>28565.6</v>
      </c>
      <c r="H1175" s="468"/>
      <c r="I1175" s="473"/>
      <c r="J1175" s="474"/>
      <c r="K1175" s="475">
        <f t="shared" si="53"/>
        <v>-28565.6</v>
      </c>
      <c r="L1175" s="476">
        <f t="shared" si="51"/>
        <v>-100</v>
      </c>
      <c r="M1175" s="477"/>
      <c r="N1175" s="478"/>
    </row>
    <row r="1176" ht="15" customHeight="1" spans="1:14">
      <c r="A1176" s="461">
        <v>1170</v>
      </c>
      <c r="B1176" s="469" t="s">
        <v>1676</v>
      </c>
      <c r="C1176" s="470" t="s">
        <v>1682</v>
      </c>
      <c r="D1176" s="471" t="s">
        <v>393</v>
      </c>
      <c r="E1176" s="465">
        <v>340</v>
      </c>
      <c r="F1176" s="466">
        <f t="shared" si="52"/>
        <v>20</v>
      </c>
      <c r="G1176" s="467">
        <v>6800</v>
      </c>
      <c r="H1176" s="468"/>
      <c r="I1176" s="473"/>
      <c r="J1176" s="474"/>
      <c r="K1176" s="475">
        <f t="shared" si="53"/>
        <v>-6800</v>
      </c>
      <c r="L1176" s="476">
        <f t="shared" si="51"/>
        <v>-100</v>
      </c>
      <c r="M1176" s="477"/>
      <c r="N1176" s="478"/>
    </row>
    <row r="1177" ht="15" customHeight="1" spans="1:14">
      <c r="A1177" s="461">
        <v>1171</v>
      </c>
      <c r="B1177" s="469" t="s">
        <v>1676</v>
      </c>
      <c r="C1177" s="470" t="s">
        <v>1683</v>
      </c>
      <c r="D1177" s="471" t="s">
        <v>393</v>
      </c>
      <c r="E1177" s="465">
        <v>160</v>
      </c>
      <c r="F1177" s="466">
        <f t="shared" si="52"/>
        <v>6</v>
      </c>
      <c r="G1177" s="467">
        <v>960</v>
      </c>
      <c r="H1177" s="468"/>
      <c r="I1177" s="473"/>
      <c r="J1177" s="474"/>
      <c r="K1177" s="475">
        <f t="shared" si="53"/>
        <v>-960</v>
      </c>
      <c r="L1177" s="476">
        <f t="shared" si="51"/>
        <v>-100</v>
      </c>
      <c r="M1177" s="477"/>
      <c r="N1177" s="478"/>
    </row>
    <row r="1178" ht="15" customHeight="1" spans="1:14">
      <c r="A1178" s="461">
        <v>1172</v>
      </c>
      <c r="B1178" s="469" t="s">
        <v>1684</v>
      </c>
      <c r="C1178" s="470" t="s">
        <v>1685</v>
      </c>
      <c r="D1178" s="471" t="s">
        <v>386</v>
      </c>
      <c r="E1178" s="465">
        <v>13142</v>
      </c>
      <c r="F1178" s="466">
        <f t="shared" si="52"/>
        <v>16.0038806878709</v>
      </c>
      <c r="G1178" s="467">
        <v>210323</v>
      </c>
      <c r="H1178" s="468"/>
      <c r="I1178" s="473"/>
      <c r="J1178" s="474"/>
      <c r="K1178" s="475">
        <f t="shared" si="53"/>
        <v>-210323</v>
      </c>
      <c r="L1178" s="476">
        <f t="shared" si="51"/>
        <v>-100</v>
      </c>
      <c r="M1178" s="477"/>
      <c r="N1178" s="478"/>
    </row>
    <row r="1179" ht="15" customHeight="1" spans="1:14">
      <c r="A1179" s="461">
        <v>1173</v>
      </c>
      <c r="B1179" s="469" t="s">
        <v>1686</v>
      </c>
      <c r="C1179" s="470"/>
      <c r="D1179" s="471" t="s">
        <v>386</v>
      </c>
      <c r="E1179" s="465">
        <v>3</v>
      </c>
      <c r="F1179" s="466">
        <f t="shared" si="52"/>
        <v>1440</v>
      </c>
      <c r="G1179" s="467">
        <v>4320</v>
      </c>
      <c r="H1179" s="468"/>
      <c r="I1179" s="473"/>
      <c r="J1179" s="474"/>
      <c r="K1179" s="475">
        <f t="shared" si="53"/>
        <v>-4320</v>
      </c>
      <c r="L1179" s="476">
        <f t="shared" si="51"/>
        <v>-100</v>
      </c>
      <c r="M1179" s="477"/>
      <c r="N1179" s="478"/>
    </row>
    <row r="1180" ht="15" customHeight="1" spans="1:14">
      <c r="A1180" s="461">
        <v>1174</v>
      </c>
      <c r="B1180" s="469" t="s">
        <v>1687</v>
      </c>
      <c r="C1180" s="470"/>
      <c r="D1180" s="471" t="s">
        <v>831</v>
      </c>
      <c r="E1180" s="465">
        <v>11</v>
      </c>
      <c r="F1180" s="466">
        <f t="shared" si="52"/>
        <v>151.181818181818</v>
      </c>
      <c r="G1180" s="467">
        <v>1663</v>
      </c>
      <c r="H1180" s="468"/>
      <c r="I1180" s="473"/>
      <c r="J1180" s="474"/>
      <c r="K1180" s="475">
        <f t="shared" si="53"/>
        <v>-1663</v>
      </c>
      <c r="L1180" s="476">
        <f t="shared" si="51"/>
        <v>-100</v>
      </c>
      <c r="M1180" s="477"/>
      <c r="N1180" s="478"/>
    </row>
    <row r="1181" ht="15" customHeight="1" spans="1:14">
      <c r="A1181" s="461">
        <v>1175</v>
      </c>
      <c r="B1181" s="469" t="s">
        <v>1688</v>
      </c>
      <c r="C1181" s="470" t="s">
        <v>1689</v>
      </c>
      <c r="D1181" s="471" t="s">
        <v>518</v>
      </c>
      <c r="E1181" s="465">
        <v>611</v>
      </c>
      <c r="F1181" s="466">
        <f t="shared" si="52"/>
        <v>86.3444026186579</v>
      </c>
      <c r="G1181" s="467">
        <v>52756.43</v>
      </c>
      <c r="H1181" s="468"/>
      <c r="I1181" s="473"/>
      <c r="J1181" s="474"/>
      <c r="K1181" s="475">
        <f t="shared" si="53"/>
        <v>-52756.43</v>
      </c>
      <c r="L1181" s="476">
        <f t="shared" si="51"/>
        <v>-100</v>
      </c>
      <c r="M1181" s="477"/>
      <c r="N1181" s="478"/>
    </row>
    <row r="1182" ht="15" customHeight="1" spans="1:14">
      <c r="A1182" s="461">
        <v>1176</v>
      </c>
      <c r="B1182" s="469" t="s">
        <v>1688</v>
      </c>
      <c r="C1182" s="470" t="s">
        <v>1690</v>
      </c>
      <c r="D1182" s="471" t="s">
        <v>518</v>
      </c>
      <c r="E1182" s="465">
        <v>23</v>
      </c>
      <c r="F1182" s="466">
        <f t="shared" si="52"/>
        <v>224.217391304348</v>
      </c>
      <c r="G1182" s="467">
        <v>5157</v>
      </c>
      <c r="H1182" s="468"/>
      <c r="I1182" s="473"/>
      <c r="J1182" s="474"/>
      <c r="K1182" s="475">
        <f t="shared" si="53"/>
        <v>-5157</v>
      </c>
      <c r="L1182" s="476">
        <f t="shared" si="51"/>
        <v>-100</v>
      </c>
      <c r="M1182" s="477"/>
      <c r="N1182" s="478"/>
    </row>
    <row r="1183" ht="15" customHeight="1" spans="1:14">
      <c r="A1183" s="461">
        <v>1177</v>
      </c>
      <c r="B1183" s="469" t="s">
        <v>1691</v>
      </c>
      <c r="C1183" s="470" t="s">
        <v>1692</v>
      </c>
      <c r="D1183" s="471" t="s">
        <v>1693</v>
      </c>
      <c r="E1183" s="465">
        <v>99</v>
      </c>
      <c r="F1183" s="466">
        <f t="shared" si="52"/>
        <v>130</v>
      </c>
      <c r="G1183" s="467">
        <v>12870</v>
      </c>
      <c r="H1183" s="468"/>
      <c r="I1183" s="473"/>
      <c r="J1183" s="474"/>
      <c r="K1183" s="475">
        <f t="shared" si="53"/>
        <v>-12870</v>
      </c>
      <c r="L1183" s="476">
        <f t="shared" si="51"/>
        <v>-100</v>
      </c>
      <c r="M1183" s="477"/>
      <c r="N1183" s="478"/>
    </row>
    <row r="1184" ht="15" customHeight="1" spans="1:14">
      <c r="A1184" s="461">
        <v>1178</v>
      </c>
      <c r="B1184" s="469" t="s">
        <v>1694</v>
      </c>
      <c r="C1184" s="470" t="s">
        <v>1695</v>
      </c>
      <c r="D1184" s="471" t="s">
        <v>518</v>
      </c>
      <c r="E1184" s="465">
        <v>3</v>
      </c>
      <c r="F1184" s="466">
        <f t="shared" si="52"/>
        <v>640</v>
      </c>
      <c r="G1184" s="467">
        <v>1920</v>
      </c>
      <c r="H1184" s="468"/>
      <c r="I1184" s="473"/>
      <c r="J1184" s="474"/>
      <c r="K1184" s="475">
        <f t="shared" si="53"/>
        <v>-1920</v>
      </c>
      <c r="L1184" s="476">
        <f t="shared" si="51"/>
        <v>-100</v>
      </c>
      <c r="M1184" s="477"/>
      <c r="N1184" s="478"/>
    </row>
    <row r="1185" ht="15" customHeight="1" spans="1:14">
      <c r="A1185" s="461">
        <v>1179</v>
      </c>
      <c r="B1185" s="469" t="s">
        <v>1696</v>
      </c>
      <c r="C1185" s="470" t="s">
        <v>1427</v>
      </c>
      <c r="D1185" s="471" t="s">
        <v>386</v>
      </c>
      <c r="E1185" s="465">
        <v>273</v>
      </c>
      <c r="F1185" s="466">
        <f t="shared" si="52"/>
        <v>6.70490842490843</v>
      </c>
      <c r="G1185" s="467">
        <v>1830.44</v>
      </c>
      <c r="H1185" s="468"/>
      <c r="I1185" s="473"/>
      <c r="J1185" s="474"/>
      <c r="K1185" s="475">
        <f t="shared" si="53"/>
        <v>-1830.44</v>
      </c>
      <c r="L1185" s="476">
        <f t="shared" si="51"/>
        <v>-100</v>
      </c>
      <c r="M1185" s="477"/>
      <c r="N1185" s="478"/>
    </row>
    <row r="1186" ht="15" customHeight="1" spans="1:14">
      <c r="A1186" s="461">
        <v>1180</v>
      </c>
      <c r="B1186" s="469" t="s">
        <v>1697</v>
      </c>
      <c r="C1186" s="470" t="s">
        <v>1456</v>
      </c>
      <c r="D1186" s="471" t="s">
        <v>1381</v>
      </c>
      <c r="E1186" s="465">
        <v>200</v>
      </c>
      <c r="F1186" s="466">
        <f t="shared" si="52"/>
        <v>175</v>
      </c>
      <c r="G1186" s="467">
        <v>35000</v>
      </c>
      <c r="H1186" s="468"/>
      <c r="I1186" s="473"/>
      <c r="J1186" s="474"/>
      <c r="K1186" s="475">
        <f t="shared" si="53"/>
        <v>-35000</v>
      </c>
      <c r="L1186" s="476">
        <f t="shared" si="51"/>
        <v>-100</v>
      </c>
      <c r="M1186" s="477"/>
      <c r="N1186" s="478"/>
    </row>
    <row r="1187" ht="15" customHeight="1" spans="1:14">
      <c r="A1187" s="461">
        <v>1181</v>
      </c>
      <c r="B1187" s="469" t="s">
        <v>1696</v>
      </c>
      <c r="C1187" s="470">
        <v>100</v>
      </c>
      <c r="D1187" s="471" t="s">
        <v>1381</v>
      </c>
      <c r="E1187" s="465">
        <v>2</v>
      </c>
      <c r="F1187" s="466">
        <f t="shared" si="52"/>
        <v>101</v>
      </c>
      <c r="G1187" s="467">
        <v>202</v>
      </c>
      <c r="H1187" s="468"/>
      <c r="I1187" s="473"/>
      <c r="J1187" s="474"/>
      <c r="K1187" s="475">
        <f t="shared" si="53"/>
        <v>-202</v>
      </c>
      <c r="L1187" s="476">
        <f t="shared" si="51"/>
        <v>-100</v>
      </c>
      <c r="M1187" s="477"/>
      <c r="N1187" s="478"/>
    </row>
    <row r="1188" ht="15" customHeight="1" spans="1:14">
      <c r="A1188" s="461">
        <v>1182</v>
      </c>
      <c r="B1188" s="469" t="s">
        <v>1698</v>
      </c>
      <c r="C1188" s="470">
        <v>50</v>
      </c>
      <c r="D1188" s="471" t="s">
        <v>1381</v>
      </c>
      <c r="E1188" s="465">
        <v>2</v>
      </c>
      <c r="F1188" s="466">
        <f t="shared" si="52"/>
        <v>45.3</v>
      </c>
      <c r="G1188" s="467">
        <v>90.6</v>
      </c>
      <c r="H1188" s="468"/>
      <c r="I1188" s="473"/>
      <c r="J1188" s="474"/>
      <c r="K1188" s="475">
        <f t="shared" si="53"/>
        <v>-90.6</v>
      </c>
      <c r="L1188" s="476">
        <f t="shared" si="51"/>
        <v>-100</v>
      </c>
      <c r="M1188" s="477"/>
      <c r="N1188" s="478"/>
    </row>
    <row r="1189" ht="15" customHeight="1" spans="1:14">
      <c r="A1189" s="461">
        <v>1183</v>
      </c>
      <c r="B1189" s="469" t="s">
        <v>1699</v>
      </c>
      <c r="C1189" s="470" t="s">
        <v>1700</v>
      </c>
      <c r="D1189" s="471" t="s">
        <v>386</v>
      </c>
      <c r="E1189" s="465">
        <v>2</v>
      </c>
      <c r="F1189" s="466">
        <f t="shared" si="52"/>
        <v>480</v>
      </c>
      <c r="G1189" s="467">
        <v>960</v>
      </c>
      <c r="H1189" s="468"/>
      <c r="I1189" s="473"/>
      <c r="J1189" s="474"/>
      <c r="K1189" s="475">
        <f t="shared" si="53"/>
        <v>-960</v>
      </c>
      <c r="L1189" s="476">
        <f t="shared" si="51"/>
        <v>-100</v>
      </c>
      <c r="M1189" s="477"/>
      <c r="N1189" s="478"/>
    </row>
    <row r="1190" ht="15" customHeight="1" spans="1:14">
      <c r="A1190" s="461">
        <v>1184</v>
      </c>
      <c r="B1190" s="469" t="s">
        <v>1701</v>
      </c>
      <c r="C1190" s="470" t="s">
        <v>1702</v>
      </c>
      <c r="D1190" s="471" t="s">
        <v>831</v>
      </c>
      <c r="E1190" s="465">
        <v>1</v>
      </c>
      <c r="F1190" s="466">
        <f t="shared" si="52"/>
        <v>1750</v>
      </c>
      <c r="G1190" s="467">
        <v>1750</v>
      </c>
      <c r="H1190" s="468"/>
      <c r="I1190" s="473"/>
      <c r="J1190" s="474"/>
      <c r="K1190" s="475">
        <f t="shared" si="53"/>
        <v>-1750</v>
      </c>
      <c r="L1190" s="476">
        <f t="shared" si="51"/>
        <v>-100</v>
      </c>
      <c r="M1190" s="477"/>
      <c r="N1190" s="478"/>
    </row>
    <row r="1191" ht="15" customHeight="1" spans="1:14">
      <c r="A1191" s="461">
        <v>1185</v>
      </c>
      <c r="B1191" s="469" t="s">
        <v>1697</v>
      </c>
      <c r="C1191" s="470" t="s">
        <v>362</v>
      </c>
      <c r="D1191" s="471" t="s">
        <v>1381</v>
      </c>
      <c r="E1191" s="465">
        <v>88</v>
      </c>
      <c r="F1191" s="466">
        <f t="shared" si="52"/>
        <v>107</v>
      </c>
      <c r="G1191" s="467">
        <v>9416</v>
      </c>
      <c r="H1191" s="468"/>
      <c r="I1191" s="473"/>
      <c r="J1191" s="474"/>
      <c r="K1191" s="475">
        <f t="shared" si="53"/>
        <v>-9416</v>
      </c>
      <c r="L1191" s="476">
        <f t="shared" si="51"/>
        <v>-100</v>
      </c>
      <c r="M1191" s="477"/>
      <c r="N1191" s="478"/>
    </row>
    <row r="1192" ht="15" customHeight="1" spans="1:14">
      <c r="A1192" s="461">
        <v>1186</v>
      </c>
      <c r="B1192" s="469" t="s">
        <v>1703</v>
      </c>
      <c r="C1192" s="470"/>
      <c r="D1192" s="471" t="s">
        <v>858</v>
      </c>
      <c r="E1192" s="465">
        <v>297</v>
      </c>
      <c r="F1192" s="466">
        <f t="shared" si="52"/>
        <v>3.4930303030303</v>
      </c>
      <c r="G1192" s="467">
        <v>1037.43</v>
      </c>
      <c r="H1192" s="468"/>
      <c r="I1192" s="473"/>
      <c r="J1192" s="474"/>
      <c r="K1192" s="475">
        <f t="shared" si="53"/>
        <v>-1037.43</v>
      </c>
      <c r="L1192" s="476">
        <f t="shared" si="51"/>
        <v>-100</v>
      </c>
      <c r="M1192" s="477"/>
      <c r="N1192" s="478"/>
    </row>
    <row r="1193" ht="15" customHeight="1" spans="1:14">
      <c r="A1193" s="461">
        <v>1187</v>
      </c>
      <c r="B1193" s="469" t="s">
        <v>1704</v>
      </c>
      <c r="C1193" s="470">
        <v>4</v>
      </c>
      <c r="D1193" s="471" t="s">
        <v>840</v>
      </c>
      <c r="E1193" s="465">
        <v>186</v>
      </c>
      <c r="F1193" s="466">
        <f t="shared" si="52"/>
        <v>7.10483870967742</v>
      </c>
      <c r="G1193" s="467">
        <v>1321.5</v>
      </c>
      <c r="H1193" s="468"/>
      <c r="I1193" s="473"/>
      <c r="J1193" s="474"/>
      <c r="K1193" s="475">
        <f t="shared" si="53"/>
        <v>-1321.5</v>
      </c>
      <c r="L1193" s="476">
        <f t="shared" si="51"/>
        <v>-100</v>
      </c>
      <c r="M1193" s="477"/>
      <c r="N1193" s="478"/>
    </row>
    <row r="1194" ht="15" customHeight="1" spans="1:14">
      <c r="A1194" s="461">
        <v>1188</v>
      </c>
      <c r="B1194" s="469" t="s">
        <v>1704</v>
      </c>
      <c r="C1194" s="470">
        <v>3.2</v>
      </c>
      <c r="D1194" s="471" t="s">
        <v>840</v>
      </c>
      <c r="E1194" s="465">
        <v>90</v>
      </c>
      <c r="F1194" s="466">
        <f t="shared" si="52"/>
        <v>7.225</v>
      </c>
      <c r="G1194" s="467">
        <v>650.25</v>
      </c>
      <c r="H1194" s="468"/>
      <c r="I1194" s="473"/>
      <c r="J1194" s="474"/>
      <c r="K1194" s="475">
        <f t="shared" si="53"/>
        <v>-650.25</v>
      </c>
      <c r="L1194" s="476">
        <f t="shared" si="51"/>
        <v>-100</v>
      </c>
      <c r="M1194" s="477"/>
      <c r="N1194" s="478"/>
    </row>
    <row r="1195" ht="15" customHeight="1" spans="1:14">
      <c r="A1195" s="461">
        <v>1189</v>
      </c>
      <c r="B1195" s="469" t="s">
        <v>1705</v>
      </c>
      <c r="C1195" s="470"/>
      <c r="D1195" s="471" t="s">
        <v>840</v>
      </c>
      <c r="E1195" s="465">
        <v>0.5</v>
      </c>
      <c r="F1195" s="466">
        <f t="shared" si="52"/>
        <v>450</v>
      </c>
      <c r="G1195" s="467">
        <v>225</v>
      </c>
      <c r="H1195" s="468"/>
      <c r="I1195" s="473"/>
      <c r="J1195" s="474"/>
      <c r="K1195" s="475">
        <f t="shared" si="53"/>
        <v>-225</v>
      </c>
      <c r="L1195" s="476">
        <f t="shared" si="51"/>
        <v>-100</v>
      </c>
      <c r="M1195" s="477"/>
      <c r="N1195" s="478"/>
    </row>
    <row r="1196" ht="15" customHeight="1" spans="1:14">
      <c r="A1196" s="461">
        <v>1190</v>
      </c>
      <c r="B1196" s="469" t="s">
        <v>1704</v>
      </c>
      <c r="C1196" s="470">
        <v>506</v>
      </c>
      <c r="D1196" s="471" t="s">
        <v>840</v>
      </c>
      <c r="E1196" s="465">
        <v>25</v>
      </c>
      <c r="F1196" s="466">
        <f t="shared" si="52"/>
        <v>10.352</v>
      </c>
      <c r="G1196" s="467">
        <v>258.8</v>
      </c>
      <c r="H1196" s="468"/>
      <c r="I1196" s="473"/>
      <c r="J1196" s="474"/>
      <c r="K1196" s="475">
        <f t="shared" si="53"/>
        <v>-258.8</v>
      </c>
      <c r="L1196" s="476">
        <f t="shared" si="51"/>
        <v>-100</v>
      </c>
      <c r="M1196" s="477"/>
      <c r="N1196" s="478"/>
    </row>
    <row r="1197" ht="15" customHeight="1" spans="1:14">
      <c r="A1197" s="461">
        <v>1191</v>
      </c>
      <c r="B1197" s="469" t="s">
        <v>1704</v>
      </c>
      <c r="C1197" s="470" t="s">
        <v>1706</v>
      </c>
      <c r="D1197" s="471" t="s">
        <v>840</v>
      </c>
      <c r="E1197" s="465">
        <v>89</v>
      </c>
      <c r="F1197" s="466">
        <f t="shared" si="52"/>
        <v>8.28089887640449</v>
      </c>
      <c r="G1197" s="467">
        <v>737</v>
      </c>
      <c r="H1197" s="468"/>
      <c r="I1197" s="473"/>
      <c r="J1197" s="474"/>
      <c r="K1197" s="475">
        <f t="shared" si="53"/>
        <v>-737</v>
      </c>
      <c r="L1197" s="476">
        <f t="shared" si="51"/>
        <v>-100</v>
      </c>
      <c r="M1197" s="477"/>
      <c r="N1197" s="478"/>
    </row>
    <row r="1198" ht="15" customHeight="1" spans="1:14">
      <c r="A1198" s="461">
        <v>1192</v>
      </c>
      <c r="B1198" s="469" t="s">
        <v>1707</v>
      </c>
      <c r="C1198" s="470">
        <v>4</v>
      </c>
      <c r="D1198" s="471" t="s">
        <v>840</v>
      </c>
      <c r="E1198" s="465">
        <v>15</v>
      </c>
      <c r="F1198" s="466">
        <f t="shared" si="52"/>
        <v>70</v>
      </c>
      <c r="G1198" s="467">
        <v>1050</v>
      </c>
      <c r="H1198" s="468"/>
      <c r="I1198" s="473"/>
      <c r="J1198" s="474"/>
      <c r="K1198" s="475">
        <f t="shared" si="53"/>
        <v>-1050</v>
      </c>
      <c r="L1198" s="476">
        <f t="shared" si="51"/>
        <v>-100</v>
      </c>
      <c r="M1198" s="477"/>
      <c r="N1198" s="478"/>
    </row>
    <row r="1199" ht="15" customHeight="1" spans="1:14">
      <c r="A1199" s="461">
        <v>1193</v>
      </c>
      <c r="B1199" s="469" t="s">
        <v>1708</v>
      </c>
      <c r="C1199" s="470">
        <v>256</v>
      </c>
      <c r="D1199" s="471" t="s">
        <v>840</v>
      </c>
      <c r="E1199" s="465">
        <v>20</v>
      </c>
      <c r="F1199" s="466">
        <f t="shared" si="52"/>
        <v>20</v>
      </c>
      <c r="G1199" s="467">
        <v>400</v>
      </c>
      <c r="H1199" s="468"/>
      <c r="I1199" s="473"/>
      <c r="J1199" s="474"/>
      <c r="K1199" s="475">
        <f t="shared" si="53"/>
        <v>-400</v>
      </c>
      <c r="L1199" s="476">
        <f t="shared" si="51"/>
        <v>-100</v>
      </c>
      <c r="M1199" s="477"/>
      <c r="N1199" s="478"/>
    </row>
    <row r="1200" ht="15" customHeight="1" spans="1:14">
      <c r="A1200" s="461">
        <v>1194</v>
      </c>
      <c r="B1200" s="469" t="s">
        <v>1709</v>
      </c>
      <c r="C1200" s="470"/>
      <c r="D1200" s="471" t="s">
        <v>386</v>
      </c>
      <c r="E1200" s="465">
        <v>109</v>
      </c>
      <c r="F1200" s="466">
        <f t="shared" si="52"/>
        <v>161.256880733945</v>
      </c>
      <c r="G1200" s="467">
        <v>17577</v>
      </c>
      <c r="H1200" s="468"/>
      <c r="I1200" s="473"/>
      <c r="J1200" s="474"/>
      <c r="K1200" s="475">
        <f t="shared" si="53"/>
        <v>-17577</v>
      </c>
      <c r="L1200" s="476">
        <f t="shared" si="51"/>
        <v>-100</v>
      </c>
      <c r="M1200" s="477"/>
      <c r="N1200" s="478"/>
    </row>
    <row r="1201" ht="15" customHeight="1" spans="1:14">
      <c r="A1201" s="461">
        <v>1195</v>
      </c>
      <c r="B1201" s="469" t="s">
        <v>1710</v>
      </c>
      <c r="C1201" s="470" t="s">
        <v>1711</v>
      </c>
      <c r="D1201" s="471" t="s">
        <v>514</v>
      </c>
      <c r="E1201" s="465">
        <v>12</v>
      </c>
      <c r="F1201" s="466">
        <f t="shared" si="52"/>
        <v>234.441666666667</v>
      </c>
      <c r="G1201" s="467">
        <v>2813.3</v>
      </c>
      <c r="H1201" s="468"/>
      <c r="I1201" s="473"/>
      <c r="J1201" s="474"/>
      <c r="K1201" s="475">
        <f t="shared" si="53"/>
        <v>-2813.3</v>
      </c>
      <c r="L1201" s="476">
        <f t="shared" si="51"/>
        <v>-100</v>
      </c>
      <c r="M1201" s="477"/>
      <c r="N1201" s="478"/>
    </row>
    <row r="1202" ht="15" customHeight="1" spans="1:14">
      <c r="A1202" s="461">
        <v>1196</v>
      </c>
      <c r="B1202" s="469" t="s">
        <v>1710</v>
      </c>
      <c r="C1202" s="470" t="s">
        <v>1712</v>
      </c>
      <c r="D1202" s="471" t="s">
        <v>514</v>
      </c>
      <c r="E1202" s="465">
        <v>3</v>
      </c>
      <c r="F1202" s="466">
        <f t="shared" si="52"/>
        <v>534.333333333333</v>
      </c>
      <c r="G1202" s="467">
        <v>1603</v>
      </c>
      <c r="H1202" s="468"/>
      <c r="I1202" s="473"/>
      <c r="J1202" s="474"/>
      <c r="K1202" s="475">
        <f t="shared" si="53"/>
        <v>-1603</v>
      </c>
      <c r="L1202" s="476">
        <f t="shared" si="51"/>
        <v>-100</v>
      </c>
      <c r="M1202" s="477"/>
      <c r="N1202" s="478"/>
    </row>
    <row r="1203" ht="15" customHeight="1" spans="1:14">
      <c r="A1203" s="461">
        <v>1197</v>
      </c>
      <c r="B1203" s="469" t="s">
        <v>1710</v>
      </c>
      <c r="C1203" s="470" t="s">
        <v>1713</v>
      </c>
      <c r="D1203" s="471" t="s">
        <v>514</v>
      </c>
      <c r="E1203" s="465">
        <v>0</v>
      </c>
      <c r="F1203" s="466" t="e">
        <f t="shared" si="52"/>
        <v>#DIV/0!</v>
      </c>
      <c r="G1203" s="467">
        <v>0</v>
      </c>
      <c r="H1203" s="468"/>
      <c r="I1203" s="473"/>
      <c r="J1203" s="474"/>
      <c r="K1203" s="475">
        <f t="shared" si="53"/>
        <v>0</v>
      </c>
      <c r="L1203" s="476" t="str">
        <f t="shared" si="51"/>
        <v/>
      </c>
      <c r="M1203" s="477"/>
      <c r="N1203" s="478"/>
    </row>
    <row r="1204" ht="15" customHeight="1" spans="1:14">
      <c r="A1204" s="461">
        <v>1198</v>
      </c>
      <c r="B1204" s="469" t="s">
        <v>1714</v>
      </c>
      <c r="C1204" s="470"/>
      <c r="D1204" s="471" t="s">
        <v>840</v>
      </c>
      <c r="E1204" s="465">
        <v>14</v>
      </c>
      <c r="F1204" s="466">
        <f t="shared" si="52"/>
        <v>2.62285714285714</v>
      </c>
      <c r="G1204" s="467">
        <v>36.72</v>
      </c>
      <c r="H1204" s="468"/>
      <c r="I1204" s="473"/>
      <c r="J1204" s="474"/>
      <c r="K1204" s="475">
        <f t="shared" si="53"/>
        <v>-36.72</v>
      </c>
      <c r="L1204" s="476">
        <f t="shared" si="51"/>
        <v>-100</v>
      </c>
      <c r="M1204" s="477"/>
      <c r="N1204" s="478"/>
    </row>
    <row r="1205" ht="15" customHeight="1" spans="1:14">
      <c r="A1205" s="461">
        <v>1199</v>
      </c>
      <c r="B1205" s="469" t="s">
        <v>1715</v>
      </c>
      <c r="C1205" s="470" t="s">
        <v>1716</v>
      </c>
      <c r="D1205" s="471" t="s">
        <v>1693</v>
      </c>
      <c r="E1205" s="465">
        <v>39</v>
      </c>
      <c r="F1205" s="466">
        <f t="shared" si="52"/>
        <v>0.384615384615385</v>
      </c>
      <c r="G1205" s="467">
        <v>15</v>
      </c>
      <c r="H1205" s="468"/>
      <c r="I1205" s="473"/>
      <c r="J1205" s="474"/>
      <c r="K1205" s="475">
        <f t="shared" si="53"/>
        <v>-15</v>
      </c>
      <c r="L1205" s="476">
        <f t="shared" si="51"/>
        <v>-100</v>
      </c>
      <c r="M1205" s="477"/>
      <c r="N1205" s="478"/>
    </row>
    <row r="1206" ht="15" customHeight="1" spans="1:14">
      <c r="A1206" s="461">
        <v>1200</v>
      </c>
      <c r="B1206" s="469" t="s">
        <v>1717</v>
      </c>
      <c r="C1206" s="470"/>
      <c r="D1206" s="471" t="s">
        <v>386</v>
      </c>
      <c r="E1206" s="465">
        <v>15</v>
      </c>
      <c r="F1206" s="466">
        <f t="shared" si="52"/>
        <v>35</v>
      </c>
      <c r="G1206" s="467">
        <v>525</v>
      </c>
      <c r="H1206" s="468"/>
      <c r="I1206" s="473"/>
      <c r="J1206" s="474"/>
      <c r="K1206" s="475">
        <f t="shared" si="53"/>
        <v>-525</v>
      </c>
      <c r="L1206" s="476">
        <f t="shared" si="51"/>
        <v>-100</v>
      </c>
      <c r="M1206" s="477"/>
      <c r="N1206" s="478"/>
    </row>
    <row r="1207" ht="15" customHeight="1" spans="1:14">
      <c r="A1207" s="461">
        <v>1201</v>
      </c>
      <c r="B1207" s="469" t="s">
        <v>1718</v>
      </c>
      <c r="C1207" s="470" t="s">
        <v>1719</v>
      </c>
      <c r="D1207" s="471" t="s">
        <v>386</v>
      </c>
      <c r="E1207" s="465">
        <v>1</v>
      </c>
      <c r="F1207" s="466">
        <f t="shared" si="52"/>
        <v>60</v>
      </c>
      <c r="G1207" s="467">
        <v>60</v>
      </c>
      <c r="H1207" s="468"/>
      <c r="I1207" s="473"/>
      <c r="J1207" s="474"/>
      <c r="K1207" s="475">
        <f t="shared" si="53"/>
        <v>-60</v>
      </c>
      <c r="L1207" s="476">
        <f t="shared" si="51"/>
        <v>-100</v>
      </c>
      <c r="M1207" s="477"/>
      <c r="N1207" s="478"/>
    </row>
    <row r="1208" ht="15" customHeight="1" spans="1:14">
      <c r="A1208" s="461">
        <v>1202</v>
      </c>
      <c r="B1208" s="469" t="s">
        <v>1720</v>
      </c>
      <c r="C1208" s="470" t="s">
        <v>1721</v>
      </c>
      <c r="D1208" s="471" t="s">
        <v>386</v>
      </c>
      <c r="E1208" s="465">
        <v>25</v>
      </c>
      <c r="F1208" s="466">
        <f t="shared" si="52"/>
        <v>3</v>
      </c>
      <c r="G1208" s="467">
        <v>75</v>
      </c>
      <c r="H1208" s="468"/>
      <c r="I1208" s="473"/>
      <c r="J1208" s="474"/>
      <c r="K1208" s="475">
        <f t="shared" si="53"/>
        <v>-75</v>
      </c>
      <c r="L1208" s="476">
        <f t="shared" si="51"/>
        <v>-100</v>
      </c>
      <c r="M1208" s="477"/>
      <c r="N1208" s="478"/>
    </row>
    <row r="1209" ht="15" customHeight="1" spans="1:14">
      <c r="A1209" s="461">
        <v>1203</v>
      </c>
      <c r="B1209" s="469" t="s">
        <v>1722</v>
      </c>
      <c r="C1209" s="470" t="s">
        <v>1723</v>
      </c>
      <c r="D1209" s="471" t="s">
        <v>342</v>
      </c>
      <c r="E1209" s="465">
        <v>2</v>
      </c>
      <c r="F1209" s="466">
        <f t="shared" si="52"/>
        <v>60</v>
      </c>
      <c r="G1209" s="467">
        <v>120</v>
      </c>
      <c r="H1209" s="468"/>
      <c r="I1209" s="473"/>
      <c r="J1209" s="474"/>
      <c r="K1209" s="475">
        <f t="shared" si="53"/>
        <v>-120</v>
      </c>
      <c r="L1209" s="476">
        <f t="shared" si="51"/>
        <v>-100</v>
      </c>
      <c r="M1209" s="477"/>
      <c r="N1209" s="478"/>
    </row>
    <row r="1210" ht="15" customHeight="1" spans="1:14">
      <c r="A1210" s="461">
        <v>1204</v>
      </c>
      <c r="B1210" s="469" t="s">
        <v>1724</v>
      </c>
      <c r="C1210" s="470"/>
      <c r="D1210" s="471" t="s">
        <v>386</v>
      </c>
      <c r="E1210" s="465">
        <v>5</v>
      </c>
      <c r="F1210" s="466">
        <f t="shared" si="52"/>
        <v>10</v>
      </c>
      <c r="G1210" s="467">
        <v>50</v>
      </c>
      <c r="H1210" s="468"/>
      <c r="I1210" s="473"/>
      <c r="J1210" s="474"/>
      <c r="K1210" s="475">
        <f t="shared" si="53"/>
        <v>-50</v>
      </c>
      <c r="L1210" s="476">
        <f t="shared" si="51"/>
        <v>-100</v>
      </c>
      <c r="M1210" s="477"/>
      <c r="N1210" s="478"/>
    </row>
    <row r="1211" ht="15" customHeight="1" spans="1:14">
      <c r="A1211" s="461">
        <v>1205</v>
      </c>
      <c r="B1211" s="469" t="s">
        <v>1725</v>
      </c>
      <c r="C1211" s="470" t="s">
        <v>1726</v>
      </c>
      <c r="D1211" s="471" t="s">
        <v>386</v>
      </c>
      <c r="E1211" s="465">
        <v>6</v>
      </c>
      <c r="F1211" s="466">
        <f t="shared" si="52"/>
        <v>1</v>
      </c>
      <c r="G1211" s="467">
        <v>6</v>
      </c>
      <c r="H1211" s="468"/>
      <c r="I1211" s="473"/>
      <c r="J1211" s="474"/>
      <c r="K1211" s="475">
        <f t="shared" si="53"/>
        <v>-6</v>
      </c>
      <c r="L1211" s="476">
        <f t="shared" si="51"/>
        <v>-100</v>
      </c>
      <c r="M1211" s="477"/>
      <c r="N1211" s="478"/>
    </row>
    <row r="1212" ht="15" customHeight="1" spans="1:14">
      <c r="A1212" s="461">
        <v>1206</v>
      </c>
      <c r="B1212" s="469" t="s">
        <v>1725</v>
      </c>
      <c r="C1212" s="470" t="s">
        <v>1727</v>
      </c>
      <c r="D1212" s="471" t="s">
        <v>386</v>
      </c>
      <c r="E1212" s="465">
        <v>18</v>
      </c>
      <c r="F1212" s="466">
        <f t="shared" si="52"/>
        <v>1</v>
      </c>
      <c r="G1212" s="467">
        <v>18</v>
      </c>
      <c r="H1212" s="468"/>
      <c r="I1212" s="473"/>
      <c r="J1212" s="474"/>
      <c r="K1212" s="475">
        <f t="shared" si="53"/>
        <v>-18</v>
      </c>
      <c r="L1212" s="476">
        <f t="shared" si="51"/>
        <v>-100</v>
      </c>
      <c r="M1212" s="477"/>
      <c r="N1212" s="478"/>
    </row>
    <row r="1213" ht="15" customHeight="1" spans="1:14">
      <c r="A1213" s="461">
        <v>1207</v>
      </c>
      <c r="B1213" s="469" t="s">
        <v>1728</v>
      </c>
      <c r="C1213" s="470"/>
      <c r="D1213" s="471" t="s">
        <v>386</v>
      </c>
      <c r="E1213" s="465">
        <v>20</v>
      </c>
      <c r="F1213" s="466">
        <f t="shared" si="52"/>
        <v>35</v>
      </c>
      <c r="G1213" s="467">
        <v>700</v>
      </c>
      <c r="H1213" s="468"/>
      <c r="I1213" s="473"/>
      <c r="J1213" s="474"/>
      <c r="K1213" s="475">
        <f t="shared" si="53"/>
        <v>-700</v>
      </c>
      <c r="L1213" s="476">
        <f t="shared" si="51"/>
        <v>-100</v>
      </c>
      <c r="M1213" s="477"/>
      <c r="N1213" s="478"/>
    </row>
    <row r="1214" ht="15" customHeight="1" spans="1:14">
      <c r="A1214" s="461">
        <v>1208</v>
      </c>
      <c r="B1214" s="469" t="s">
        <v>1729</v>
      </c>
      <c r="C1214" s="470"/>
      <c r="D1214" s="471" t="s">
        <v>386</v>
      </c>
      <c r="E1214" s="465">
        <v>3</v>
      </c>
      <c r="F1214" s="466">
        <f t="shared" si="52"/>
        <v>130</v>
      </c>
      <c r="G1214" s="467">
        <v>390</v>
      </c>
      <c r="H1214" s="468"/>
      <c r="I1214" s="473"/>
      <c r="J1214" s="474"/>
      <c r="K1214" s="475">
        <f t="shared" si="53"/>
        <v>-390</v>
      </c>
      <c r="L1214" s="476">
        <f t="shared" si="51"/>
        <v>-100</v>
      </c>
      <c r="M1214" s="477"/>
      <c r="N1214" s="478"/>
    </row>
    <row r="1215" ht="15" customHeight="1" spans="1:14">
      <c r="A1215" s="461">
        <v>1209</v>
      </c>
      <c r="B1215" s="469" t="s">
        <v>1730</v>
      </c>
      <c r="C1215" s="470"/>
      <c r="D1215" s="471" t="s">
        <v>386</v>
      </c>
      <c r="E1215" s="465">
        <v>5</v>
      </c>
      <c r="F1215" s="466">
        <f t="shared" si="52"/>
        <v>137.6</v>
      </c>
      <c r="G1215" s="467">
        <v>688</v>
      </c>
      <c r="H1215" s="468"/>
      <c r="I1215" s="473"/>
      <c r="J1215" s="474"/>
      <c r="K1215" s="475">
        <f t="shared" si="53"/>
        <v>-688</v>
      </c>
      <c r="L1215" s="476">
        <f t="shared" si="51"/>
        <v>-100</v>
      </c>
      <c r="M1215" s="477"/>
      <c r="N1215" s="478"/>
    </row>
    <row r="1216" ht="15" customHeight="1" spans="1:14">
      <c r="A1216" s="461">
        <v>1210</v>
      </c>
      <c r="B1216" s="469" t="s">
        <v>1731</v>
      </c>
      <c r="C1216" s="470"/>
      <c r="D1216" s="471" t="s">
        <v>386</v>
      </c>
      <c r="E1216" s="465">
        <v>19</v>
      </c>
      <c r="F1216" s="466">
        <f t="shared" si="52"/>
        <v>38.1578947368421</v>
      </c>
      <c r="G1216" s="467">
        <v>725</v>
      </c>
      <c r="H1216" s="468"/>
      <c r="I1216" s="473"/>
      <c r="J1216" s="474"/>
      <c r="K1216" s="475">
        <f t="shared" si="53"/>
        <v>-725</v>
      </c>
      <c r="L1216" s="476">
        <f t="shared" si="51"/>
        <v>-100</v>
      </c>
      <c r="M1216" s="477"/>
      <c r="N1216" s="478"/>
    </row>
    <row r="1217" ht="15" customHeight="1" spans="1:14">
      <c r="A1217" s="461">
        <v>1211</v>
      </c>
      <c r="B1217" s="469" t="s">
        <v>1732</v>
      </c>
      <c r="C1217" s="470"/>
      <c r="D1217" s="471" t="s">
        <v>386</v>
      </c>
      <c r="E1217" s="465">
        <v>0</v>
      </c>
      <c r="F1217" s="466" t="e">
        <f t="shared" si="52"/>
        <v>#DIV/0!</v>
      </c>
      <c r="G1217" s="467">
        <v>0</v>
      </c>
      <c r="H1217" s="468"/>
      <c r="I1217" s="473"/>
      <c r="J1217" s="474"/>
      <c r="K1217" s="475">
        <f t="shared" si="53"/>
        <v>0</v>
      </c>
      <c r="L1217" s="476" t="str">
        <f t="shared" si="51"/>
        <v/>
      </c>
      <c r="M1217" s="477"/>
      <c r="N1217" s="478"/>
    </row>
    <row r="1218" ht="15" customHeight="1" spans="1:14">
      <c r="A1218" s="461">
        <v>1212</v>
      </c>
      <c r="B1218" s="469" t="s">
        <v>1733</v>
      </c>
      <c r="C1218" s="470"/>
      <c r="D1218" s="471" t="s">
        <v>386</v>
      </c>
      <c r="E1218" s="465">
        <v>41</v>
      </c>
      <c r="F1218" s="466">
        <f t="shared" si="52"/>
        <v>30</v>
      </c>
      <c r="G1218" s="467">
        <v>1230</v>
      </c>
      <c r="H1218" s="468"/>
      <c r="I1218" s="473"/>
      <c r="J1218" s="474"/>
      <c r="K1218" s="475">
        <f t="shared" si="53"/>
        <v>-1230</v>
      </c>
      <c r="L1218" s="476">
        <f t="shared" si="51"/>
        <v>-100</v>
      </c>
      <c r="M1218" s="477"/>
      <c r="N1218" s="478"/>
    </row>
    <row r="1219" ht="15" customHeight="1" spans="1:14">
      <c r="A1219" s="461">
        <v>1213</v>
      </c>
      <c r="B1219" s="469" t="s">
        <v>1734</v>
      </c>
      <c r="C1219" s="470"/>
      <c r="D1219" s="471" t="s">
        <v>393</v>
      </c>
      <c r="E1219" s="465">
        <v>2</v>
      </c>
      <c r="F1219" s="466">
        <f t="shared" si="52"/>
        <v>9.25</v>
      </c>
      <c r="G1219" s="467">
        <v>18.5</v>
      </c>
      <c r="H1219" s="468"/>
      <c r="I1219" s="473"/>
      <c r="J1219" s="474"/>
      <c r="K1219" s="475">
        <f t="shared" si="53"/>
        <v>-18.5</v>
      </c>
      <c r="L1219" s="476">
        <f t="shared" ref="L1219:L1282" si="54">IF(OR(G1219&lt;=0,G1219=""),"",(J1219-G1219)/G1219*100)</f>
        <v>-100</v>
      </c>
      <c r="M1219" s="477"/>
      <c r="N1219" s="478"/>
    </row>
    <row r="1220" ht="15" customHeight="1" spans="1:14">
      <c r="A1220" s="461">
        <v>1214</v>
      </c>
      <c r="B1220" s="469" t="s">
        <v>1735</v>
      </c>
      <c r="C1220" s="470"/>
      <c r="D1220" s="471" t="s">
        <v>1381</v>
      </c>
      <c r="E1220" s="465">
        <v>97</v>
      </c>
      <c r="F1220" s="466">
        <f t="shared" si="52"/>
        <v>1.71030927835052</v>
      </c>
      <c r="G1220" s="467">
        <v>165.9</v>
      </c>
      <c r="H1220" s="468"/>
      <c r="I1220" s="473"/>
      <c r="J1220" s="474"/>
      <c r="K1220" s="475">
        <f t="shared" si="53"/>
        <v>-165.9</v>
      </c>
      <c r="L1220" s="476">
        <f t="shared" si="54"/>
        <v>-100</v>
      </c>
      <c r="M1220" s="477"/>
      <c r="N1220" s="478"/>
    </row>
    <row r="1221" ht="15" customHeight="1" spans="1:14">
      <c r="A1221" s="461">
        <v>1215</v>
      </c>
      <c r="B1221" s="469" t="s">
        <v>1736</v>
      </c>
      <c r="C1221" s="470">
        <v>400</v>
      </c>
      <c r="D1221" s="471" t="s">
        <v>1381</v>
      </c>
      <c r="E1221" s="465">
        <v>20</v>
      </c>
      <c r="F1221" s="466">
        <f t="shared" si="52"/>
        <v>28.772</v>
      </c>
      <c r="G1221" s="467">
        <v>575.44</v>
      </c>
      <c r="H1221" s="468"/>
      <c r="I1221" s="473"/>
      <c r="J1221" s="474"/>
      <c r="K1221" s="475">
        <f t="shared" si="53"/>
        <v>-575.44</v>
      </c>
      <c r="L1221" s="476">
        <f t="shared" si="54"/>
        <v>-100</v>
      </c>
      <c r="M1221" s="477"/>
      <c r="N1221" s="478"/>
    </row>
    <row r="1222" ht="15" customHeight="1" spans="1:14">
      <c r="A1222" s="461">
        <v>1216</v>
      </c>
      <c r="B1222" s="469" t="s">
        <v>1737</v>
      </c>
      <c r="C1222" s="470" t="s">
        <v>1738</v>
      </c>
      <c r="D1222" s="471" t="s">
        <v>1381</v>
      </c>
      <c r="E1222" s="465">
        <v>20</v>
      </c>
      <c r="F1222" s="466">
        <f t="shared" si="52"/>
        <v>175</v>
      </c>
      <c r="G1222" s="467">
        <v>3500</v>
      </c>
      <c r="H1222" s="468"/>
      <c r="I1222" s="473"/>
      <c r="J1222" s="474"/>
      <c r="K1222" s="475">
        <f t="shared" si="53"/>
        <v>-3500</v>
      </c>
      <c r="L1222" s="476">
        <f t="shared" si="54"/>
        <v>-100</v>
      </c>
      <c r="M1222" s="477"/>
      <c r="N1222" s="478"/>
    </row>
    <row r="1223" ht="15" customHeight="1" spans="1:14">
      <c r="A1223" s="461">
        <v>1217</v>
      </c>
      <c r="B1223" s="469" t="s">
        <v>1737</v>
      </c>
      <c r="C1223" s="470" t="s">
        <v>1739</v>
      </c>
      <c r="D1223" s="471" t="s">
        <v>1381</v>
      </c>
      <c r="E1223" s="465">
        <v>9</v>
      </c>
      <c r="F1223" s="466">
        <f t="shared" si="52"/>
        <v>121.666666666667</v>
      </c>
      <c r="G1223" s="467">
        <v>1095</v>
      </c>
      <c r="H1223" s="468"/>
      <c r="I1223" s="473"/>
      <c r="J1223" s="474"/>
      <c r="K1223" s="475">
        <f t="shared" si="53"/>
        <v>-1095</v>
      </c>
      <c r="L1223" s="476">
        <f t="shared" si="54"/>
        <v>-100</v>
      </c>
      <c r="M1223" s="477"/>
      <c r="N1223" s="478"/>
    </row>
    <row r="1224" ht="15" customHeight="1" spans="1:14">
      <c r="A1224" s="461">
        <v>1218</v>
      </c>
      <c r="B1224" s="469" t="s">
        <v>1740</v>
      </c>
      <c r="C1224" s="470" t="s">
        <v>1741</v>
      </c>
      <c r="D1224" s="471" t="s">
        <v>393</v>
      </c>
      <c r="E1224" s="465">
        <v>10</v>
      </c>
      <c r="F1224" s="466">
        <f t="shared" ref="F1224:F1287" si="55">G1224/E1224</f>
        <v>210</v>
      </c>
      <c r="G1224" s="467">
        <v>2100</v>
      </c>
      <c r="H1224" s="468"/>
      <c r="I1224" s="473"/>
      <c r="J1224" s="474"/>
      <c r="K1224" s="475">
        <f t="shared" ref="K1224:K1287" si="56">J1224-G1224</f>
        <v>-2100</v>
      </c>
      <c r="L1224" s="476">
        <f t="shared" si="54"/>
        <v>-100</v>
      </c>
      <c r="M1224" s="477"/>
      <c r="N1224" s="478"/>
    </row>
    <row r="1225" ht="15" customHeight="1" spans="1:14">
      <c r="A1225" s="461">
        <v>1219</v>
      </c>
      <c r="B1225" s="469" t="s">
        <v>1742</v>
      </c>
      <c r="C1225" s="470" t="s">
        <v>1743</v>
      </c>
      <c r="D1225" s="471" t="s">
        <v>386</v>
      </c>
      <c r="E1225" s="465">
        <v>12</v>
      </c>
      <c r="F1225" s="466">
        <f t="shared" si="55"/>
        <v>230</v>
      </c>
      <c r="G1225" s="467">
        <v>2760</v>
      </c>
      <c r="H1225" s="468"/>
      <c r="I1225" s="473"/>
      <c r="J1225" s="474"/>
      <c r="K1225" s="475">
        <f t="shared" si="56"/>
        <v>-2760</v>
      </c>
      <c r="L1225" s="476">
        <f t="shared" si="54"/>
        <v>-100</v>
      </c>
      <c r="M1225" s="477"/>
      <c r="N1225" s="478"/>
    </row>
    <row r="1226" ht="15" customHeight="1" spans="1:14">
      <c r="A1226" s="461">
        <v>1220</v>
      </c>
      <c r="B1226" s="469" t="s">
        <v>1742</v>
      </c>
      <c r="C1226" s="470" t="s">
        <v>719</v>
      </c>
      <c r="D1226" s="471" t="s">
        <v>386</v>
      </c>
      <c r="E1226" s="465">
        <v>3</v>
      </c>
      <c r="F1226" s="466">
        <f t="shared" si="55"/>
        <v>390</v>
      </c>
      <c r="G1226" s="467">
        <v>1170</v>
      </c>
      <c r="H1226" s="468"/>
      <c r="I1226" s="473"/>
      <c r="J1226" s="474"/>
      <c r="K1226" s="475">
        <f t="shared" si="56"/>
        <v>-1170</v>
      </c>
      <c r="L1226" s="476">
        <f t="shared" si="54"/>
        <v>-100</v>
      </c>
      <c r="M1226" s="477"/>
      <c r="N1226" s="478"/>
    </row>
    <row r="1227" ht="15" customHeight="1" spans="1:14">
      <c r="A1227" s="461">
        <v>1221</v>
      </c>
      <c r="B1227" s="469" t="s">
        <v>1742</v>
      </c>
      <c r="C1227" s="470" t="s">
        <v>1537</v>
      </c>
      <c r="D1227" s="471" t="s">
        <v>386</v>
      </c>
      <c r="E1227" s="465">
        <v>70</v>
      </c>
      <c r="F1227" s="466">
        <f t="shared" si="55"/>
        <v>15</v>
      </c>
      <c r="G1227" s="467">
        <v>1050</v>
      </c>
      <c r="H1227" s="468"/>
      <c r="I1227" s="473"/>
      <c r="J1227" s="474"/>
      <c r="K1227" s="475">
        <f t="shared" si="56"/>
        <v>-1050</v>
      </c>
      <c r="L1227" s="476">
        <f t="shared" si="54"/>
        <v>-100</v>
      </c>
      <c r="M1227" s="477"/>
      <c r="N1227" s="478"/>
    </row>
    <row r="1228" ht="15" customHeight="1" spans="1:14">
      <c r="A1228" s="461">
        <v>1222</v>
      </c>
      <c r="B1228" s="469" t="s">
        <v>1742</v>
      </c>
      <c r="C1228" s="470" t="s">
        <v>1744</v>
      </c>
      <c r="D1228" s="471" t="s">
        <v>386</v>
      </c>
      <c r="E1228" s="465">
        <v>43</v>
      </c>
      <c r="F1228" s="466">
        <f t="shared" si="55"/>
        <v>6</v>
      </c>
      <c r="G1228" s="467">
        <v>258</v>
      </c>
      <c r="H1228" s="468"/>
      <c r="I1228" s="473"/>
      <c r="J1228" s="474"/>
      <c r="K1228" s="475">
        <f t="shared" si="56"/>
        <v>-258</v>
      </c>
      <c r="L1228" s="476">
        <f t="shared" si="54"/>
        <v>-100</v>
      </c>
      <c r="M1228" s="477"/>
      <c r="N1228" s="478"/>
    </row>
    <row r="1229" ht="15" customHeight="1" spans="1:14">
      <c r="A1229" s="461">
        <v>1223</v>
      </c>
      <c r="B1229" s="469" t="s">
        <v>1742</v>
      </c>
      <c r="C1229" s="470" t="s">
        <v>1711</v>
      </c>
      <c r="D1229" s="471" t="s">
        <v>386</v>
      </c>
      <c r="E1229" s="465">
        <v>57</v>
      </c>
      <c r="F1229" s="466">
        <f t="shared" si="55"/>
        <v>5</v>
      </c>
      <c r="G1229" s="467">
        <v>285</v>
      </c>
      <c r="H1229" s="468"/>
      <c r="I1229" s="473"/>
      <c r="J1229" s="474"/>
      <c r="K1229" s="475">
        <f t="shared" si="56"/>
        <v>-285</v>
      </c>
      <c r="L1229" s="476">
        <f t="shared" si="54"/>
        <v>-100</v>
      </c>
      <c r="M1229" s="477"/>
      <c r="N1229" s="478"/>
    </row>
    <row r="1230" ht="15" customHeight="1" spans="1:14">
      <c r="A1230" s="461">
        <v>1224</v>
      </c>
      <c r="B1230" s="469" t="s">
        <v>1742</v>
      </c>
      <c r="C1230" s="470" t="s">
        <v>1258</v>
      </c>
      <c r="D1230" s="471" t="s">
        <v>386</v>
      </c>
      <c r="E1230" s="465">
        <v>40</v>
      </c>
      <c r="F1230" s="466">
        <f t="shared" si="55"/>
        <v>5</v>
      </c>
      <c r="G1230" s="467">
        <v>200</v>
      </c>
      <c r="H1230" s="468"/>
      <c r="I1230" s="473"/>
      <c r="J1230" s="474"/>
      <c r="K1230" s="475">
        <f t="shared" si="56"/>
        <v>-200</v>
      </c>
      <c r="L1230" s="476">
        <f t="shared" si="54"/>
        <v>-100</v>
      </c>
      <c r="M1230" s="477"/>
      <c r="N1230" s="478"/>
    </row>
    <row r="1231" ht="15" customHeight="1" spans="1:14">
      <c r="A1231" s="461">
        <v>1225</v>
      </c>
      <c r="B1231" s="469" t="s">
        <v>1745</v>
      </c>
      <c r="C1231" s="470" t="s">
        <v>1464</v>
      </c>
      <c r="D1231" s="471" t="s">
        <v>468</v>
      </c>
      <c r="E1231" s="465">
        <v>35</v>
      </c>
      <c r="F1231" s="466">
        <f t="shared" si="55"/>
        <v>10</v>
      </c>
      <c r="G1231" s="467">
        <v>350</v>
      </c>
      <c r="H1231" s="468"/>
      <c r="I1231" s="473"/>
      <c r="J1231" s="474"/>
      <c r="K1231" s="475">
        <f t="shared" si="56"/>
        <v>-350</v>
      </c>
      <c r="L1231" s="476">
        <f t="shared" si="54"/>
        <v>-100</v>
      </c>
      <c r="M1231" s="477"/>
      <c r="N1231" s="478"/>
    </row>
    <row r="1232" ht="15" customHeight="1" spans="1:14">
      <c r="A1232" s="461">
        <v>1226</v>
      </c>
      <c r="B1232" s="469" t="s">
        <v>1746</v>
      </c>
      <c r="C1232" s="470"/>
      <c r="D1232" s="471" t="s">
        <v>378</v>
      </c>
      <c r="E1232" s="465">
        <v>4</v>
      </c>
      <c r="F1232" s="466">
        <f t="shared" si="55"/>
        <v>85</v>
      </c>
      <c r="G1232" s="467">
        <v>340</v>
      </c>
      <c r="H1232" s="468"/>
      <c r="I1232" s="473"/>
      <c r="J1232" s="474"/>
      <c r="K1232" s="475">
        <f t="shared" si="56"/>
        <v>-340</v>
      </c>
      <c r="L1232" s="476">
        <f t="shared" si="54"/>
        <v>-100</v>
      </c>
      <c r="M1232" s="477"/>
      <c r="N1232" s="478"/>
    </row>
    <row r="1233" ht="15" customHeight="1" spans="1:14">
      <c r="A1233" s="461">
        <v>1227</v>
      </c>
      <c r="B1233" s="469" t="s">
        <v>1747</v>
      </c>
      <c r="C1233" s="470">
        <v>25</v>
      </c>
      <c r="D1233" s="471" t="s">
        <v>831</v>
      </c>
      <c r="E1233" s="465">
        <v>1</v>
      </c>
      <c r="F1233" s="466">
        <f t="shared" si="55"/>
        <v>3543</v>
      </c>
      <c r="G1233" s="467">
        <v>3543</v>
      </c>
      <c r="H1233" s="468"/>
      <c r="I1233" s="473"/>
      <c r="J1233" s="474"/>
      <c r="K1233" s="475">
        <f t="shared" si="56"/>
        <v>-3543</v>
      </c>
      <c r="L1233" s="476">
        <f t="shared" si="54"/>
        <v>-100</v>
      </c>
      <c r="M1233" s="477"/>
      <c r="N1233" s="478"/>
    </row>
    <row r="1234" ht="15" customHeight="1" spans="1:14">
      <c r="A1234" s="461">
        <v>1228</v>
      </c>
      <c r="B1234" s="469" t="s">
        <v>1748</v>
      </c>
      <c r="C1234" s="470">
        <v>11.4</v>
      </c>
      <c r="D1234" s="471" t="s">
        <v>831</v>
      </c>
      <c r="E1234" s="465">
        <v>20</v>
      </c>
      <c r="F1234" s="466">
        <f t="shared" si="55"/>
        <v>348</v>
      </c>
      <c r="G1234" s="467">
        <v>6960</v>
      </c>
      <c r="H1234" s="468"/>
      <c r="I1234" s="473"/>
      <c r="J1234" s="474"/>
      <c r="K1234" s="475">
        <f t="shared" si="56"/>
        <v>-6960</v>
      </c>
      <c r="L1234" s="476">
        <f t="shared" si="54"/>
        <v>-100</v>
      </c>
      <c r="M1234" s="477"/>
      <c r="N1234" s="478"/>
    </row>
    <row r="1235" ht="15" customHeight="1" spans="1:14">
      <c r="A1235" s="461">
        <v>1229</v>
      </c>
      <c r="B1235" s="469" t="s">
        <v>1749</v>
      </c>
      <c r="C1235" s="470"/>
      <c r="D1235" s="471" t="s">
        <v>831</v>
      </c>
      <c r="E1235" s="465">
        <v>40</v>
      </c>
      <c r="F1235" s="466">
        <f t="shared" si="55"/>
        <v>800</v>
      </c>
      <c r="G1235" s="467">
        <v>32000</v>
      </c>
      <c r="H1235" s="468"/>
      <c r="I1235" s="473"/>
      <c r="J1235" s="474"/>
      <c r="K1235" s="475">
        <f t="shared" si="56"/>
        <v>-32000</v>
      </c>
      <c r="L1235" s="476">
        <f t="shared" si="54"/>
        <v>-100</v>
      </c>
      <c r="M1235" s="477"/>
      <c r="N1235" s="478"/>
    </row>
    <row r="1236" ht="15" customHeight="1" spans="1:14">
      <c r="A1236" s="461">
        <v>1230</v>
      </c>
      <c r="B1236" s="469" t="s">
        <v>1750</v>
      </c>
      <c r="C1236" s="470">
        <v>11.4</v>
      </c>
      <c r="D1236" s="471" t="s">
        <v>386</v>
      </c>
      <c r="E1236" s="465">
        <v>1</v>
      </c>
      <c r="F1236" s="466">
        <f t="shared" si="55"/>
        <v>300</v>
      </c>
      <c r="G1236" s="467">
        <v>300</v>
      </c>
      <c r="H1236" s="468"/>
      <c r="I1236" s="473"/>
      <c r="J1236" s="474"/>
      <c r="K1236" s="475">
        <f t="shared" si="56"/>
        <v>-300</v>
      </c>
      <c r="L1236" s="476">
        <f t="shared" si="54"/>
        <v>-100</v>
      </c>
      <c r="M1236" s="477"/>
      <c r="N1236" s="478"/>
    </row>
    <row r="1237" ht="15" customHeight="1" spans="1:14">
      <c r="A1237" s="461">
        <v>1231</v>
      </c>
      <c r="B1237" s="469" t="s">
        <v>1751</v>
      </c>
      <c r="C1237" s="470" t="s">
        <v>1752</v>
      </c>
      <c r="D1237" s="471" t="s">
        <v>342</v>
      </c>
      <c r="E1237" s="465">
        <v>2</v>
      </c>
      <c r="F1237" s="466">
        <f t="shared" si="55"/>
        <v>20000</v>
      </c>
      <c r="G1237" s="467">
        <v>40000</v>
      </c>
      <c r="H1237" s="468"/>
      <c r="I1237" s="473"/>
      <c r="J1237" s="474"/>
      <c r="K1237" s="475">
        <f t="shared" si="56"/>
        <v>-40000</v>
      </c>
      <c r="L1237" s="476">
        <f t="shared" si="54"/>
        <v>-100</v>
      </c>
      <c r="M1237" s="477"/>
      <c r="N1237" s="478"/>
    </row>
    <row r="1238" ht="15" customHeight="1" spans="1:14">
      <c r="A1238" s="461">
        <v>1232</v>
      </c>
      <c r="B1238" s="469" t="s">
        <v>1748</v>
      </c>
      <c r="C1238" s="470" t="s">
        <v>1753</v>
      </c>
      <c r="D1238" s="471" t="s">
        <v>514</v>
      </c>
      <c r="E1238" s="465">
        <v>8</v>
      </c>
      <c r="F1238" s="466">
        <f t="shared" si="55"/>
        <v>215.38125</v>
      </c>
      <c r="G1238" s="467">
        <v>1723.05</v>
      </c>
      <c r="H1238" s="468"/>
      <c r="I1238" s="473"/>
      <c r="J1238" s="474"/>
      <c r="K1238" s="475">
        <f t="shared" si="56"/>
        <v>-1723.05</v>
      </c>
      <c r="L1238" s="476">
        <f t="shared" si="54"/>
        <v>-100</v>
      </c>
      <c r="M1238" s="477"/>
      <c r="N1238" s="478"/>
    </row>
    <row r="1239" ht="15" customHeight="1" spans="1:14">
      <c r="A1239" s="461">
        <v>1233</v>
      </c>
      <c r="B1239" s="469" t="s">
        <v>1754</v>
      </c>
      <c r="C1239" s="470"/>
      <c r="D1239" s="471" t="s">
        <v>1381</v>
      </c>
      <c r="E1239" s="465">
        <v>19</v>
      </c>
      <c r="F1239" s="466">
        <f t="shared" si="55"/>
        <v>1</v>
      </c>
      <c r="G1239" s="467">
        <v>19</v>
      </c>
      <c r="H1239" s="468"/>
      <c r="I1239" s="473"/>
      <c r="J1239" s="474"/>
      <c r="K1239" s="475">
        <f t="shared" si="56"/>
        <v>-19</v>
      </c>
      <c r="L1239" s="476">
        <f t="shared" si="54"/>
        <v>-100</v>
      </c>
      <c r="M1239" s="477"/>
      <c r="N1239" s="478"/>
    </row>
    <row r="1240" ht="15" customHeight="1" spans="1:14">
      <c r="A1240" s="461">
        <v>1234</v>
      </c>
      <c r="B1240" s="469" t="s">
        <v>1755</v>
      </c>
      <c r="C1240" s="470" t="s">
        <v>1756</v>
      </c>
      <c r="D1240" s="471" t="s">
        <v>476</v>
      </c>
      <c r="E1240" s="465">
        <v>25</v>
      </c>
      <c r="F1240" s="466">
        <f t="shared" si="55"/>
        <v>20</v>
      </c>
      <c r="G1240" s="467">
        <v>500</v>
      </c>
      <c r="H1240" s="468"/>
      <c r="I1240" s="473"/>
      <c r="J1240" s="474"/>
      <c r="K1240" s="475">
        <f t="shared" si="56"/>
        <v>-500</v>
      </c>
      <c r="L1240" s="476">
        <f t="shared" si="54"/>
        <v>-100</v>
      </c>
      <c r="M1240" s="477"/>
      <c r="N1240" s="478"/>
    </row>
    <row r="1241" ht="15" customHeight="1" spans="1:14">
      <c r="A1241" s="461">
        <v>1235</v>
      </c>
      <c r="B1241" s="469" t="s">
        <v>1755</v>
      </c>
      <c r="C1241" s="470" t="s">
        <v>1757</v>
      </c>
      <c r="D1241" s="471" t="s">
        <v>476</v>
      </c>
      <c r="E1241" s="465">
        <v>25</v>
      </c>
      <c r="F1241" s="466">
        <f t="shared" si="55"/>
        <v>14</v>
      </c>
      <c r="G1241" s="467">
        <v>350</v>
      </c>
      <c r="H1241" s="468"/>
      <c r="I1241" s="473"/>
      <c r="J1241" s="474"/>
      <c r="K1241" s="475">
        <f t="shared" si="56"/>
        <v>-350</v>
      </c>
      <c r="L1241" s="476">
        <f t="shared" si="54"/>
        <v>-100</v>
      </c>
      <c r="M1241" s="477"/>
      <c r="N1241" s="478"/>
    </row>
    <row r="1242" ht="15" customHeight="1" spans="1:14">
      <c r="A1242" s="461">
        <v>1236</v>
      </c>
      <c r="B1242" s="469" t="s">
        <v>1758</v>
      </c>
      <c r="C1242" s="470">
        <v>205</v>
      </c>
      <c r="D1242" s="471" t="s">
        <v>476</v>
      </c>
      <c r="E1242" s="465">
        <v>2</v>
      </c>
      <c r="F1242" s="466">
        <f t="shared" si="55"/>
        <v>35</v>
      </c>
      <c r="G1242" s="467">
        <v>70</v>
      </c>
      <c r="H1242" s="468"/>
      <c r="I1242" s="473"/>
      <c r="J1242" s="474"/>
      <c r="K1242" s="475">
        <f t="shared" si="56"/>
        <v>-70</v>
      </c>
      <c r="L1242" s="476">
        <f t="shared" si="54"/>
        <v>-100</v>
      </c>
      <c r="M1242" s="477"/>
      <c r="N1242" s="478"/>
    </row>
    <row r="1243" ht="15" customHeight="1" spans="1:14">
      <c r="A1243" s="461">
        <v>1237</v>
      </c>
      <c r="B1243" s="469" t="s">
        <v>1759</v>
      </c>
      <c r="C1243" s="470"/>
      <c r="D1243" s="471" t="s">
        <v>476</v>
      </c>
      <c r="E1243" s="465">
        <v>4</v>
      </c>
      <c r="F1243" s="466">
        <f t="shared" si="55"/>
        <v>1</v>
      </c>
      <c r="G1243" s="467">
        <v>4</v>
      </c>
      <c r="H1243" s="468"/>
      <c r="I1243" s="473"/>
      <c r="J1243" s="474"/>
      <c r="K1243" s="475">
        <f t="shared" si="56"/>
        <v>-4</v>
      </c>
      <c r="L1243" s="476">
        <f t="shared" si="54"/>
        <v>-100</v>
      </c>
      <c r="M1243" s="477"/>
      <c r="N1243" s="478"/>
    </row>
    <row r="1244" ht="15" customHeight="1" spans="1:14">
      <c r="A1244" s="461">
        <v>1238</v>
      </c>
      <c r="B1244" s="469" t="s">
        <v>1760</v>
      </c>
      <c r="C1244" s="470" t="s">
        <v>1761</v>
      </c>
      <c r="D1244" s="471" t="s">
        <v>386</v>
      </c>
      <c r="E1244" s="465">
        <v>5</v>
      </c>
      <c r="F1244" s="466">
        <f t="shared" si="55"/>
        <v>224.2</v>
      </c>
      <c r="G1244" s="467">
        <v>1121</v>
      </c>
      <c r="H1244" s="468"/>
      <c r="I1244" s="473"/>
      <c r="J1244" s="474"/>
      <c r="K1244" s="475">
        <f t="shared" si="56"/>
        <v>-1121</v>
      </c>
      <c r="L1244" s="476">
        <f t="shared" si="54"/>
        <v>-100</v>
      </c>
      <c r="M1244" s="477"/>
      <c r="N1244" s="478"/>
    </row>
    <row r="1245" ht="15" customHeight="1" spans="1:14">
      <c r="A1245" s="461">
        <v>1239</v>
      </c>
      <c r="B1245" s="469" t="s">
        <v>1760</v>
      </c>
      <c r="C1245" s="470" t="s">
        <v>1762</v>
      </c>
      <c r="D1245" s="471" t="s">
        <v>386</v>
      </c>
      <c r="E1245" s="465">
        <v>6</v>
      </c>
      <c r="F1245" s="466">
        <f t="shared" si="55"/>
        <v>210</v>
      </c>
      <c r="G1245" s="467">
        <v>1260</v>
      </c>
      <c r="H1245" s="468"/>
      <c r="I1245" s="473"/>
      <c r="J1245" s="474"/>
      <c r="K1245" s="475">
        <f t="shared" si="56"/>
        <v>-1260</v>
      </c>
      <c r="L1245" s="476">
        <f t="shared" si="54"/>
        <v>-100</v>
      </c>
      <c r="M1245" s="477"/>
      <c r="N1245" s="478"/>
    </row>
    <row r="1246" ht="15" customHeight="1" spans="1:14">
      <c r="A1246" s="461">
        <v>1240</v>
      </c>
      <c r="B1246" s="469" t="s">
        <v>1763</v>
      </c>
      <c r="C1246" s="470"/>
      <c r="D1246" s="471" t="s">
        <v>386</v>
      </c>
      <c r="E1246" s="465">
        <v>9</v>
      </c>
      <c r="F1246" s="466">
        <f t="shared" si="55"/>
        <v>75</v>
      </c>
      <c r="G1246" s="467">
        <v>675</v>
      </c>
      <c r="H1246" s="468"/>
      <c r="I1246" s="473"/>
      <c r="J1246" s="474"/>
      <c r="K1246" s="475">
        <f t="shared" si="56"/>
        <v>-675</v>
      </c>
      <c r="L1246" s="476">
        <f t="shared" si="54"/>
        <v>-100</v>
      </c>
      <c r="M1246" s="477"/>
      <c r="N1246" s="478"/>
    </row>
    <row r="1247" ht="15" customHeight="1" spans="1:14">
      <c r="A1247" s="461">
        <v>1241</v>
      </c>
      <c r="B1247" s="469" t="s">
        <v>1764</v>
      </c>
      <c r="C1247" s="470" t="s">
        <v>1765</v>
      </c>
      <c r="D1247" s="471" t="s">
        <v>378</v>
      </c>
      <c r="E1247" s="465">
        <v>3</v>
      </c>
      <c r="F1247" s="466">
        <f t="shared" si="55"/>
        <v>2624.66666666667</v>
      </c>
      <c r="G1247" s="467">
        <v>7874</v>
      </c>
      <c r="H1247" s="468"/>
      <c r="I1247" s="473"/>
      <c r="J1247" s="474"/>
      <c r="K1247" s="475">
        <f t="shared" si="56"/>
        <v>-7874</v>
      </c>
      <c r="L1247" s="476">
        <f t="shared" si="54"/>
        <v>-100</v>
      </c>
      <c r="M1247" s="477"/>
      <c r="N1247" s="478"/>
    </row>
    <row r="1248" ht="15" customHeight="1" spans="1:14">
      <c r="A1248" s="461">
        <v>1242</v>
      </c>
      <c r="B1248" s="469" t="s">
        <v>1766</v>
      </c>
      <c r="C1248" s="470"/>
      <c r="D1248" s="471" t="s">
        <v>476</v>
      </c>
      <c r="E1248" s="465">
        <v>1</v>
      </c>
      <c r="F1248" s="466">
        <f t="shared" si="55"/>
        <v>2500</v>
      </c>
      <c r="G1248" s="467">
        <v>2500</v>
      </c>
      <c r="H1248" s="468"/>
      <c r="I1248" s="473"/>
      <c r="J1248" s="474"/>
      <c r="K1248" s="475">
        <f t="shared" si="56"/>
        <v>-2500</v>
      </c>
      <c r="L1248" s="476">
        <f t="shared" si="54"/>
        <v>-100</v>
      </c>
      <c r="M1248" s="477"/>
      <c r="N1248" s="478"/>
    </row>
    <row r="1249" ht="15" customHeight="1" spans="1:14">
      <c r="A1249" s="461">
        <v>1243</v>
      </c>
      <c r="B1249" s="469" t="s">
        <v>1767</v>
      </c>
      <c r="C1249" s="470"/>
      <c r="D1249" s="471" t="s">
        <v>476</v>
      </c>
      <c r="E1249" s="465">
        <v>46</v>
      </c>
      <c r="F1249" s="466">
        <f t="shared" si="55"/>
        <v>170</v>
      </c>
      <c r="G1249" s="467">
        <v>7820</v>
      </c>
      <c r="H1249" s="468"/>
      <c r="I1249" s="473"/>
      <c r="J1249" s="474"/>
      <c r="K1249" s="475">
        <f t="shared" si="56"/>
        <v>-7820</v>
      </c>
      <c r="L1249" s="476">
        <f t="shared" si="54"/>
        <v>-100</v>
      </c>
      <c r="M1249" s="477"/>
      <c r="N1249" s="478"/>
    </row>
    <row r="1250" ht="15" customHeight="1" spans="1:14">
      <c r="A1250" s="461">
        <v>1244</v>
      </c>
      <c r="B1250" s="469" t="s">
        <v>1768</v>
      </c>
      <c r="C1250" s="470">
        <v>220</v>
      </c>
      <c r="D1250" s="471" t="s">
        <v>416</v>
      </c>
      <c r="E1250" s="465">
        <v>6</v>
      </c>
      <c r="F1250" s="466">
        <f t="shared" si="55"/>
        <v>95</v>
      </c>
      <c r="G1250" s="467">
        <v>570</v>
      </c>
      <c r="H1250" s="468"/>
      <c r="I1250" s="473"/>
      <c r="J1250" s="474"/>
      <c r="K1250" s="475">
        <f t="shared" si="56"/>
        <v>-570</v>
      </c>
      <c r="L1250" s="476">
        <f t="shared" si="54"/>
        <v>-100</v>
      </c>
      <c r="M1250" s="477"/>
      <c r="N1250" s="478"/>
    </row>
    <row r="1251" ht="15" customHeight="1" spans="1:14">
      <c r="A1251" s="461">
        <v>1245</v>
      </c>
      <c r="B1251" s="469" t="s">
        <v>1768</v>
      </c>
      <c r="C1251" s="470">
        <v>320</v>
      </c>
      <c r="D1251" s="471" t="s">
        <v>378</v>
      </c>
      <c r="E1251" s="465">
        <v>18</v>
      </c>
      <c r="F1251" s="466">
        <f t="shared" si="55"/>
        <v>160</v>
      </c>
      <c r="G1251" s="467">
        <v>2880</v>
      </c>
      <c r="H1251" s="468"/>
      <c r="I1251" s="473"/>
      <c r="J1251" s="474"/>
      <c r="K1251" s="475">
        <f t="shared" si="56"/>
        <v>-2880</v>
      </c>
      <c r="L1251" s="476">
        <f t="shared" si="54"/>
        <v>-100</v>
      </c>
      <c r="M1251" s="477"/>
      <c r="N1251" s="478"/>
    </row>
    <row r="1252" ht="15" customHeight="1" spans="1:14">
      <c r="A1252" s="461">
        <v>1246</v>
      </c>
      <c r="B1252" s="469" t="s">
        <v>1768</v>
      </c>
      <c r="C1252" s="470" t="s">
        <v>1414</v>
      </c>
      <c r="D1252" s="471" t="s">
        <v>378</v>
      </c>
      <c r="E1252" s="465">
        <v>8</v>
      </c>
      <c r="F1252" s="466">
        <f t="shared" si="55"/>
        <v>157</v>
      </c>
      <c r="G1252" s="467">
        <v>1256</v>
      </c>
      <c r="H1252" s="468"/>
      <c r="I1252" s="473"/>
      <c r="J1252" s="474"/>
      <c r="K1252" s="475">
        <f t="shared" si="56"/>
        <v>-1256</v>
      </c>
      <c r="L1252" s="476">
        <f t="shared" si="54"/>
        <v>-100</v>
      </c>
      <c r="M1252" s="477"/>
      <c r="N1252" s="478"/>
    </row>
    <row r="1253" ht="15" customHeight="1" spans="1:14">
      <c r="A1253" s="461">
        <v>1247</v>
      </c>
      <c r="B1253" s="469" t="s">
        <v>1769</v>
      </c>
      <c r="C1253" s="470"/>
      <c r="D1253" s="471" t="s">
        <v>476</v>
      </c>
      <c r="E1253" s="465">
        <v>9</v>
      </c>
      <c r="F1253" s="466">
        <f t="shared" si="55"/>
        <v>495.316666666667</v>
      </c>
      <c r="G1253" s="467">
        <v>4457.85</v>
      </c>
      <c r="H1253" s="468"/>
      <c r="I1253" s="473"/>
      <c r="J1253" s="474"/>
      <c r="K1253" s="475">
        <f t="shared" si="56"/>
        <v>-4457.85</v>
      </c>
      <c r="L1253" s="476">
        <f t="shared" si="54"/>
        <v>-100</v>
      </c>
      <c r="M1253" s="477"/>
      <c r="N1253" s="478"/>
    </row>
    <row r="1254" ht="15" customHeight="1" spans="1:14">
      <c r="A1254" s="461">
        <v>1248</v>
      </c>
      <c r="B1254" s="469" t="s">
        <v>1770</v>
      </c>
      <c r="C1254" s="470"/>
      <c r="D1254" s="471" t="s">
        <v>1771</v>
      </c>
      <c r="E1254" s="465">
        <v>30</v>
      </c>
      <c r="F1254" s="466">
        <f t="shared" si="55"/>
        <v>17.7</v>
      </c>
      <c r="G1254" s="467">
        <v>531</v>
      </c>
      <c r="H1254" s="468"/>
      <c r="I1254" s="473"/>
      <c r="J1254" s="474"/>
      <c r="K1254" s="475">
        <f t="shared" si="56"/>
        <v>-531</v>
      </c>
      <c r="L1254" s="476">
        <f t="shared" si="54"/>
        <v>-100</v>
      </c>
      <c r="M1254" s="477"/>
      <c r="N1254" s="478"/>
    </row>
    <row r="1255" ht="15" customHeight="1" spans="1:14">
      <c r="A1255" s="461">
        <v>1249</v>
      </c>
      <c r="B1255" s="469" t="s">
        <v>1772</v>
      </c>
      <c r="C1255" s="470"/>
      <c r="D1255" s="471" t="s">
        <v>386</v>
      </c>
      <c r="E1255" s="465">
        <v>11</v>
      </c>
      <c r="F1255" s="466">
        <f t="shared" si="55"/>
        <v>736.363636363636</v>
      </c>
      <c r="G1255" s="467">
        <v>8100</v>
      </c>
      <c r="H1255" s="468"/>
      <c r="I1255" s="473"/>
      <c r="J1255" s="474"/>
      <c r="K1255" s="475">
        <f t="shared" si="56"/>
        <v>-8100</v>
      </c>
      <c r="L1255" s="476">
        <f t="shared" si="54"/>
        <v>-100</v>
      </c>
      <c r="M1255" s="477"/>
      <c r="N1255" s="478"/>
    </row>
    <row r="1256" ht="15" customHeight="1" spans="1:14">
      <c r="A1256" s="461">
        <v>1250</v>
      </c>
      <c r="B1256" s="469" t="s">
        <v>1773</v>
      </c>
      <c r="C1256" s="470" t="s">
        <v>1774</v>
      </c>
      <c r="D1256" s="471" t="s">
        <v>386</v>
      </c>
      <c r="E1256" s="465">
        <v>15</v>
      </c>
      <c r="F1256" s="466">
        <f t="shared" si="55"/>
        <v>38.4666666666667</v>
      </c>
      <c r="G1256" s="467">
        <v>577</v>
      </c>
      <c r="H1256" s="468"/>
      <c r="I1256" s="473"/>
      <c r="J1256" s="474"/>
      <c r="K1256" s="475">
        <f t="shared" si="56"/>
        <v>-577</v>
      </c>
      <c r="L1256" s="476">
        <f t="shared" si="54"/>
        <v>-100</v>
      </c>
      <c r="M1256" s="477"/>
      <c r="N1256" s="478"/>
    </row>
    <row r="1257" ht="15" customHeight="1" spans="1:14">
      <c r="A1257" s="461">
        <v>1251</v>
      </c>
      <c r="B1257" s="469" t="s">
        <v>1773</v>
      </c>
      <c r="C1257" s="470" t="s">
        <v>1775</v>
      </c>
      <c r="D1257" s="471" t="s">
        <v>386</v>
      </c>
      <c r="E1257" s="465">
        <v>5</v>
      </c>
      <c r="F1257" s="466">
        <f t="shared" si="55"/>
        <v>130</v>
      </c>
      <c r="G1257" s="467">
        <v>650</v>
      </c>
      <c r="H1257" s="468"/>
      <c r="I1257" s="473"/>
      <c r="J1257" s="474"/>
      <c r="K1257" s="475">
        <f t="shared" si="56"/>
        <v>-650</v>
      </c>
      <c r="L1257" s="476">
        <f t="shared" si="54"/>
        <v>-100</v>
      </c>
      <c r="M1257" s="477"/>
      <c r="N1257" s="478"/>
    </row>
    <row r="1258" ht="15" customHeight="1" spans="1:14">
      <c r="A1258" s="461">
        <v>1252</v>
      </c>
      <c r="B1258" s="469" t="s">
        <v>1773</v>
      </c>
      <c r="C1258" s="470" t="s">
        <v>1776</v>
      </c>
      <c r="D1258" s="471" t="s">
        <v>386</v>
      </c>
      <c r="E1258" s="465">
        <v>2</v>
      </c>
      <c r="F1258" s="466">
        <f t="shared" si="55"/>
        <v>30</v>
      </c>
      <c r="G1258" s="467">
        <v>60</v>
      </c>
      <c r="H1258" s="468"/>
      <c r="I1258" s="473"/>
      <c r="J1258" s="474"/>
      <c r="K1258" s="475">
        <f t="shared" si="56"/>
        <v>-60</v>
      </c>
      <c r="L1258" s="476">
        <f t="shared" si="54"/>
        <v>-100</v>
      </c>
      <c r="M1258" s="477"/>
      <c r="N1258" s="478"/>
    </row>
    <row r="1259" ht="15" customHeight="1" spans="1:14">
      <c r="A1259" s="461">
        <v>1253</v>
      </c>
      <c r="B1259" s="469" t="s">
        <v>1773</v>
      </c>
      <c r="C1259" s="470" t="s">
        <v>1777</v>
      </c>
      <c r="D1259" s="471" t="s">
        <v>386</v>
      </c>
      <c r="E1259" s="465">
        <v>7</v>
      </c>
      <c r="F1259" s="466">
        <f t="shared" si="55"/>
        <v>280</v>
      </c>
      <c r="G1259" s="467">
        <v>1960</v>
      </c>
      <c r="H1259" s="468"/>
      <c r="I1259" s="473"/>
      <c r="J1259" s="474"/>
      <c r="K1259" s="475">
        <f t="shared" si="56"/>
        <v>-1960</v>
      </c>
      <c r="L1259" s="476">
        <f t="shared" si="54"/>
        <v>-100</v>
      </c>
      <c r="M1259" s="477"/>
      <c r="N1259" s="478"/>
    </row>
    <row r="1260" ht="15" customHeight="1" spans="1:14">
      <c r="A1260" s="461">
        <v>1254</v>
      </c>
      <c r="B1260" s="469" t="s">
        <v>1778</v>
      </c>
      <c r="C1260" s="470" t="s">
        <v>1765</v>
      </c>
      <c r="D1260" s="471" t="s">
        <v>386</v>
      </c>
      <c r="E1260" s="465">
        <v>5</v>
      </c>
      <c r="F1260" s="466">
        <f t="shared" si="55"/>
        <v>693.2</v>
      </c>
      <c r="G1260" s="467">
        <v>3466</v>
      </c>
      <c r="H1260" s="468"/>
      <c r="I1260" s="473"/>
      <c r="J1260" s="474"/>
      <c r="K1260" s="475">
        <f t="shared" si="56"/>
        <v>-3466</v>
      </c>
      <c r="L1260" s="476">
        <f t="shared" si="54"/>
        <v>-100</v>
      </c>
      <c r="M1260" s="477"/>
      <c r="N1260" s="478"/>
    </row>
    <row r="1261" ht="15" customHeight="1" spans="1:14">
      <c r="A1261" s="461">
        <v>1255</v>
      </c>
      <c r="B1261" s="469" t="s">
        <v>1779</v>
      </c>
      <c r="C1261" s="470"/>
      <c r="D1261" s="471" t="s">
        <v>386</v>
      </c>
      <c r="E1261" s="465">
        <v>2</v>
      </c>
      <c r="F1261" s="466">
        <f t="shared" si="55"/>
        <v>560</v>
      </c>
      <c r="G1261" s="467">
        <v>1120</v>
      </c>
      <c r="H1261" s="468"/>
      <c r="I1261" s="473"/>
      <c r="J1261" s="474"/>
      <c r="K1261" s="475">
        <f t="shared" si="56"/>
        <v>-1120</v>
      </c>
      <c r="L1261" s="476">
        <f t="shared" si="54"/>
        <v>-100</v>
      </c>
      <c r="M1261" s="477"/>
      <c r="N1261" s="478"/>
    </row>
    <row r="1262" ht="15" customHeight="1" spans="1:14">
      <c r="A1262" s="461">
        <v>1256</v>
      </c>
      <c r="B1262" s="469" t="s">
        <v>1780</v>
      </c>
      <c r="C1262" s="470" t="s">
        <v>1781</v>
      </c>
      <c r="D1262" s="471" t="s">
        <v>342</v>
      </c>
      <c r="E1262" s="465">
        <v>1</v>
      </c>
      <c r="F1262" s="466">
        <f t="shared" si="55"/>
        <v>6150</v>
      </c>
      <c r="G1262" s="467">
        <v>6150</v>
      </c>
      <c r="H1262" s="468"/>
      <c r="I1262" s="473"/>
      <c r="J1262" s="474"/>
      <c r="K1262" s="475">
        <f t="shared" si="56"/>
        <v>-6150</v>
      </c>
      <c r="L1262" s="476">
        <f t="shared" si="54"/>
        <v>-100</v>
      </c>
      <c r="M1262" s="477"/>
      <c r="N1262" s="478"/>
    </row>
    <row r="1263" ht="15" customHeight="1" spans="1:14">
      <c r="A1263" s="461">
        <v>1257</v>
      </c>
      <c r="B1263" s="469" t="s">
        <v>1773</v>
      </c>
      <c r="C1263" s="470"/>
      <c r="D1263" s="471" t="s">
        <v>386</v>
      </c>
      <c r="E1263" s="465">
        <v>10</v>
      </c>
      <c r="F1263" s="466">
        <f t="shared" si="55"/>
        <v>478.632</v>
      </c>
      <c r="G1263" s="467">
        <v>4786.32</v>
      </c>
      <c r="H1263" s="468"/>
      <c r="I1263" s="473"/>
      <c r="J1263" s="474"/>
      <c r="K1263" s="475">
        <f t="shared" si="56"/>
        <v>-4786.32</v>
      </c>
      <c r="L1263" s="476">
        <f t="shared" si="54"/>
        <v>-100</v>
      </c>
      <c r="M1263" s="477"/>
      <c r="N1263" s="478"/>
    </row>
    <row r="1264" ht="15" customHeight="1" spans="1:14">
      <c r="A1264" s="461">
        <v>1258</v>
      </c>
      <c r="B1264" s="469" t="s">
        <v>1782</v>
      </c>
      <c r="C1264" s="470"/>
      <c r="D1264" s="471" t="s">
        <v>378</v>
      </c>
      <c r="E1264" s="465">
        <v>1</v>
      </c>
      <c r="F1264" s="466">
        <f t="shared" si="55"/>
        <v>5998</v>
      </c>
      <c r="G1264" s="467">
        <v>5998</v>
      </c>
      <c r="H1264" s="468"/>
      <c r="I1264" s="473"/>
      <c r="J1264" s="474"/>
      <c r="K1264" s="475">
        <f t="shared" si="56"/>
        <v>-5998</v>
      </c>
      <c r="L1264" s="476">
        <f t="shared" si="54"/>
        <v>-100</v>
      </c>
      <c r="M1264" s="477"/>
      <c r="N1264" s="478"/>
    </row>
    <row r="1265" ht="15" customHeight="1" spans="1:14">
      <c r="A1265" s="461">
        <v>1259</v>
      </c>
      <c r="B1265" s="469" t="s">
        <v>1783</v>
      </c>
      <c r="C1265" s="470" t="s">
        <v>1646</v>
      </c>
      <c r="D1265" s="471" t="s">
        <v>386</v>
      </c>
      <c r="E1265" s="465">
        <v>2</v>
      </c>
      <c r="F1265" s="466">
        <f t="shared" si="55"/>
        <v>8998</v>
      </c>
      <c r="G1265" s="467">
        <v>17996</v>
      </c>
      <c r="H1265" s="468"/>
      <c r="I1265" s="473"/>
      <c r="J1265" s="474"/>
      <c r="K1265" s="475">
        <f t="shared" si="56"/>
        <v>-17996</v>
      </c>
      <c r="L1265" s="476">
        <f t="shared" si="54"/>
        <v>-100</v>
      </c>
      <c r="M1265" s="477"/>
      <c r="N1265" s="478"/>
    </row>
    <row r="1266" ht="15" customHeight="1" spans="1:14">
      <c r="A1266" s="461">
        <v>1260</v>
      </c>
      <c r="B1266" s="469" t="s">
        <v>1784</v>
      </c>
      <c r="C1266" s="470">
        <v>40</v>
      </c>
      <c r="D1266" s="471" t="s">
        <v>386</v>
      </c>
      <c r="E1266" s="465">
        <v>6</v>
      </c>
      <c r="F1266" s="466">
        <f t="shared" si="55"/>
        <v>58.29</v>
      </c>
      <c r="G1266" s="467">
        <v>349.74</v>
      </c>
      <c r="H1266" s="468"/>
      <c r="I1266" s="473"/>
      <c r="J1266" s="474"/>
      <c r="K1266" s="475">
        <f t="shared" si="56"/>
        <v>-349.74</v>
      </c>
      <c r="L1266" s="476">
        <f t="shared" si="54"/>
        <v>-100</v>
      </c>
      <c r="M1266" s="477"/>
      <c r="N1266" s="478"/>
    </row>
    <row r="1267" ht="15" customHeight="1" spans="1:14">
      <c r="A1267" s="461">
        <v>1261</v>
      </c>
      <c r="B1267" s="469" t="s">
        <v>1785</v>
      </c>
      <c r="C1267" s="470" t="s">
        <v>472</v>
      </c>
      <c r="D1267" s="471" t="s">
        <v>386</v>
      </c>
      <c r="E1267" s="465">
        <v>7</v>
      </c>
      <c r="F1267" s="466">
        <f t="shared" si="55"/>
        <v>790.878571428571</v>
      </c>
      <c r="G1267" s="467">
        <v>5536.15</v>
      </c>
      <c r="H1267" s="468"/>
      <c r="I1267" s="473"/>
      <c r="J1267" s="474"/>
      <c r="K1267" s="475">
        <f t="shared" si="56"/>
        <v>-5536.15</v>
      </c>
      <c r="L1267" s="476">
        <f t="shared" si="54"/>
        <v>-100</v>
      </c>
      <c r="M1267" s="477"/>
      <c r="N1267" s="478"/>
    </row>
    <row r="1268" ht="15" customHeight="1" spans="1:14">
      <c r="A1268" s="461">
        <v>1262</v>
      </c>
      <c r="B1268" s="469" t="s">
        <v>1786</v>
      </c>
      <c r="C1268" s="470">
        <v>80</v>
      </c>
      <c r="D1268" s="471" t="s">
        <v>378</v>
      </c>
      <c r="E1268" s="465">
        <v>3</v>
      </c>
      <c r="F1268" s="466">
        <f t="shared" si="55"/>
        <v>1170</v>
      </c>
      <c r="G1268" s="467">
        <v>3510</v>
      </c>
      <c r="H1268" s="468"/>
      <c r="I1268" s="473"/>
      <c r="J1268" s="474"/>
      <c r="K1268" s="475">
        <f t="shared" si="56"/>
        <v>-3510</v>
      </c>
      <c r="L1268" s="476">
        <f t="shared" si="54"/>
        <v>-100</v>
      </c>
      <c r="M1268" s="477"/>
      <c r="N1268" s="478"/>
    </row>
    <row r="1269" ht="15" customHeight="1" spans="1:14">
      <c r="A1269" s="461">
        <v>1263</v>
      </c>
      <c r="B1269" s="469" t="s">
        <v>1787</v>
      </c>
      <c r="C1269" s="470"/>
      <c r="D1269" s="471" t="s">
        <v>386</v>
      </c>
      <c r="E1269" s="465">
        <v>5</v>
      </c>
      <c r="F1269" s="466">
        <f t="shared" si="55"/>
        <v>717.948</v>
      </c>
      <c r="G1269" s="467">
        <v>3589.74</v>
      </c>
      <c r="H1269" s="468"/>
      <c r="I1269" s="473"/>
      <c r="J1269" s="474"/>
      <c r="K1269" s="475">
        <f t="shared" si="56"/>
        <v>-3589.74</v>
      </c>
      <c r="L1269" s="476">
        <f t="shared" si="54"/>
        <v>-100</v>
      </c>
      <c r="M1269" s="477"/>
      <c r="N1269" s="478"/>
    </row>
    <row r="1270" ht="15" customHeight="1" spans="1:14">
      <c r="A1270" s="461">
        <v>1264</v>
      </c>
      <c r="B1270" s="469" t="s">
        <v>1788</v>
      </c>
      <c r="C1270" s="470"/>
      <c r="D1270" s="471" t="s">
        <v>1381</v>
      </c>
      <c r="E1270" s="465">
        <v>2</v>
      </c>
      <c r="F1270" s="466">
        <f t="shared" si="55"/>
        <v>230</v>
      </c>
      <c r="G1270" s="467">
        <v>460</v>
      </c>
      <c r="H1270" s="468"/>
      <c r="I1270" s="473"/>
      <c r="J1270" s="474"/>
      <c r="K1270" s="475">
        <f t="shared" si="56"/>
        <v>-460</v>
      </c>
      <c r="L1270" s="476">
        <f t="shared" si="54"/>
        <v>-100</v>
      </c>
      <c r="M1270" s="477"/>
      <c r="N1270" s="478"/>
    </row>
    <row r="1271" ht="15" customHeight="1" spans="1:14">
      <c r="A1271" s="461">
        <v>1265</v>
      </c>
      <c r="B1271" s="469" t="s">
        <v>1789</v>
      </c>
      <c r="C1271" s="470"/>
      <c r="D1271" s="471" t="s">
        <v>386</v>
      </c>
      <c r="E1271" s="465">
        <v>5</v>
      </c>
      <c r="F1271" s="466">
        <f t="shared" si="55"/>
        <v>28</v>
      </c>
      <c r="G1271" s="467">
        <v>140</v>
      </c>
      <c r="H1271" s="468"/>
      <c r="I1271" s="473"/>
      <c r="J1271" s="474"/>
      <c r="K1271" s="475">
        <f t="shared" si="56"/>
        <v>-140</v>
      </c>
      <c r="L1271" s="476">
        <f t="shared" si="54"/>
        <v>-100</v>
      </c>
      <c r="M1271" s="477"/>
      <c r="N1271" s="478"/>
    </row>
    <row r="1272" ht="15" customHeight="1" spans="1:14">
      <c r="A1272" s="461">
        <v>1266</v>
      </c>
      <c r="B1272" s="469" t="s">
        <v>1790</v>
      </c>
      <c r="C1272" s="470"/>
      <c r="D1272" s="471" t="s">
        <v>386</v>
      </c>
      <c r="E1272" s="465">
        <v>4</v>
      </c>
      <c r="F1272" s="466">
        <f t="shared" si="55"/>
        <v>18</v>
      </c>
      <c r="G1272" s="467">
        <v>72</v>
      </c>
      <c r="H1272" s="468"/>
      <c r="I1272" s="473"/>
      <c r="J1272" s="474"/>
      <c r="K1272" s="475">
        <f t="shared" si="56"/>
        <v>-72</v>
      </c>
      <c r="L1272" s="476">
        <f t="shared" si="54"/>
        <v>-100</v>
      </c>
      <c r="M1272" s="477"/>
      <c r="N1272" s="478"/>
    </row>
    <row r="1273" ht="15" customHeight="1" spans="1:14">
      <c r="A1273" s="461">
        <v>1267</v>
      </c>
      <c r="B1273" s="469" t="s">
        <v>1791</v>
      </c>
      <c r="C1273" s="470"/>
      <c r="D1273" s="471" t="s">
        <v>831</v>
      </c>
      <c r="E1273" s="465">
        <v>6</v>
      </c>
      <c r="F1273" s="466">
        <f t="shared" si="55"/>
        <v>1</v>
      </c>
      <c r="G1273" s="467">
        <v>6</v>
      </c>
      <c r="H1273" s="468"/>
      <c r="I1273" s="473"/>
      <c r="J1273" s="474"/>
      <c r="K1273" s="475">
        <f t="shared" si="56"/>
        <v>-6</v>
      </c>
      <c r="L1273" s="476">
        <f t="shared" si="54"/>
        <v>-100</v>
      </c>
      <c r="M1273" s="477"/>
      <c r="N1273" s="478"/>
    </row>
    <row r="1274" ht="15" customHeight="1" spans="1:14">
      <c r="A1274" s="461">
        <v>1268</v>
      </c>
      <c r="B1274" s="469" t="s">
        <v>1792</v>
      </c>
      <c r="C1274" s="470" t="s">
        <v>1793</v>
      </c>
      <c r="D1274" s="471" t="s">
        <v>386</v>
      </c>
      <c r="E1274" s="465">
        <v>3</v>
      </c>
      <c r="F1274" s="466">
        <f t="shared" si="55"/>
        <v>1</v>
      </c>
      <c r="G1274" s="467">
        <v>3</v>
      </c>
      <c r="H1274" s="468"/>
      <c r="I1274" s="473"/>
      <c r="J1274" s="474"/>
      <c r="K1274" s="475">
        <f t="shared" si="56"/>
        <v>-3</v>
      </c>
      <c r="L1274" s="476">
        <f t="shared" si="54"/>
        <v>-100</v>
      </c>
      <c r="M1274" s="477"/>
      <c r="N1274" s="478"/>
    </row>
    <row r="1275" ht="15" customHeight="1" spans="1:14">
      <c r="A1275" s="461">
        <v>1269</v>
      </c>
      <c r="B1275" s="469" t="s">
        <v>1792</v>
      </c>
      <c r="C1275" s="470" t="s">
        <v>1794</v>
      </c>
      <c r="D1275" s="471" t="s">
        <v>386</v>
      </c>
      <c r="E1275" s="465">
        <v>7</v>
      </c>
      <c r="F1275" s="466">
        <f t="shared" si="55"/>
        <v>1</v>
      </c>
      <c r="G1275" s="467">
        <v>7</v>
      </c>
      <c r="H1275" s="468"/>
      <c r="I1275" s="473"/>
      <c r="J1275" s="474"/>
      <c r="K1275" s="475">
        <f t="shared" si="56"/>
        <v>-7</v>
      </c>
      <c r="L1275" s="476">
        <f t="shared" si="54"/>
        <v>-100</v>
      </c>
      <c r="M1275" s="477"/>
      <c r="N1275" s="478"/>
    </row>
    <row r="1276" ht="15" customHeight="1" spans="1:14">
      <c r="A1276" s="461">
        <v>1270</v>
      </c>
      <c r="B1276" s="469" t="s">
        <v>1792</v>
      </c>
      <c r="C1276" s="470" t="s">
        <v>1683</v>
      </c>
      <c r="D1276" s="471" t="s">
        <v>386</v>
      </c>
      <c r="E1276" s="465">
        <v>16</v>
      </c>
      <c r="F1276" s="466">
        <f t="shared" si="55"/>
        <v>1</v>
      </c>
      <c r="G1276" s="467">
        <v>16</v>
      </c>
      <c r="H1276" s="468"/>
      <c r="I1276" s="473"/>
      <c r="J1276" s="474"/>
      <c r="K1276" s="475">
        <f t="shared" si="56"/>
        <v>-16</v>
      </c>
      <c r="L1276" s="476">
        <f t="shared" si="54"/>
        <v>-100</v>
      </c>
      <c r="M1276" s="477"/>
      <c r="N1276" s="478"/>
    </row>
    <row r="1277" ht="15" customHeight="1" spans="1:14">
      <c r="A1277" s="461">
        <v>1271</v>
      </c>
      <c r="B1277" s="469" t="s">
        <v>1792</v>
      </c>
      <c r="C1277" s="470" t="s">
        <v>1795</v>
      </c>
      <c r="D1277" s="471" t="s">
        <v>386</v>
      </c>
      <c r="E1277" s="465">
        <v>16</v>
      </c>
      <c r="F1277" s="466">
        <f t="shared" si="55"/>
        <v>1</v>
      </c>
      <c r="G1277" s="467">
        <v>16</v>
      </c>
      <c r="H1277" s="468"/>
      <c r="I1277" s="473"/>
      <c r="J1277" s="474"/>
      <c r="K1277" s="475">
        <f t="shared" si="56"/>
        <v>-16</v>
      </c>
      <c r="L1277" s="476">
        <f t="shared" si="54"/>
        <v>-100</v>
      </c>
      <c r="M1277" s="477"/>
      <c r="N1277" s="478"/>
    </row>
    <row r="1278" ht="15" customHeight="1" spans="1:14">
      <c r="A1278" s="461">
        <v>1272</v>
      </c>
      <c r="B1278" s="469" t="s">
        <v>1796</v>
      </c>
      <c r="C1278" s="470" t="s">
        <v>1797</v>
      </c>
      <c r="D1278" s="471" t="s">
        <v>831</v>
      </c>
      <c r="E1278" s="465">
        <v>7.5</v>
      </c>
      <c r="F1278" s="466">
        <f t="shared" si="55"/>
        <v>600</v>
      </c>
      <c r="G1278" s="467">
        <v>4500</v>
      </c>
      <c r="H1278" s="468"/>
      <c r="I1278" s="473"/>
      <c r="J1278" s="474"/>
      <c r="K1278" s="475">
        <f t="shared" si="56"/>
        <v>-4500</v>
      </c>
      <c r="L1278" s="476">
        <f t="shared" si="54"/>
        <v>-100</v>
      </c>
      <c r="M1278" s="477"/>
      <c r="N1278" s="478"/>
    </row>
    <row r="1279" ht="15" customHeight="1" spans="1:14">
      <c r="A1279" s="461">
        <v>1273</v>
      </c>
      <c r="B1279" s="469" t="s">
        <v>1798</v>
      </c>
      <c r="C1279" s="470" t="s">
        <v>1799</v>
      </c>
      <c r="D1279" s="471" t="s">
        <v>386</v>
      </c>
      <c r="E1279" s="465">
        <v>15</v>
      </c>
      <c r="F1279" s="466">
        <f t="shared" si="55"/>
        <v>7</v>
      </c>
      <c r="G1279" s="467">
        <v>105</v>
      </c>
      <c r="H1279" s="468"/>
      <c r="I1279" s="473"/>
      <c r="J1279" s="474"/>
      <c r="K1279" s="475">
        <f t="shared" si="56"/>
        <v>-105</v>
      </c>
      <c r="L1279" s="476">
        <f t="shared" si="54"/>
        <v>-100</v>
      </c>
      <c r="M1279" s="477"/>
      <c r="N1279" s="478"/>
    </row>
    <row r="1280" ht="15" customHeight="1" spans="1:14">
      <c r="A1280" s="461">
        <v>1274</v>
      </c>
      <c r="B1280" s="469" t="s">
        <v>1798</v>
      </c>
      <c r="C1280" s="470" t="s">
        <v>1800</v>
      </c>
      <c r="D1280" s="471" t="s">
        <v>386</v>
      </c>
      <c r="E1280" s="465">
        <v>10</v>
      </c>
      <c r="F1280" s="466">
        <f t="shared" si="55"/>
        <v>8</v>
      </c>
      <c r="G1280" s="467">
        <v>80</v>
      </c>
      <c r="H1280" s="468"/>
      <c r="I1280" s="473"/>
      <c r="J1280" s="474"/>
      <c r="K1280" s="475">
        <f t="shared" si="56"/>
        <v>-80</v>
      </c>
      <c r="L1280" s="476">
        <f t="shared" si="54"/>
        <v>-100</v>
      </c>
      <c r="M1280" s="477"/>
      <c r="N1280" s="478"/>
    </row>
    <row r="1281" ht="15" customHeight="1" spans="1:14">
      <c r="A1281" s="461">
        <v>1275</v>
      </c>
      <c r="B1281" s="469" t="s">
        <v>1801</v>
      </c>
      <c r="C1281" s="470" t="s">
        <v>1626</v>
      </c>
      <c r="D1281" s="471" t="s">
        <v>1381</v>
      </c>
      <c r="E1281" s="465">
        <v>5</v>
      </c>
      <c r="F1281" s="466">
        <f t="shared" si="55"/>
        <v>597.148</v>
      </c>
      <c r="G1281" s="467">
        <v>2985.74</v>
      </c>
      <c r="H1281" s="468"/>
      <c r="I1281" s="473"/>
      <c r="J1281" s="474"/>
      <c r="K1281" s="475">
        <f t="shared" si="56"/>
        <v>-2985.74</v>
      </c>
      <c r="L1281" s="476">
        <f t="shared" si="54"/>
        <v>-100</v>
      </c>
      <c r="M1281" s="477"/>
      <c r="N1281" s="478"/>
    </row>
    <row r="1282" ht="15" customHeight="1" spans="1:14">
      <c r="A1282" s="461">
        <v>1276</v>
      </c>
      <c r="B1282" s="469" t="s">
        <v>1802</v>
      </c>
      <c r="C1282" s="470" t="s">
        <v>1803</v>
      </c>
      <c r="D1282" s="471" t="s">
        <v>386</v>
      </c>
      <c r="E1282" s="465">
        <v>4</v>
      </c>
      <c r="F1282" s="466">
        <f t="shared" si="55"/>
        <v>1</v>
      </c>
      <c r="G1282" s="467">
        <v>4</v>
      </c>
      <c r="H1282" s="468"/>
      <c r="I1282" s="473"/>
      <c r="J1282" s="474"/>
      <c r="K1282" s="475">
        <f t="shared" si="56"/>
        <v>-4</v>
      </c>
      <c r="L1282" s="476">
        <f t="shared" si="54"/>
        <v>-100</v>
      </c>
      <c r="M1282" s="477"/>
      <c r="N1282" s="478"/>
    </row>
    <row r="1283" ht="15" customHeight="1" spans="1:14">
      <c r="A1283" s="461">
        <v>1277</v>
      </c>
      <c r="B1283" s="469" t="s">
        <v>1804</v>
      </c>
      <c r="C1283" s="470"/>
      <c r="D1283" s="471" t="s">
        <v>514</v>
      </c>
      <c r="E1283" s="465">
        <v>2</v>
      </c>
      <c r="F1283" s="466">
        <f t="shared" si="55"/>
        <v>1</v>
      </c>
      <c r="G1283" s="467">
        <v>2</v>
      </c>
      <c r="H1283" s="468"/>
      <c r="I1283" s="473"/>
      <c r="J1283" s="474"/>
      <c r="K1283" s="475">
        <f t="shared" si="56"/>
        <v>-2</v>
      </c>
      <c r="L1283" s="476">
        <f t="shared" ref="L1283:L1346" si="57">IF(OR(G1283&lt;=0,G1283=""),"",(J1283-G1283)/G1283*100)</f>
        <v>-100</v>
      </c>
      <c r="M1283" s="477"/>
      <c r="N1283" s="478"/>
    </row>
    <row r="1284" ht="15" customHeight="1" spans="1:14">
      <c r="A1284" s="461">
        <v>1278</v>
      </c>
      <c r="B1284" s="469" t="s">
        <v>1805</v>
      </c>
      <c r="C1284" s="470" t="s">
        <v>1806</v>
      </c>
      <c r="D1284" s="471" t="s">
        <v>1381</v>
      </c>
      <c r="E1284" s="465">
        <v>24</v>
      </c>
      <c r="F1284" s="466">
        <f t="shared" si="55"/>
        <v>1</v>
      </c>
      <c r="G1284" s="467">
        <v>24</v>
      </c>
      <c r="H1284" s="468"/>
      <c r="I1284" s="473"/>
      <c r="J1284" s="474"/>
      <c r="K1284" s="475">
        <f t="shared" si="56"/>
        <v>-24</v>
      </c>
      <c r="L1284" s="476">
        <f t="shared" si="57"/>
        <v>-100</v>
      </c>
      <c r="M1284" s="477"/>
      <c r="N1284" s="478"/>
    </row>
    <row r="1285" ht="15" customHeight="1" spans="1:14">
      <c r="A1285" s="461">
        <v>1279</v>
      </c>
      <c r="B1285" s="469" t="s">
        <v>1807</v>
      </c>
      <c r="C1285" s="470"/>
      <c r="D1285" s="471" t="s">
        <v>386</v>
      </c>
      <c r="E1285" s="465">
        <v>80</v>
      </c>
      <c r="F1285" s="466">
        <f t="shared" si="55"/>
        <v>1</v>
      </c>
      <c r="G1285" s="467">
        <v>80</v>
      </c>
      <c r="H1285" s="468"/>
      <c r="I1285" s="473"/>
      <c r="J1285" s="474"/>
      <c r="K1285" s="475">
        <f t="shared" si="56"/>
        <v>-80</v>
      </c>
      <c r="L1285" s="476">
        <f t="shared" si="57"/>
        <v>-100</v>
      </c>
      <c r="M1285" s="477"/>
      <c r="N1285" s="478"/>
    </row>
    <row r="1286" ht="15" customHeight="1" spans="1:14">
      <c r="A1286" s="461">
        <v>1280</v>
      </c>
      <c r="B1286" s="469" t="s">
        <v>1808</v>
      </c>
      <c r="C1286" s="470" t="s">
        <v>1809</v>
      </c>
      <c r="D1286" s="471" t="s">
        <v>492</v>
      </c>
      <c r="E1286" s="465">
        <v>8</v>
      </c>
      <c r="F1286" s="466">
        <f t="shared" si="55"/>
        <v>24</v>
      </c>
      <c r="G1286" s="467">
        <v>192</v>
      </c>
      <c r="H1286" s="468"/>
      <c r="I1286" s="473"/>
      <c r="J1286" s="474"/>
      <c r="K1286" s="475">
        <f t="shared" si="56"/>
        <v>-192</v>
      </c>
      <c r="L1286" s="476">
        <f t="shared" si="57"/>
        <v>-100</v>
      </c>
      <c r="M1286" s="477"/>
      <c r="N1286" s="478"/>
    </row>
    <row r="1287" ht="15" customHeight="1" spans="1:14">
      <c r="A1287" s="461">
        <v>1281</v>
      </c>
      <c r="B1287" s="469" t="s">
        <v>1808</v>
      </c>
      <c r="C1287" s="470" t="s">
        <v>1810</v>
      </c>
      <c r="D1287" s="471" t="s">
        <v>492</v>
      </c>
      <c r="E1287" s="465">
        <v>2</v>
      </c>
      <c r="F1287" s="466">
        <f t="shared" si="55"/>
        <v>20</v>
      </c>
      <c r="G1287" s="467">
        <v>40</v>
      </c>
      <c r="H1287" s="468"/>
      <c r="I1287" s="473"/>
      <c r="J1287" s="474"/>
      <c r="K1287" s="475">
        <f t="shared" si="56"/>
        <v>-40</v>
      </c>
      <c r="L1287" s="476">
        <f t="shared" si="57"/>
        <v>-100</v>
      </c>
      <c r="M1287" s="477"/>
      <c r="N1287" s="478"/>
    </row>
    <row r="1288" ht="15" customHeight="1" spans="1:14">
      <c r="A1288" s="461">
        <v>1282</v>
      </c>
      <c r="B1288" s="469" t="s">
        <v>1811</v>
      </c>
      <c r="C1288" s="470" t="s">
        <v>1812</v>
      </c>
      <c r="D1288" s="471" t="s">
        <v>476</v>
      </c>
      <c r="E1288" s="465">
        <v>16</v>
      </c>
      <c r="F1288" s="466">
        <f t="shared" ref="F1288:F1351" si="58">G1288/E1288</f>
        <v>19.75</v>
      </c>
      <c r="G1288" s="467">
        <v>316</v>
      </c>
      <c r="H1288" s="468"/>
      <c r="I1288" s="473"/>
      <c r="J1288" s="474"/>
      <c r="K1288" s="475">
        <f t="shared" ref="K1288:K1351" si="59">J1288-G1288</f>
        <v>-316</v>
      </c>
      <c r="L1288" s="476">
        <f t="shared" si="57"/>
        <v>-100</v>
      </c>
      <c r="M1288" s="477"/>
      <c r="N1288" s="478"/>
    </row>
    <row r="1289" ht="15" customHeight="1" spans="1:14">
      <c r="A1289" s="461">
        <v>1283</v>
      </c>
      <c r="B1289" s="469" t="s">
        <v>1811</v>
      </c>
      <c r="C1289" s="470" t="s">
        <v>1813</v>
      </c>
      <c r="D1289" s="471" t="s">
        <v>476</v>
      </c>
      <c r="E1289" s="465">
        <v>6</v>
      </c>
      <c r="F1289" s="466">
        <f t="shared" si="58"/>
        <v>26</v>
      </c>
      <c r="G1289" s="467">
        <v>156</v>
      </c>
      <c r="H1289" s="468"/>
      <c r="I1289" s="473"/>
      <c r="J1289" s="474"/>
      <c r="K1289" s="475">
        <f t="shared" si="59"/>
        <v>-156</v>
      </c>
      <c r="L1289" s="476">
        <f t="shared" si="57"/>
        <v>-100</v>
      </c>
      <c r="M1289" s="477"/>
      <c r="N1289" s="478"/>
    </row>
    <row r="1290" ht="15" customHeight="1" spans="1:14">
      <c r="A1290" s="461">
        <v>1284</v>
      </c>
      <c r="B1290" s="469" t="s">
        <v>1811</v>
      </c>
      <c r="C1290" s="470" t="s">
        <v>1814</v>
      </c>
      <c r="D1290" s="471" t="s">
        <v>476</v>
      </c>
      <c r="E1290" s="465">
        <v>19</v>
      </c>
      <c r="F1290" s="466">
        <f t="shared" si="58"/>
        <v>10</v>
      </c>
      <c r="G1290" s="467">
        <v>190</v>
      </c>
      <c r="H1290" s="468"/>
      <c r="I1290" s="473"/>
      <c r="J1290" s="474"/>
      <c r="K1290" s="475">
        <f t="shared" si="59"/>
        <v>-190</v>
      </c>
      <c r="L1290" s="476">
        <f t="shared" si="57"/>
        <v>-100</v>
      </c>
      <c r="M1290" s="477"/>
      <c r="N1290" s="478"/>
    </row>
    <row r="1291" ht="15" customHeight="1" spans="1:14">
      <c r="A1291" s="461">
        <v>1285</v>
      </c>
      <c r="B1291" s="469" t="s">
        <v>1808</v>
      </c>
      <c r="C1291" s="470" t="s">
        <v>1815</v>
      </c>
      <c r="D1291" s="471" t="s">
        <v>492</v>
      </c>
      <c r="E1291" s="465">
        <v>2</v>
      </c>
      <c r="F1291" s="466">
        <f t="shared" si="58"/>
        <v>20</v>
      </c>
      <c r="G1291" s="467">
        <v>40</v>
      </c>
      <c r="H1291" s="468"/>
      <c r="I1291" s="473"/>
      <c r="J1291" s="474"/>
      <c r="K1291" s="475">
        <f t="shared" si="59"/>
        <v>-40</v>
      </c>
      <c r="L1291" s="476">
        <f t="shared" si="57"/>
        <v>-100</v>
      </c>
      <c r="M1291" s="477"/>
      <c r="N1291" s="478"/>
    </row>
    <row r="1292" ht="15" customHeight="1" spans="1:14">
      <c r="A1292" s="461">
        <v>1286</v>
      </c>
      <c r="B1292" s="469" t="s">
        <v>1808</v>
      </c>
      <c r="C1292" s="470" t="s">
        <v>1816</v>
      </c>
      <c r="D1292" s="471" t="s">
        <v>492</v>
      </c>
      <c r="E1292" s="465">
        <v>4</v>
      </c>
      <c r="F1292" s="466">
        <f t="shared" si="58"/>
        <v>35</v>
      </c>
      <c r="G1292" s="467">
        <v>140</v>
      </c>
      <c r="H1292" s="468"/>
      <c r="I1292" s="473"/>
      <c r="J1292" s="474"/>
      <c r="K1292" s="475">
        <f t="shared" si="59"/>
        <v>-140</v>
      </c>
      <c r="L1292" s="476">
        <f t="shared" si="57"/>
        <v>-100</v>
      </c>
      <c r="M1292" s="477"/>
      <c r="N1292" s="478"/>
    </row>
    <row r="1293" ht="15" customHeight="1" spans="1:14">
      <c r="A1293" s="461">
        <v>1287</v>
      </c>
      <c r="B1293" s="469" t="s">
        <v>1808</v>
      </c>
      <c r="C1293" s="470" t="s">
        <v>1817</v>
      </c>
      <c r="D1293" s="471" t="s">
        <v>492</v>
      </c>
      <c r="E1293" s="465">
        <v>2</v>
      </c>
      <c r="F1293" s="466">
        <f t="shared" si="58"/>
        <v>20</v>
      </c>
      <c r="G1293" s="467">
        <v>40</v>
      </c>
      <c r="H1293" s="468"/>
      <c r="I1293" s="473"/>
      <c r="J1293" s="474"/>
      <c r="K1293" s="475">
        <f t="shared" si="59"/>
        <v>-40</v>
      </c>
      <c r="L1293" s="476">
        <f t="shared" si="57"/>
        <v>-100</v>
      </c>
      <c r="M1293" s="477"/>
      <c r="N1293" s="478"/>
    </row>
    <row r="1294" ht="15" customHeight="1" spans="1:14">
      <c r="A1294" s="461">
        <v>1288</v>
      </c>
      <c r="B1294" s="469" t="s">
        <v>1808</v>
      </c>
      <c r="C1294" s="470" t="s">
        <v>1818</v>
      </c>
      <c r="D1294" s="471" t="s">
        <v>492</v>
      </c>
      <c r="E1294" s="465">
        <v>18</v>
      </c>
      <c r="F1294" s="466">
        <f t="shared" si="58"/>
        <v>24</v>
      </c>
      <c r="G1294" s="467">
        <v>432</v>
      </c>
      <c r="H1294" s="468"/>
      <c r="I1294" s="473"/>
      <c r="J1294" s="474"/>
      <c r="K1294" s="475">
        <f t="shared" si="59"/>
        <v>-432</v>
      </c>
      <c r="L1294" s="476">
        <f t="shared" si="57"/>
        <v>-100</v>
      </c>
      <c r="M1294" s="477"/>
      <c r="N1294" s="478"/>
    </row>
    <row r="1295" ht="15" customHeight="1" spans="1:14">
      <c r="A1295" s="461">
        <v>1289</v>
      </c>
      <c r="B1295" s="469" t="s">
        <v>1808</v>
      </c>
      <c r="C1295" s="470" t="s">
        <v>1819</v>
      </c>
      <c r="D1295" s="471" t="s">
        <v>492</v>
      </c>
      <c r="E1295" s="465">
        <v>10</v>
      </c>
      <c r="F1295" s="466">
        <f t="shared" si="58"/>
        <v>40</v>
      </c>
      <c r="G1295" s="467">
        <v>400</v>
      </c>
      <c r="H1295" s="468"/>
      <c r="I1295" s="473"/>
      <c r="J1295" s="474"/>
      <c r="K1295" s="475">
        <f t="shared" si="59"/>
        <v>-400</v>
      </c>
      <c r="L1295" s="476">
        <f t="shared" si="57"/>
        <v>-100</v>
      </c>
      <c r="M1295" s="477"/>
      <c r="N1295" s="478"/>
    </row>
    <row r="1296" ht="15" customHeight="1" spans="1:14">
      <c r="A1296" s="461">
        <v>1290</v>
      </c>
      <c r="B1296" s="469" t="s">
        <v>1808</v>
      </c>
      <c r="C1296" s="470" t="s">
        <v>1820</v>
      </c>
      <c r="D1296" s="471" t="s">
        <v>492</v>
      </c>
      <c r="E1296" s="465">
        <v>8</v>
      </c>
      <c r="F1296" s="466">
        <f t="shared" si="58"/>
        <v>50</v>
      </c>
      <c r="G1296" s="467">
        <v>400</v>
      </c>
      <c r="H1296" s="468"/>
      <c r="I1296" s="473"/>
      <c r="J1296" s="474"/>
      <c r="K1296" s="475">
        <f t="shared" si="59"/>
        <v>-400</v>
      </c>
      <c r="L1296" s="476">
        <f t="shared" si="57"/>
        <v>-100</v>
      </c>
      <c r="M1296" s="477"/>
      <c r="N1296" s="478"/>
    </row>
    <row r="1297" ht="15" customHeight="1" spans="1:14">
      <c r="A1297" s="461">
        <v>1291</v>
      </c>
      <c r="B1297" s="469" t="s">
        <v>1808</v>
      </c>
      <c r="C1297" s="470" t="s">
        <v>1821</v>
      </c>
      <c r="D1297" s="471" t="s">
        <v>492</v>
      </c>
      <c r="E1297" s="465">
        <v>6</v>
      </c>
      <c r="F1297" s="466">
        <f t="shared" si="58"/>
        <v>50</v>
      </c>
      <c r="G1297" s="467">
        <v>300</v>
      </c>
      <c r="H1297" s="468"/>
      <c r="I1297" s="473"/>
      <c r="J1297" s="474"/>
      <c r="K1297" s="475">
        <f t="shared" si="59"/>
        <v>-300</v>
      </c>
      <c r="L1297" s="476">
        <f t="shared" si="57"/>
        <v>-100</v>
      </c>
      <c r="M1297" s="477"/>
      <c r="N1297" s="478"/>
    </row>
    <row r="1298" ht="15" customHeight="1" spans="1:14">
      <c r="A1298" s="461">
        <v>1292</v>
      </c>
      <c r="B1298" s="469" t="s">
        <v>1808</v>
      </c>
      <c r="C1298" s="470" t="s">
        <v>1822</v>
      </c>
      <c r="D1298" s="471" t="s">
        <v>492</v>
      </c>
      <c r="E1298" s="465">
        <v>10</v>
      </c>
      <c r="F1298" s="466">
        <f t="shared" si="58"/>
        <v>60</v>
      </c>
      <c r="G1298" s="467">
        <v>600</v>
      </c>
      <c r="H1298" s="468"/>
      <c r="I1298" s="473"/>
      <c r="J1298" s="474"/>
      <c r="K1298" s="475">
        <f t="shared" si="59"/>
        <v>-600</v>
      </c>
      <c r="L1298" s="476">
        <f t="shared" si="57"/>
        <v>-100</v>
      </c>
      <c r="M1298" s="477"/>
      <c r="N1298" s="478"/>
    </row>
    <row r="1299" ht="15" customHeight="1" spans="1:14">
      <c r="A1299" s="461">
        <v>1293</v>
      </c>
      <c r="B1299" s="469" t="s">
        <v>1808</v>
      </c>
      <c r="C1299" s="470" t="s">
        <v>1823</v>
      </c>
      <c r="D1299" s="471" t="s">
        <v>492</v>
      </c>
      <c r="E1299" s="465">
        <v>4</v>
      </c>
      <c r="F1299" s="466">
        <f t="shared" si="58"/>
        <v>25</v>
      </c>
      <c r="G1299" s="467">
        <v>100</v>
      </c>
      <c r="H1299" s="468"/>
      <c r="I1299" s="473"/>
      <c r="J1299" s="474"/>
      <c r="K1299" s="475">
        <f t="shared" si="59"/>
        <v>-100</v>
      </c>
      <c r="L1299" s="476">
        <f t="shared" si="57"/>
        <v>-100</v>
      </c>
      <c r="M1299" s="477"/>
      <c r="N1299" s="478"/>
    </row>
    <row r="1300" ht="15" customHeight="1" spans="1:14">
      <c r="A1300" s="461">
        <v>1294</v>
      </c>
      <c r="B1300" s="469" t="s">
        <v>1811</v>
      </c>
      <c r="C1300" s="470" t="s">
        <v>1824</v>
      </c>
      <c r="D1300" s="471" t="s">
        <v>476</v>
      </c>
      <c r="E1300" s="465">
        <v>20</v>
      </c>
      <c r="F1300" s="466">
        <f t="shared" si="58"/>
        <v>35</v>
      </c>
      <c r="G1300" s="467">
        <v>700</v>
      </c>
      <c r="H1300" s="468"/>
      <c r="I1300" s="473"/>
      <c r="J1300" s="474"/>
      <c r="K1300" s="475">
        <f t="shared" si="59"/>
        <v>-700</v>
      </c>
      <c r="L1300" s="476">
        <f t="shared" si="57"/>
        <v>-100</v>
      </c>
      <c r="M1300" s="477"/>
      <c r="N1300" s="478"/>
    </row>
    <row r="1301" ht="15" customHeight="1" spans="1:14">
      <c r="A1301" s="461">
        <v>1295</v>
      </c>
      <c r="B1301" s="469" t="s">
        <v>1811</v>
      </c>
      <c r="C1301" s="470" t="s">
        <v>1825</v>
      </c>
      <c r="D1301" s="471" t="s">
        <v>476</v>
      </c>
      <c r="E1301" s="465">
        <v>10</v>
      </c>
      <c r="F1301" s="466">
        <f t="shared" si="58"/>
        <v>20</v>
      </c>
      <c r="G1301" s="467">
        <v>200</v>
      </c>
      <c r="H1301" s="468"/>
      <c r="I1301" s="473"/>
      <c r="J1301" s="474"/>
      <c r="K1301" s="475">
        <f t="shared" si="59"/>
        <v>-200</v>
      </c>
      <c r="L1301" s="476">
        <f t="shared" si="57"/>
        <v>-100</v>
      </c>
      <c r="M1301" s="477"/>
      <c r="N1301" s="478"/>
    </row>
    <row r="1302" ht="15" customHeight="1" spans="1:14">
      <c r="A1302" s="461">
        <v>1296</v>
      </c>
      <c r="B1302" s="469" t="s">
        <v>1808</v>
      </c>
      <c r="C1302" s="470" t="s">
        <v>1826</v>
      </c>
      <c r="D1302" s="471" t="s">
        <v>492</v>
      </c>
      <c r="E1302" s="465">
        <v>1</v>
      </c>
      <c r="F1302" s="466">
        <f t="shared" si="58"/>
        <v>40</v>
      </c>
      <c r="G1302" s="467">
        <v>40</v>
      </c>
      <c r="H1302" s="468"/>
      <c r="I1302" s="473"/>
      <c r="J1302" s="474"/>
      <c r="K1302" s="475">
        <f t="shared" si="59"/>
        <v>-40</v>
      </c>
      <c r="L1302" s="476">
        <f t="shared" si="57"/>
        <v>-100</v>
      </c>
      <c r="M1302" s="477"/>
      <c r="N1302" s="478"/>
    </row>
    <row r="1303" ht="15" customHeight="1" spans="1:14">
      <c r="A1303" s="461">
        <v>1297</v>
      </c>
      <c r="B1303" s="469" t="s">
        <v>1808</v>
      </c>
      <c r="C1303" s="470" t="s">
        <v>1827</v>
      </c>
      <c r="D1303" s="471" t="s">
        <v>492</v>
      </c>
      <c r="E1303" s="465">
        <v>4</v>
      </c>
      <c r="F1303" s="466">
        <f t="shared" si="58"/>
        <v>60</v>
      </c>
      <c r="G1303" s="467">
        <v>240</v>
      </c>
      <c r="H1303" s="468"/>
      <c r="I1303" s="473"/>
      <c r="J1303" s="474"/>
      <c r="K1303" s="475">
        <f t="shared" si="59"/>
        <v>-240</v>
      </c>
      <c r="L1303" s="476">
        <f t="shared" si="57"/>
        <v>-100</v>
      </c>
      <c r="M1303" s="477"/>
      <c r="N1303" s="478"/>
    </row>
    <row r="1304" ht="15" customHeight="1" spans="1:14">
      <c r="A1304" s="461">
        <v>1298</v>
      </c>
      <c r="B1304" s="469" t="s">
        <v>1808</v>
      </c>
      <c r="C1304" s="470" t="s">
        <v>1828</v>
      </c>
      <c r="D1304" s="471" t="s">
        <v>492</v>
      </c>
      <c r="E1304" s="465">
        <v>8</v>
      </c>
      <c r="F1304" s="466">
        <f t="shared" si="58"/>
        <v>80</v>
      </c>
      <c r="G1304" s="467">
        <v>640</v>
      </c>
      <c r="H1304" s="468"/>
      <c r="I1304" s="473"/>
      <c r="J1304" s="474"/>
      <c r="K1304" s="475">
        <f t="shared" si="59"/>
        <v>-640</v>
      </c>
      <c r="L1304" s="476">
        <f t="shared" si="57"/>
        <v>-100</v>
      </c>
      <c r="M1304" s="477"/>
      <c r="N1304" s="478"/>
    </row>
    <row r="1305" ht="15" customHeight="1" spans="1:14">
      <c r="A1305" s="461">
        <v>1299</v>
      </c>
      <c r="B1305" s="469" t="s">
        <v>1811</v>
      </c>
      <c r="C1305" s="470" t="s">
        <v>1829</v>
      </c>
      <c r="D1305" s="471" t="s">
        <v>476</v>
      </c>
      <c r="E1305" s="465">
        <v>20</v>
      </c>
      <c r="F1305" s="466">
        <f t="shared" si="58"/>
        <v>25</v>
      </c>
      <c r="G1305" s="467">
        <v>500</v>
      </c>
      <c r="H1305" s="468"/>
      <c r="I1305" s="473"/>
      <c r="J1305" s="474"/>
      <c r="K1305" s="475">
        <f t="shared" si="59"/>
        <v>-500</v>
      </c>
      <c r="L1305" s="476">
        <f t="shared" si="57"/>
        <v>-100</v>
      </c>
      <c r="M1305" s="477"/>
      <c r="N1305" s="478"/>
    </row>
    <row r="1306" ht="15" customHeight="1" spans="1:14">
      <c r="A1306" s="461">
        <v>1300</v>
      </c>
      <c r="B1306" s="469" t="s">
        <v>1811</v>
      </c>
      <c r="C1306" s="470" t="s">
        <v>1830</v>
      </c>
      <c r="D1306" s="471" t="s">
        <v>476</v>
      </c>
      <c r="E1306" s="465">
        <v>15</v>
      </c>
      <c r="F1306" s="466">
        <f t="shared" si="58"/>
        <v>50</v>
      </c>
      <c r="G1306" s="467">
        <v>750</v>
      </c>
      <c r="H1306" s="468"/>
      <c r="I1306" s="473"/>
      <c r="J1306" s="474"/>
      <c r="K1306" s="475">
        <f t="shared" si="59"/>
        <v>-750</v>
      </c>
      <c r="L1306" s="476">
        <f t="shared" si="57"/>
        <v>-100</v>
      </c>
      <c r="M1306" s="477"/>
      <c r="N1306" s="478"/>
    </row>
    <row r="1307" ht="15" customHeight="1" spans="1:14">
      <c r="A1307" s="461">
        <v>1301</v>
      </c>
      <c r="B1307" s="469" t="s">
        <v>1811</v>
      </c>
      <c r="C1307" s="470" t="s">
        <v>1831</v>
      </c>
      <c r="D1307" s="471" t="s">
        <v>492</v>
      </c>
      <c r="E1307" s="465">
        <v>10</v>
      </c>
      <c r="F1307" s="466">
        <f t="shared" si="58"/>
        <v>81.5</v>
      </c>
      <c r="G1307" s="467">
        <v>815</v>
      </c>
      <c r="H1307" s="468"/>
      <c r="I1307" s="473"/>
      <c r="J1307" s="474"/>
      <c r="K1307" s="475">
        <f t="shared" si="59"/>
        <v>-815</v>
      </c>
      <c r="L1307" s="476">
        <f t="shared" si="57"/>
        <v>-100</v>
      </c>
      <c r="M1307" s="477"/>
      <c r="N1307" s="478"/>
    </row>
    <row r="1308" ht="15" customHeight="1" spans="1:14">
      <c r="A1308" s="461">
        <v>1302</v>
      </c>
      <c r="B1308" s="469" t="s">
        <v>1811</v>
      </c>
      <c r="C1308" s="470" t="s">
        <v>1832</v>
      </c>
      <c r="D1308" s="471" t="s">
        <v>476</v>
      </c>
      <c r="E1308" s="465">
        <v>4</v>
      </c>
      <c r="F1308" s="466">
        <f t="shared" si="58"/>
        <v>94</v>
      </c>
      <c r="G1308" s="467">
        <v>376</v>
      </c>
      <c r="H1308" s="468"/>
      <c r="I1308" s="473"/>
      <c r="J1308" s="474"/>
      <c r="K1308" s="475">
        <f t="shared" si="59"/>
        <v>-376</v>
      </c>
      <c r="L1308" s="476">
        <f t="shared" si="57"/>
        <v>-100</v>
      </c>
      <c r="M1308" s="477"/>
      <c r="N1308" s="478"/>
    </row>
    <row r="1309" ht="15" customHeight="1" spans="1:14">
      <c r="A1309" s="461">
        <v>1303</v>
      </c>
      <c r="B1309" s="469" t="s">
        <v>1833</v>
      </c>
      <c r="C1309" s="470" t="s">
        <v>1189</v>
      </c>
      <c r="D1309" s="471" t="s">
        <v>492</v>
      </c>
      <c r="E1309" s="465">
        <v>1</v>
      </c>
      <c r="F1309" s="466">
        <f t="shared" si="58"/>
        <v>12</v>
      </c>
      <c r="G1309" s="467">
        <v>12</v>
      </c>
      <c r="H1309" s="468"/>
      <c r="I1309" s="473"/>
      <c r="J1309" s="474"/>
      <c r="K1309" s="475">
        <f t="shared" si="59"/>
        <v>-12</v>
      </c>
      <c r="L1309" s="476">
        <f t="shared" si="57"/>
        <v>-100</v>
      </c>
      <c r="M1309" s="477"/>
      <c r="N1309" s="478"/>
    </row>
    <row r="1310" ht="15" customHeight="1" spans="1:14">
      <c r="A1310" s="461">
        <v>1304</v>
      </c>
      <c r="B1310" s="469" t="s">
        <v>1811</v>
      </c>
      <c r="C1310" s="470">
        <v>2450</v>
      </c>
      <c r="D1310" s="471" t="s">
        <v>476</v>
      </c>
      <c r="E1310" s="465">
        <v>6</v>
      </c>
      <c r="F1310" s="466">
        <f t="shared" si="58"/>
        <v>50</v>
      </c>
      <c r="G1310" s="467">
        <v>300</v>
      </c>
      <c r="H1310" s="468"/>
      <c r="I1310" s="473"/>
      <c r="J1310" s="474"/>
      <c r="K1310" s="475">
        <f t="shared" si="59"/>
        <v>-300</v>
      </c>
      <c r="L1310" s="476">
        <f t="shared" si="57"/>
        <v>-100</v>
      </c>
      <c r="M1310" s="477"/>
      <c r="N1310" s="478"/>
    </row>
    <row r="1311" ht="15" customHeight="1" spans="1:14">
      <c r="A1311" s="461">
        <v>1305</v>
      </c>
      <c r="B1311" s="469" t="s">
        <v>1834</v>
      </c>
      <c r="C1311" s="470" t="s">
        <v>1835</v>
      </c>
      <c r="D1311" s="471" t="s">
        <v>386</v>
      </c>
      <c r="E1311" s="465">
        <v>1</v>
      </c>
      <c r="F1311" s="466">
        <f t="shared" si="58"/>
        <v>42</v>
      </c>
      <c r="G1311" s="467">
        <v>42</v>
      </c>
      <c r="H1311" s="468"/>
      <c r="I1311" s="473"/>
      <c r="J1311" s="474"/>
      <c r="K1311" s="475">
        <f t="shared" si="59"/>
        <v>-42</v>
      </c>
      <c r="L1311" s="476">
        <f t="shared" si="57"/>
        <v>-100</v>
      </c>
      <c r="M1311" s="477"/>
      <c r="N1311" s="478"/>
    </row>
    <row r="1312" ht="15" customHeight="1" spans="1:14">
      <c r="A1312" s="461">
        <v>1306</v>
      </c>
      <c r="B1312" s="469" t="s">
        <v>1836</v>
      </c>
      <c r="C1312" s="470">
        <v>800</v>
      </c>
      <c r="D1312" s="471" t="s">
        <v>492</v>
      </c>
      <c r="E1312" s="465">
        <v>2</v>
      </c>
      <c r="F1312" s="466">
        <f t="shared" si="58"/>
        <v>3025</v>
      </c>
      <c r="G1312" s="467">
        <v>6050</v>
      </c>
      <c r="H1312" s="468"/>
      <c r="I1312" s="473"/>
      <c r="J1312" s="474"/>
      <c r="K1312" s="475">
        <f t="shared" si="59"/>
        <v>-6050</v>
      </c>
      <c r="L1312" s="476">
        <f t="shared" si="57"/>
        <v>-100</v>
      </c>
      <c r="M1312" s="477"/>
      <c r="N1312" s="478"/>
    </row>
    <row r="1313" ht="15" customHeight="1" spans="1:14">
      <c r="A1313" s="461">
        <v>1307</v>
      </c>
      <c r="B1313" s="469" t="s">
        <v>1837</v>
      </c>
      <c r="C1313" s="470">
        <v>600</v>
      </c>
      <c r="D1313" s="471" t="s">
        <v>386</v>
      </c>
      <c r="E1313" s="465">
        <v>62</v>
      </c>
      <c r="F1313" s="466">
        <f t="shared" si="58"/>
        <v>222.564516129032</v>
      </c>
      <c r="G1313" s="467">
        <v>13799</v>
      </c>
      <c r="H1313" s="468"/>
      <c r="I1313" s="473"/>
      <c r="J1313" s="474"/>
      <c r="K1313" s="475">
        <f t="shared" si="59"/>
        <v>-13799</v>
      </c>
      <c r="L1313" s="476">
        <f t="shared" si="57"/>
        <v>-100</v>
      </c>
      <c r="M1313" s="477"/>
      <c r="N1313" s="478"/>
    </row>
    <row r="1314" ht="15" customHeight="1" spans="1:14">
      <c r="A1314" s="461">
        <v>1308</v>
      </c>
      <c r="B1314" s="469" t="s">
        <v>1838</v>
      </c>
      <c r="C1314" s="470" t="s">
        <v>1839</v>
      </c>
      <c r="D1314" s="471" t="s">
        <v>492</v>
      </c>
      <c r="E1314" s="465">
        <v>13</v>
      </c>
      <c r="F1314" s="466">
        <f t="shared" si="58"/>
        <v>719.230769230769</v>
      </c>
      <c r="G1314" s="467">
        <v>9350</v>
      </c>
      <c r="H1314" s="468"/>
      <c r="I1314" s="473"/>
      <c r="J1314" s="474"/>
      <c r="K1314" s="475">
        <f t="shared" si="59"/>
        <v>-9350</v>
      </c>
      <c r="L1314" s="476">
        <f t="shared" si="57"/>
        <v>-100</v>
      </c>
      <c r="M1314" s="477"/>
      <c r="N1314" s="478"/>
    </row>
    <row r="1315" ht="15" customHeight="1" spans="1:14">
      <c r="A1315" s="461">
        <v>1309</v>
      </c>
      <c r="B1315" s="469" t="s">
        <v>1838</v>
      </c>
      <c r="C1315" s="470" t="s">
        <v>1840</v>
      </c>
      <c r="D1315" s="471" t="s">
        <v>492</v>
      </c>
      <c r="E1315" s="465">
        <v>17</v>
      </c>
      <c r="F1315" s="466">
        <f t="shared" si="58"/>
        <v>961</v>
      </c>
      <c r="G1315" s="467">
        <v>16337</v>
      </c>
      <c r="H1315" s="468"/>
      <c r="I1315" s="473"/>
      <c r="J1315" s="474"/>
      <c r="K1315" s="475">
        <f t="shared" si="59"/>
        <v>-16337</v>
      </c>
      <c r="L1315" s="476">
        <f t="shared" si="57"/>
        <v>-100</v>
      </c>
      <c r="M1315" s="477"/>
      <c r="N1315" s="478"/>
    </row>
    <row r="1316" ht="15" customHeight="1" spans="1:14">
      <c r="A1316" s="461">
        <v>1310</v>
      </c>
      <c r="B1316" s="469" t="s">
        <v>1837</v>
      </c>
      <c r="C1316" s="470">
        <v>800</v>
      </c>
      <c r="D1316" s="471" t="s">
        <v>492</v>
      </c>
      <c r="E1316" s="465">
        <v>252</v>
      </c>
      <c r="F1316" s="466">
        <f t="shared" si="58"/>
        <v>163.646825396825</v>
      </c>
      <c r="G1316" s="467">
        <v>41239</v>
      </c>
      <c r="H1316" s="468"/>
      <c r="I1316" s="473"/>
      <c r="J1316" s="474"/>
      <c r="K1316" s="475">
        <f t="shared" si="59"/>
        <v>-41239</v>
      </c>
      <c r="L1316" s="476">
        <f t="shared" si="57"/>
        <v>-100</v>
      </c>
      <c r="M1316" s="477"/>
      <c r="N1316" s="478"/>
    </row>
    <row r="1317" ht="15" customHeight="1" spans="1:14">
      <c r="A1317" s="461">
        <v>1311</v>
      </c>
      <c r="B1317" s="469" t="s">
        <v>1841</v>
      </c>
      <c r="C1317" s="470" t="s">
        <v>1842</v>
      </c>
      <c r="D1317" s="471" t="s">
        <v>386</v>
      </c>
      <c r="E1317" s="465">
        <v>7</v>
      </c>
      <c r="F1317" s="466">
        <f t="shared" si="58"/>
        <v>6550</v>
      </c>
      <c r="G1317" s="467">
        <v>45850</v>
      </c>
      <c r="H1317" s="468"/>
      <c r="I1317" s="473"/>
      <c r="J1317" s="474"/>
      <c r="K1317" s="475">
        <f t="shared" si="59"/>
        <v>-45850</v>
      </c>
      <c r="L1317" s="476">
        <f t="shared" si="57"/>
        <v>-100</v>
      </c>
      <c r="M1317" s="477"/>
      <c r="N1317" s="478"/>
    </row>
    <row r="1318" ht="15" customHeight="1" spans="1:14">
      <c r="A1318" s="461">
        <v>1312</v>
      </c>
      <c r="B1318" s="469" t="s">
        <v>1843</v>
      </c>
      <c r="C1318" s="470">
        <v>600</v>
      </c>
      <c r="D1318" s="471" t="s">
        <v>492</v>
      </c>
      <c r="E1318" s="465">
        <v>1</v>
      </c>
      <c r="F1318" s="466">
        <f t="shared" si="58"/>
        <v>3397</v>
      </c>
      <c r="G1318" s="467">
        <v>3397</v>
      </c>
      <c r="H1318" s="468"/>
      <c r="I1318" s="473"/>
      <c r="J1318" s="474"/>
      <c r="K1318" s="475">
        <f t="shared" si="59"/>
        <v>-3397</v>
      </c>
      <c r="L1318" s="476">
        <f t="shared" si="57"/>
        <v>-100</v>
      </c>
      <c r="M1318" s="477"/>
      <c r="N1318" s="478"/>
    </row>
    <row r="1319" ht="15" customHeight="1" spans="1:14">
      <c r="A1319" s="461">
        <v>1313</v>
      </c>
      <c r="B1319" s="469" t="s">
        <v>1844</v>
      </c>
      <c r="C1319" s="470" t="s">
        <v>1845</v>
      </c>
      <c r="D1319" s="471" t="s">
        <v>492</v>
      </c>
      <c r="E1319" s="465">
        <v>15</v>
      </c>
      <c r="F1319" s="466">
        <f t="shared" si="58"/>
        <v>1850</v>
      </c>
      <c r="G1319" s="467">
        <v>27750</v>
      </c>
      <c r="H1319" s="468"/>
      <c r="I1319" s="473"/>
      <c r="J1319" s="474"/>
      <c r="K1319" s="475">
        <f t="shared" si="59"/>
        <v>-27750</v>
      </c>
      <c r="L1319" s="476">
        <f t="shared" si="57"/>
        <v>-100</v>
      </c>
      <c r="M1319" s="477"/>
      <c r="N1319" s="478"/>
    </row>
    <row r="1320" ht="15" customHeight="1" spans="1:14">
      <c r="A1320" s="461">
        <v>1314</v>
      </c>
      <c r="B1320" s="469" t="s">
        <v>1846</v>
      </c>
      <c r="C1320" s="470">
        <v>600</v>
      </c>
      <c r="D1320" s="471" t="s">
        <v>492</v>
      </c>
      <c r="E1320" s="465">
        <v>5</v>
      </c>
      <c r="F1320" s="466">
        <f t="shared" si="58"/>
        <v>850</v>
      </c>
      <c r="G1320" s="467">
        <v>4250</v>
      </c>
      <c r="H1320" s="468"/>
      <c r="I1320" s="473"/>
      <c r="J1320" s="474"/>
      <c r="K1320" s="475">
        <f t="shared" si="59"/>
        <v>-4250</v>
      </c>
      <c r="L1320" s="476">
        <f t="shared" si="57"/>
        <v>-100</v>
      </c>
      <c r="M1320" s="477"/>
      <c r="N1320" s="478"/>
    </row>
    <row r="1321" ht="15" customHeight="1" spans="1:14">
      <c r="A1321" s="461">
        <v>1315</v>
      </c>
      <c r="B1321" s="469" t="s">
        <v>1838</v>
      </c>
      <c r="C1321" s="470">
        <v>400</v>
      </c>
      <c r="D1321" s="471" t="s">
        <v>492</v>
      </c>
      <c r="E1321" s="465">
        <v>10</v>
      </c>
      <c r="F1321" s="466">
        <f t="shared" si="58"/>
        <v>550</v>
      </c>
      <c r="G1321" s="467">
        <v>5500</v>
      </c>
      <c r="H1321" s="468"/>
      <c r="I1321" s="473"/>
      <c r="J1321" s="474"/>
      <c r="K1321" s="475">
        <f t="shared" si="59"/>
        <v>-5500</v>
      </c>
      <c r="L1321" s="476">
        <f t="shared" si="57"/>
        <v>-100</v>
      </c>
      <c r="M1321" s="477"/>
      <c r="N1321" s="478"/>
    </row>
    <row r="1322" ht="15" customHeight="1" spans="1:14">
      <c r="A1322" s="461">
        <v>1316</v>
      </c>
      <c r="B1322" s="469" t="s">
        <v>1847</v>
      </c>
      <c r="C1322" s="470"/>
      <c r="D1322" s="471" t="s">
        <v>514</v>
      </c>
      <c r="E1322" s="465">
        <v>1</v>
      </c>
      <c r="F1322" s="466">
        <f t="shared" si="58"/>
        <v>100</v>
      </c>
      <c r="G1322" s="467">
        <v>100</v>
      </c>
      <c r="H1322" s="468"/>
      <c r="I1322" s="473"/>
      <c r="J1322" s="474"/>
      <c r="K1322" s="475">
        <f t="shared" si="59"/>
        <v>-100</v>
      </c>
      <c r="L1322" s="476">
        <f t="shared" si="57"/>
        <v>-100</v>
      </c>
      <c r="M1322" s="477"/>
      <c r="N1322" s="478"/>
    </row>
    <row r="1323" ht="15" customHeight="1" spans="1:14">
      <c r="A1323" s="461">
        <v>1317</v>
      </c>
      <c r="B1323" s="469" t="s">
        <v>1848</v>
      </c>
      <c r="C1323" s="470"/>
      <c r="D1323" s="471" t="s">
        <v>386</v>
      </c>
      <c r="E1323" s="465">
        <v>3</v>
      </c>
      <c r="F1323" s="466">
        <f t="shared" si="58"/>
        <v>646.666666666667</v>
      </c>
      <c r="G1323" s="467">
        <v>1940</v>
      </c>
      <c r="H1323" s="468"/>
      <c r="I1323" s="473"/>
      <c r="J1323" s="474"/>
      <c r="K1323" s="475">
        <f t="shared" si="59"/>
        <v>-1940</v>
      </c>
      <c r="L1323" s="476">
        <f t="shared" si="57"/>
        <v>-100</v>
      </c>
      <c r="M1323" s="477"/>
      <c r="N1323" s="478"/>
    </row>
    <row r="1324" ht="15" customHeight="1" spans="1:14">
      <c r="A1324" s="461">
        <v>1318</v>
      </c>
      <c r="B1324" s="469" t="s">
        <v>376</v>
      </c>
      <c r="C1324" s="470" t="s">
        <v>383</v>
      </c>
      <c r="D1324" s="471" t="s">
        <v>831</v>
      </c>
      <c r="E1324" s="465">
        <v>1</v>
      </c>
      <c r="F1324" s="466">
        <f t="shared" si="58"/>
        <v>3600</v>
      </c>
      <c r="G1324" s="467">
        <v>3600</v>
      </c>
      <c r="H1324" s="468"/>
      <c r="I1324" s="473"/>
      <c r="J1324" s="474"/>
      <c r="K1324" s="475">
        <f t="shared" si="59"/>
        <v>-3600</v>
      </c>
      <c r="L1324" s="476">
        <f t="shared" si="57"/>
        <v>-100</v>
      </c>
      <c r="M1324" s="477"/>
      <c r="N1324" s="478"/>
    </row>
    <row r="1325" ht="15" customHeight="1" spans="1:14">
      <c r="A1325" s="461">
        <v>1319</v>
      </c>
      <c r="B1325" s="469" t="s">
        <v>766</v>
      </c>
      <c r="C1325" s="470"/>
      <c r="D1325" s="471" t="s">
        <v>386</v>
      </c>
      <c r="E1325" s="465">
        <v>154</v>
      </c>
      <c r="F1325" s="466">
        <f t="shared" si="58"/>
        <v>2</v>
      </c>
      <c r="G1325" s="467">
        <v>308</v>
      </c>
      <c r="H1325" s="468"/>
      <c r="I1325" s="473"/>
      <c r="J1325" s="474"/>
      <c r="K1325" s="475">
        <f t="shared" si="59"/>
        <v>-308</v>
      </c>
      <c r="L1325" s="476">
        <f t="shared" si="57"/>
        <v>-100</v>
      </c>
      <c r="M1325" s="477"/>
      <c r="N1325" s="478"/>
    </row>
    <row r="1326" ht="15" customHeight="1" spans="1:14">
      <c r="A1326" s="461">
        <v>1320</v>
      </c>
      <c r="B1326" s="469" t="s">
        <v>1849</v>
      </c>
      <c r="C1326" s="470"/>
      <c r="D1326" s="471" t="s">
        <v>386</v>
      </c>
      <c r="E1326" s="465">
        <v>9</v>
      </c>
      <c r="F1326" s="466">
        <f t="shared" si="58"/>
        <v>123.388888888889</v>
      </c>
      <c r="G1326" s="467">
        <v>1110.5</v>
      </c>
      <c r="H1326" s="468"/>
      <c r="I1326" s="473"/>
      <c r="J1326" s="474"/>
      <c r="K1326" s="475">
        <f t="shared" si="59"/>
        <v>-1110.5</v>
      </c>
      <c r="L1326" s="476">
        <f t="shared" si="57"/>
        <v>-100</v>
      </c>
      <c r="M1326" s="477"/>
      <c r="N1326" s="478"/>
    </row>
    <row r="1327" ht="15" customHeight="1" spans="1:14">
      <c r="A1327" s="461">
        <v>1321</v>
      </c>
      <c r="B1327" s="469" t="s">
        <v>1850</v>
      </c>
      <c r="C1327" s="470"/>
      <c r="D1327" s="471" t="s">
        <v>386</v>
      </c>
      <c r="E1327" s="465">
        <v>8</v>
      </c>
      <c r="F1327" s="466">
        <f t="shared" si="58"/>
        <v>187.5</v>
      </c>
      <c r="G1327" s="467">
        <v>1500</v>
      </c>
      <c r="H1327" s="468"/>
      <c r="I1327" s="473"/>
      <c r="J1327" s="474"/>
      <c r="K1327" s="475">
        <f t="shared" si="59"/>
        <v>-1500</v>
      </c>
      <c r="L1327" s="476">
        <f t="shared" si="57"/>
        <v>-100</v>
      </c>
      <c r="M1327" s="477"/>
      <c r="N1327" s="478"/>
    </row>
    <row r="1328" ht="15" customHeight="1" spans="1:14">
      <c r="A1328" s="461">
        <v>1322</v>
      </c>
      <c r="B1328" s="469" t="s">
        <v>1851</v>
      </c>
      <c r="C1328" s="470">
        <v>30</v>
      </c>
      <c r="D1328" s="471" t="s">
        <v>378</v>
      </c>
      <c r="E1328" s="465">
        <v>4</v>
      </c>
      <c r="F1328" s="466">
        <f t="shared" si="58"/>
        <v>9038.25</v>
      </c>
      <c r="G1328" s="467">
        <v>36153</v>
      </c>
      <c r="H1328" s="468"/>
      <c r="I1328" s="473"/>
      <c r="J1328" s="474"/>
      <c r="K1328" s="475">
        <f t="shared" si="59"/>
        <v>-36153</v>
      </c>
      <c r="L1328" s="476">
        <f t="shared" si="57"/>
        <v>-100</v>
      </c>
      <c r="M1328" s="477"/>
      <c r="N1328" s="478"/>
    </row>
    <row r="1329" ht="15" customHeight="1" spans="1:14">
      <c r="A1329" s="461">
        <v>1323</v>
      </c>
      <c r="B1329" s="469" t="s">
        <v>1852</v>
      </c>
      <c r="C1329" s="470" t="s">
        <v>401</v>
      </c>
      <c r="D1329" s="471" t="s">
        <v>386</v>
      </c>
      <c r="E1329" s="465">
        <v>8</v>
      </c>
      <c r="F1329" s="466">
        <f t="shared" si="58"/>
        <v>1300</v>
      </c>
      <c r="G1329" s="467">
        <v>10400</v>
      </c>
      <c r="H1329" s="468"/>
      <c r="I1329" s="473"/>
      <c r="J1329" s="474"/>
      <c r="K1329" s="475">
        <f t="shared" si="59"/>
        <v>-10400</v>
      </c>
      <c r="L1329" s="476">
        <f t="shared" si="57"/>
        <v>-100</v>
      </c>
      <c r="M1329" s="477"/>
      <c r="N1329" s="478"/>
    </row>
    <row r="1330" ht="15" customHeight="1" spans="1:14">
      <c r="A1330" s="461">
        <v>1324</v>
      </c>
      <c r="B1330" s="469" t="s">
        <v>1853</v>
      </c>
      <c r="C1330" s="470" t="s">
        <v>401</v>
      </c>
      <c r="D1330" s="471" t="s">
        <v>476</v>
      </c>
      <c r="E1330" s="465">
        <v>13</v>
      </c>
      <c r="F1330" s="466">
        <f t="shared" si="58"/>
        <v>645.769230769231</v>
      </c>
      <c r="G1330" s="467">
        <v>8395</v>
      </c>
      <c r="H1330" s="468"/>
      <c r="I1330" s="473"/>
      <c r="J1330" s="474"/>
      <c r="K1330" s="475">
        <f t="shared" si="59"/>
        <v>-8395</v>
      </c>
      <c r="L1330" s="476">
        <f t="shared" si="57"/>
        <v>-100</v>
      </c>
      <c r="M1330" s="477"/>
      <c r="N1330" s="478"/>
    </row>
    <row r="1331" ht="15" customHeight="1" spans="1:14">
      <c r="A1331" s="461">
        <v>1325</v>
      </c>
      <c r="B1331" s="469" t="s">
        <v>1854</v>
      </c>
      <c r="C1331" s="470"/>
      <c r="D1331" s="471" t="s">
        <v>476</v>
      </c>
      <c r="E1331" s="465">
        <v>10</v>
      </c>
      <c r="F1331" s="466">
        <f t="shared" si="58"/>
        <v>85</v>
      </c>
      <c r="G1331" s="467">
        <v>850</v>
      </c>
      <c r="H1331" s="468"/>
      <c r="I1331" s="473"/>
      <c r="J1331" s="474"/>
      <c r="K1331" s="475">
        <f t="shared" si="59"/>
        <v>-850</v>
      </c>
      <c r="L1331" s="476">
        <f t="shared" si="57"/>
        <v>-100</v>
      </c>
      <c r="M1331" s="477"/>
      <c r="N1331" s="478"/>
    </row>
    <row r="1332" ht="15" customHeight="1" spans="1:14">
      <c r="A1332" s="461">
        <v>1326</v>
      </c>
      <c r="B1332" s="469" t="s">
        <v>1855</v>
      </c>
      <c r="C1332" s="470" t="s">
        <v>401</v>
      </c>
      <c r="D1332" s="471" t="s">
        <v>386</v>
      </c>
      <c r="E1332" s="465">
        <v>2</v>
      </c>
      <c r="F1332" s="466">
        <f t="shared" si="58"/>
        <v>7500</v>
      </c>
      <c r="G1332" s="467">
        <v>15000</v>
      </c>
      <c r="H1332" s="468"/>
      <c r="I1332" s="473"/>
      <c r="J1332" s="474"/>
      <c r="K1332" s="475">
        <f t="shared" si="59"/>
        <v>-15000</v>
      </c>
      <c r="L1332" s="476">
        <f t="shared" si="57"/>
        <v>-100</v>
      </c>
      <c r="M1332" s="477"/>
      <c r="N1332" s="478"/>
    </row>
    <row r="1333" ht="15" customHeight="1" spans="1:14">
      <c r="A1333" s="461">
        <v>1327</v>
      </c>
      <c r="B1333" s="469" t="s">
        <v>1856</v>
      </c>
      <c r="C1333" s="470" t="s">
        <v>1019</v>
      </c>
      <c r="D1333" s="471" t="s">
        <v>342</v>
      </c>
      <c r="E1333" s="465">
        <v>1</v>
      </c>
      <c r="F1333" s="466">
        <f t="shared" si="58"/>
        <v>20000</v>
      </c>
      <c r="G1333" s="467">
        <v>20000</v>
      </c>
      <c r="H1333" s="468"/>
      <c r="I1333" s="473"/>
      <c r="J1333" s="474"/>
      <c r="K1333" s="475">
        <f t="shared" si="59"/>
        <v>-20000</v>
      </c>
      <c r="L1333" s="476">
        <f t="shared" si="57"/>
        <v>-100</v>
      </c>
      <c r="M1333" s="477"/>
      <c r="N1333" s="478"/>
    </row>
    <row r="1334" ht="15" customHeight="1" spans="1:14">
      <c r="A1334" s="461">
        <v>1328</v>
      </c>
      <c r="B1334" s="469" t="s">
        <v>1857</v>
      </c>
      <c r="C1334" s="470" t="s">
        <v>401</v>
      </c>
      <c r="D1334" s="471" t="s">
        <v>386</v>
      </c>
      <c r="E1334" s="465">
        <v>6</v>
      </c>
      <c r="F1334" s="466">
        <f t="shared" si="58"/>
        <v>906.611666666667</v>
      </c>
      <c r="G1334" s="467">
        <v>5439.67</v>
      </c>
      <c r="H1334" s="468"/>
      <c r="I1334" s="473"/>
      <c r="J1334" s="474"/>
      <c r="K1334" s="475">
        <f t="shared" si="59"/>
        <v>-5439.67</v>
      </c>
      <c r="L1334" s="476">
        <f t="shared" si="57"/>
        <v>-100</v>
      </c>
      <c r="M1334" s="477"/>
      <c r="N1334" s="478"/>
    </row>
    <row r="1335" ht="15" customHeight="1" spans="1:14">
      <c r="A1335" s="461">
        <v>1329</v>
      </c>
      <c r="B1335" s="469" t="s">
        <v>1858</v>
      </c>
      <c r="C1335" s="470"/>
      <c r="D1335" s="471" t="s">
        <v>378</v>
      </c>
      <c r="E1335" s="465">
        <v>1</v>
      </c>
      <c r="F1335" s="466">
        <f t="shared" si="58"/>
        <v>3600</v>
      </c>
      <c r="G1335" s="467">
        <v>3600</v>
      </c>
      <c r="H1335" s="468"/>
      <c r="I1335" s="473"/>
      <c r="J1335" s="474"/>
      <c r="K1335" s="475">
        <f t="shared" si="59"/>
        <v>-3600</v>
      </c>
      <c r="L1335" s="476">
        <f t="shared" si="57"/>
        <v>-100</v>
      </c>
      <c r="M1335" s="477"/>
      <c r="N1335" s="478"/>
    </row>
    <row r="1336" ht="15" customHeight="1" spans="1:14">
      <c r="A1336" s="461">
        <v>1330</v>
      </c>
      <c r="B1336" s="469" t="s">
        <v>1859</v>
      </c>
      <c r="C1336" s="470" t="s">
        <v>903</v>
      </c>
      <c r="D1336" s="471" t="s">
        <v>386</v>
      </c>
      <c r="E1336" s="465">
        <v>20</v>
      </c>
      <c r="F1336" s="466">
        <f t="shared" si="58"/>
        <v>210</v>
      </c>
      <c r="G1336" s="467">
        <v>4200</v>
      </c>
      <c r="H1336" s="468"/>
      <c r="I1336" s="473"/>
      <c r="J1336" s="474"/>
      <c r="K1336" s="475">
        <f t="shared" si="59"/>
        <v>-4200</v>
      </c>
      <c r="L1336" s="476">
        <f t="shared" si="57"/>
        <v>-100</v>
      </c>
      <c r="M1336" s="477"/>
      <c r="N1336" s="478"/>
    </row>
    <row r="1337" ht="15" customHeight="1" spans="1:14">
      <c r="A1337" s="461">
        <v>1331</v>
      </c>
      <c r="B1337" s="469" t="s">
        <v>1860</v>
      </c>
      <c r="C1337" s="470" t="s">
        <v>401</v>
      </c>
      <c r="D1337" s="471" t="s">
        <v>386</v>
      </c>
      <c r="E1337" s="465">
        <v>30</v>
      </c>
      <c r="F1337" s="466">
        <f t="shared" si="58"/>
        <v>4</v>
      </c>
      <c r="G1337" s="467">
        <v>120</v>
      </c>
      <c r="H1337" s="468"/>
      <c r="I1337" s="473"/>
      <c r="J1337" s="474"/>
      <c r="K1337" s="475">
        <f t="shared" si="59"/>
        <v>-120</v>
      </c>
      <c r="L1337" s="476">
        <f t="shared" si="57"/>
        <v>-100</v>
      </c>
      <c r="M1337" s="477"/>
      <c r="N1337" s="478"/>
    </row>
    <row r="1338" ht="15" customHeight="1" spans="1:14">
      <c r="A1338" s="461">
        <v>1332</v>
      </c>
      <c r="B1338" s="469" t="s">
        <v>1861</v>
      </c>
      <c r="C1338" s="470" t="s">
        <v>401</v>
      </c>
      <c r="D1338" s="471" t="s">
        <v>386</v>
      </c>
      <c r="E1338" s="465">
        <v>11</v>
      </c>
      <c r="F1338" s="466">
        <f t="shared" si="58"/>
        <v>20</v>
      </c>
      <c r="G1338" s="467">
        <v>220</v>
      </c>
      <c r="H1338" s="468"/>
      <c r="I1338" s="473"/>
      <c r="J1338" s="474"/>
      <c r="K1338" s="475">
        <f t="shared" si="59"/>
        <v>-220</v>
      </c>
      <c r="L1338" s="476">
        <f t="shared" si="57"/>
        <v>-100</v>
      </c>
      <c r="M1338" s="477"/>
      <c r="N1338" s="478"/>
    </row>
    <row r="1339" ht="15" customHeight="1" spans="1:14">
      <c r="A1339" s="461">
        <v>1333</v>
      </c>
      <c r="B1339" s="469" t="s">
        <v>1862</v>
      </c>
      <c r="C1339" s="470" t="s">
        <v>401</v>
      </c>
      <c r="D1339" s="471" t="s">
        <v>386</v>
      </c>
      <c r="E1339" s="465">
        <v>5</v>
      </c>
      <c r="F1339" s="466">
        <f t="shared" si="58"/>
        <v>305</v>
      </c>
      <c r="G1339" s="467">
        <v>1525</v>
      </c>
      <c r="H1339" s="468"/>
      <c r="I1339" s="473"/>
      <c r="J1339" s="474"/>
      <c r="K1339" s="475">
        <f t="shared" si="59"/>
        <v>-1525</v>
      </c>
      <c r="L1339" s="476">
        <f t="shared" si="57"/>
        <v>-100</v>
      </c>
      <c r="M1339" s="477"/>
      <c r="N1339" s="478"/>
    </row>
    <row r="1340" ht="15" customHeight="1" spans="1:14">
      <c r="A1340" s="461">
        <v>1334</v>
      </c>
      <c r="B1340" s="469" t="s">
        <v>1863</v>
      </c>
      <c r="C1340" s="470">
        <v>15</v>
      </c>
      <c r="D1340" s="471" t="s">
        <v>386</v>
      </c>
      <c r="E1340" s="465">
        <v>10</v>
      </c>
      <c r="F1340" s="466">
        <f t="shared" si="58"/>
        <v>1148.718</v>
      </c>
      <c r="G1340" s="467">
        <v>11487.18</v>
      </c>
      <c r="H1340" s="468"/>
      <c r="I1340" s="473"/>
      <c r="J1340" s="474"/>
      <c r="K1340" s="475">
        <f t="shared" si="59"/>
        <v>-11487.18</v>
      </c>
      <c r="L1340" s="476">
        <f t="shared" si="57"/>
        <v>-100</v>
      </c>
      <c r="M1340" s="477"/>
      <c r="N1340" s="478"/>
    </row>
    <row r="1341" ht="15" customHeight="1" spans="1:14">
      <c r="A1341" s="461">
        <v>1335</v>
      </c>
      <c r="B1341" s="469" t="s">
        <v>1864</v>
      </c>
      <c r="C1341" s="470">
        <v>30</v>
      </c>
      <c r="D1341" s="471" t="s">
        <v>386</v>
      </c>
      <c r="E1341" s="465">
        <v>10</v>
      </c>
      <c r="F1341" s="466">
        <f t="shared" si="58"/>
        <v>129.06</v>
      </c>
      <c r="G1341" s="467">
        <v>1290.6</v>
      </c>
      <c r="H1341" s="468"/>
      <c r="I1341" s="473"/>
      <c r="J1341" s="474"/>
      <c r="K1341" s="475">
        <f t="shared" si="59"/>
        <v>-1290.6</v>
      </c>
      <c r="L1341" s="476">
        <f t="shared" si="57"/>
        <v>-100</v>
      </c>
      <c r="M1341" s="477"/>
      <c r="N1341" s="478"/>
    </row>
    <row r="1342" ht="15" customHeight="1" spans="1:14">
      <c r="A1342" s="461">
        <v>1336</v>
      </c>
      <c r="B1342" s="469" t="s">
        <v>1865</v>
      </c>
      <c r="C1342" s="470">
        <v>30</v>
      </c>
      <c r="D1342" s="471" t="s">
        <v>386</v>
      </c>
      <c r="E1342" s="465">
        <v>10</v>
      </c>
      <c r="F1342" s="466">
        <f t="shared" si="58"/>
        <v>157.265</v>
      </c>
      <c r="G1342" s="467">
        <v>1572.65</v>
      </c>
      <c r="H1342" s="468"/>
      <c r="I1342" s="473"/>
      <c r="J1342" s="474"/>
      <c r="K1342" s="475">
        <f t="shared" si="59"/>
        <v>-1572.65</v>
      </c>
      <c r="L1342" s="476">
        <f t="shared" si="57"/>
        <v>-100</v>
      </c>
      <c r="M1342" s="477"/>
      <c r="N1342" s="478"/>
    </row>
    <row r="1343" ht="15" customHeight="1" spans="1:14">
      <c r="A1343" s="461">
        <v>1337</v>
      </c>
      <c r="B1343" s="469" t="s">
        <v>1866</v>
      </c>
      <c r="C1343" s="470">
        <v>30</v>
      </c>
      <c r="D1343" s="471" t="s">
        <v>386</v>
      </c>
      <c r="E1343" s="465">
        <v>10</v>
      </c>
      <c r="F1343" s="466">
        <f t="shared" si="58"/>
        <v>143.59</v>
      </c>
      <c r="G1343" s="467">
        <v>1435.9</v>
      </c>
      <c r="H1343" s="468"/>
      <c r="I1343" s="473"/>
      <c r="J1343" s="474"/>
      <c r="K1343" s="475">
        <f t="shared" si="59"/>
        <v>-1435.9</v>
      </c>
      <c r="L1343" s="476">
        <f t="shared" si="57"/>
        <v>-100</v>
      </c>
      <c r="M1343" s="477"/>
      <c r="N1343" s="478"/>
    </row>
    <row r="1344" ht="15" customHeight="1" spans="1:14">
      <c r="A1344" s="461">
        <v>1338</v>
      </c>
      <c r="B1344" s="469" t="s">
        <v>1867</v>
      </c>
      <c r="C1344" s="470">
        <v>30</v>
      </c>
      <c r="D1344" s="471" t="s">
        <v>386</v>
      </c>
      <c r="E1344" s="465">
        <v>10</v>
      </c>
      <c r="F1344" s="466">
        <f t="shared" si="58"/>
        <v>186.325</v>
      </c>
      <c r="G1344" s="467">
        <v>1863.25</v>
      </c>
      <c r="H1344" s="468"/>
      <c r="I1344" s="473"/>
      <c r="J1344" s="474"/>
      <c r="K1344" s="475">
        <f t="shared" si="59"/>
        <v>-1863.25</v>
      </c>
      <c r="L1344" s="476">
        <f t="shared" si="57"/>
        <v>-100</v>
      </c>
      <c r="M1344" s="477"/>
      <c r="N1344" s="478"/>
    </row>
    <row r="1345" ht="15" customHeight="1" spans="1:14">
      <c r="A1345" s="461">
        <v>1339</v>
      </c>
      <c r="B1345" s="469" t="s">
        <v>1868</v>
      </c>
      <c r="C1345" s="470">
        <v>30</v>
      </c>
      <c r="D1345" s="471" t="s">
        <v>386</v>
      </c>
      <c r="E1345" s="465">
        <v>20</v>
      </c>
      <c r="F1345" s="466">
        <f t="shared" si="58"/>
        <v>574.359</v>
      </c>
      <c r="G1345" s="467">
        <v>11487.18</v>
      </c>
      <c r="H1345" s="468"/>
      <c r="I1345" s="473"/>
      <c r="J1345" s="474"/>
      <c r="K1345" s="475">
        <f t="shared" si="59"/>
        <v>-11487.18</v>
      </c>
      <c r="L1345" s="476">
        <f t="shared" si="57"/>
        <v>-100</v>
      </c>
      <c r="M1345" s="477"/>
      <c r="N1345" s="478"/>
    </row>
    <row r="1346" ht="15" customHeight="1" spans="1:14">
      <c r="A1346" s="461">
        <v>1340</v>
      </c>
      <c r="B1346" s="469" t="s">
        <v>1863</v>
      </c>
      <c r="C1346" s="470">
        <v>30</v>
      </c>
      <c r="D1346" s="471" t="s">
        <v>386</v>
      </c>
      <c r="E1346" s="465">
        <v>10</v>
      </c>
      <c r="F1346" s="466">
        <f t="shared" si="58"/>
        <v>1435.897</v>
      </c>
      <c r="G1346" s="467">
        <v>14358.97</v>
      </c>
      <c r="H1346" s="468"/>
      <c r="I1346" s="473"/>
      <c r="J1346" s="474"/>
      <c r="K1346" s="475">
        <f t="shared" si="59"/>
        <v>-14358.97</v>
      </c>
      <c r="L1346" s="476">
        <f t="shared" si="57"/>
        <v>-100</v>
      </c>
      <c r="M1346" s="477"/>
      <c r="N1346" s="478"/>
    </row>
    <row r="1347" ht="15" customHeight="1" spans="1:14">
      <c r="A1347" s="461">
        <v>1341</v>
      </c>
      <c r="B1347" s="469" t="s">
        <v>1869</v>
      </c>
      <c r="C1347" s="470" t="s">
        <v>1870</v>
      </c>
      <c r="D1347" s="471" t="s">
        <v>476</v>
      </c>
      <c r="E1347" s="465">
        <v>14</v>
      </c>
      <c r="F1347" s="466">
        <f t="shared" si="58"/>
        <v>333.52</v>
      </c>
      <c r="G1347" s="467">
        <v>4669.28</v>
      </c>
      <c r="H1347" s="468"/>
      <c r="I1347" s="473"/>
      <c r="J1347" s="474"/>
      <c r="K1347" s="475">
        <f t="shared" si="59"/>
        <v>-4669.28</v>
      </c>
      <c r="L1347" s="476">
        <f t="shared" ref="L1347:L1410" si="60">IF(OR(G1347&lt;=0,G1347=""),"",(J1347-G1347)/G1347*100)</f>
        <v>-100</v>
      </c>
      <c r="M1347" s="477"/>
      <c r="N1347" s="478"/>
    </row>
    <row r="1348" ht="15" customHeight="1" spans="1:14">
      <c r="A1348" s="461">
        <v>1342</v>
      </c>
      <c r="B1348" s="469" t="s">
        <v>1869</v>
      </c>
      <c r="C1348" s="470" t="s">
        <v>1871</v>
      </c>
      <c r="D1348" s="471" t="s">
        <v>529</v>
      </c>
      <c r="E1348" s="465">
        <v>213</v>
      </c>
      <c r="F1348" s="466">
        <f t="shared" si="58"/>
        <v>212.737089201878</v>
      </c>
      <c r="G1348" s="467">
        <v>45313</v>
      </c>
      <c r="H1348" s="468"/>
      <c r="I1348" s="473"/>
      <c r="J1348" s="474"/>
      <c r="K1348" s="475">
        <f t="shared" si="59"/>
        <v>-45313</v>
      </c>
      <c r="L1348" s="476">
        <f t="shared" si="60"/>
        <v>-100</v>
      </c>
      <c r="M1348" s="477"/>
      <c r="N1348" s="478"/>
    </row>
    <row r="1349" ht="15" customHeight="1" spans="1:14">
      <c r="A1349" s="461">
        <v>1343</v>
      </c>
      <c r="B1349" s="469" t="s">
        <v>1869</v>
      </c>
      <c r="C1349" s="470" t="s">
        <v>1872</v>
      </c>
      <c r="D1349" s="471" t="s">
        <v>476</v>
      </c>
      <c r="E1349" s="465">
        <v>8</v>
      </c>
      <c r="F1349" s="466">
        <f t="shared" si="58"/>
        <v>489.375</v>
      </c>
      <c r="G1349" s="467">
        <v>3915</v>
      </c>
      <c r="H1349" s="468"/>
      <c r="I1349" s="473"/>
      <c r="J1349" s="474"/>
      <c r="K1349" s="475">
        <f t="shared" si="59"/>
        <v>-3915</v>
      </c>
      <c r="L1349" s="476">
        <f t="shared" si="60"/>
        <v>-100</v>
      </c>
      <c r="M1349" s="477"/>
      <c r="N1349" s="478"/>
    </row>
    <row r="1350" ht="15" customHeight="1" spans="1:14">
      <c r="A1350" s="461">
        <v>1344</v>
      </c>
      <c r="B1350" s="469" t="s">
        <v>1869</v>
      </c>
      <c r="C1350" s="470" t="s">
        <v>1873</v>
      </c>
      <c r="D1350" s="471" t="s">
        <v>476</v>
      </c>
      <c r="E1350" s="465">
        <v>10</v>
      </c>
      <c r="F1350" s="466">
        <f t="shared" si="58"/>
        <v>314</v>
      </c>
      <c r="G1350" s="467">
        <v>3140</v>
      </c>
      <c r="H1350" s="468"/>
      <c r="I1350" s="473"/>
      <c r="J1350" s="474"/>
      <c r="K1350" s="475">
        <f t="shared" si="59"/>
        <v>-3140</v>
      </c>
      <c r="L1350" s="476">
        <f t="shared" si="60"/>
        <v>-100</v>
      </c>
      <c r="M1350" s="477"/>
      <c r="N1350" s="478"/>
    </row>
    <row r="1351" ht="15" customHeight="1" spans="1:14">
      <c r="A1351" s="461">
        <v>1345</v>
      </c>
      <c r="B1351" s="469" t="s">
        <v>1869</v>
      </c>
      <c r="C1351" s="470" t="s">
        <v>1874</v>
      </c>
      <c r="D1351" s="471" t="s">
        <v>476</v>
      </c>
      <c r="E1351" s="465">
        <v>30</v>
      </c>
      <c r="F1351" s="466">
        <f t="shared" si="58"/>
        <v>285</v>
      </c>
      <c r="G1351" s="467">
        <v>8550</v>
      </c>
      <c r="H1351" s="468"/>
      <c r="I1351" s="473"/>
      <c r="J1351" s="474"/>
      <c r="K1351" s="475">
        <f t="shared" si="59"/>
        <v>-8550</v>
      </c>
      <c r="L1351" s="476">
        <f t="shared" si="60"/>
        <v>-100</v>
      </c>
      <c r="M1351" s="477"/>
      <c r="N1351" s="478"/>
    </row>
    <row r="1352" ht="15" customHeight="1" spans="1:14">
      <c r="A1352" s="461">
        <v>1346</v>
      </c>
      <c r="B1352" s="469" t="s">
        <v>1875</v>
      </c>
      <c r="C1352" s="470" t="s">
        <v>1876</v>
      </c>
      <c r="D1352" s="471" t="s">
        <v>386</v>
      </c>
      <c r="E1352" s="465">
        <v>257</v>
      </c>
      <c r="F1352" s="466">
        <f t="shared" ref="F1352:F1415" si="61">G1352/E1352</f>
        <v>9.18482490272373</v>
      </c>
      <c r="G1352" s="467">
        <v>2360.5</v>
      </c>
      <c r="H1352" s="468"/>
      <c r="I1352" s="473"/>
      <c r="J1352" s="474"/>
      <c r="K1352" s="475">
        <f t="shared" ref="K1352:K1415" si="62">J1352-G1352</f>
        <v>-2360.5</v>
      </c>
      <c r="L1352" s="476">
        <f t="shared" si="60"/>
        <v>-100</v>
      </c>
      <c r="M1352" s="477"/>
      <c r="N1352" s="478"/>
    </row>
    <row r="1353" ht="15" customHeight="1" spans="1:14">
      <c r="A1353" s="461">
        <v>1347</v>
      </c>
      <c r="B1353" s="469" t="s">
        <v>1877</v>
      </c>
      <c r="C1353" s="470" t="s">
        <v>1282</v>
      </c>
      <c r="D1353" s="471" t="s">
        <v>386</v>
      </c>
      <c r="E1353" s="465">
        <v>14</v>
      </c>
      <c r="F1353" s="466">
        <f t="shared" si="61"/>
        <v>25</v>
      </c>
      <c r="G1353" s="467">
        <v>350</v>
      </c>
      <c r="H1353" s="468"/>
      <c r="I1353" s="473"/>
      <c r="J1353" s="474"/>
      <c r="K1353" s="475">
        <f t="shared" si="62"/>
        <v>-350</v>
      </c>
      <c r="L1353" s="476">
        <f t="shared" si="60"/>
        <v>-100</v>
      </c>
      <c r="M1353" s="477"/>
      <c r="N1353" s="478"/>
    </row>
    <row r="1354" ht="15" customHeight="1" spans="1:14">
      <c r="A1354" s="461">
        <v>1348</v>
      </c>
      <c r="B1354" s="469" t="s">
        <v>1877</v>
      </c>
      <c r="C1354" s="470" t="s">
        <v>1878</v>
      </c>
      <c r="D1354" s="471" t="s">
        <v>386</v>
      </c>
      <c r="E1354" s="465">
        <v>90</v>
      </c>
      <c r="F1354" s="466">
        <f t="shared" si="61"/>
        <v>24.4444444444444</v>
      </c>
      <c r="G1354" s="467">
        <v>2200</v>
      </c>
      <c r="H1354" s="468"/>
      <c r="I1354" s="473"/>
      <c r="J1354" s="474"/>
      <c r="K1354" s="475">
        <f t="shared" si="62"/>
        <v>-2200</v>
      </c>
      <c r="L1354" s="476">
        <f t="shared" si="60"/>
        <v>-100</v>
      </c>
      <c r="M1354" s="477"/>
      <c r="N1354" s="478"/>
    </row>
    <row r="1355" ht="15" customHeight="1" spans="1:14">
      <c r="A1355" s="461">
        <v>1349</v>
      </c>
      <c r="B1355" s="469" t="s">
        <v>1879</v>
      </c>
      <c r="C1355" s="470" t="s">
        <v>1878</v>
      </c>
      <c r="D1355" s="471" t="s">
        <v>386</v>
      </c>
      <c r="E1355" s="465">
        <v>94</v>
      </c>
      <c r="F1355" s="466">
        <f t="shared" si="61"/>
        <v>10</v>
      </c>
      <c r="G1355" s="467">
        <v>940</v>
      </c>
      <c r="H1355" s="468"/>
      <c r="I1355" s="473"/>
      <c r="J1355" s="474"/>
      <c r="K1355" s="475">
        <f t="shared" si="62"/>
        <v>-940</v>
      </c>
      <c r="L1355" s="476">
        <f t="shared" si="60"/>
        <v>-100</v>
      </c>
      <c r="M1355" s="477"/>
      <c r="N1355" s="478"/>
    </row>
    <row r="1356" ht="15" customHeight="1" spans="1:14">
      <c r="A1356" s="461">
        <v>1350</v>
      </c>
      <c r="B1356" s="469" t="s">
        <v>1879</v>
      </c>
      <c r="C1356" s="470" t="s">
        <v>1880</v>
      </c>
      <c r="D1356" s="471" t="s">
        <v>972</v>
      </c>
      <c r="E1356" s="465">
        <v>9</v>
      </c>
      <c r="F1356" s="466">
        <f t="shared" si="61"/>
        <v>22</v>
      </c>
      <c r="G1356" s="467">
        <v>198</v>
      </c>
      <c r="H1356" s="468"/>
      <c r="I1356" s="473"/>
      <c r="J1356" s="474"/>
      <c r="K1356" s="475">
        <f t="shared" si="62"/>
        <v>-198</v>
      </c>
      <c r="L1356" s="476">
        <f t="shared" si="60"/>
        <v>-100</v>
      </c>
      <c r="M1356" s="477"/>
      <c r="N1356" s="478"/>
    </row>
    <row r="1357" ht="15" customHeight="1" spans="1:14">
      <c r="A1357" s="461">
        <v>1351</v>
      </c>
      <c r="B1357" s="469" t="s">
        <v>1875</v>
      </c>
      <c r="C1357" s="470" t="s">
        <v>1881</v>
      </c>
      <c r="D1357" s="471" t="s">
        <v>386</v>
      </c>
      <c r="E1357" s="465">
        <v>20</v>
      </c>
      <c r="F1357" s="466">
        <f t="shared" si="61"/>
        <v>1</v>
      </c>
      <c r="G1357" s="467">
        <v>20</v>
      </c>
      <c r="H1357" s="468"/>
      <c r="I1357" s="473"/>
      <c r="J1357" s="474"/>
      <c r="K1357" s="475">
        <f t="shared" si="62"/>
        <v>-20</v>
      </c>
      <c r="L1357" s="476">
        <f t="shared" si="60"/>
        <v>-100</v>
      </c>
      <c r="M1357" s="477"/>
      <c r="N1357" s="478"/>
    </row>
    <row r="1358" ht="15" customHeight="1" spans="1:14">
      <c r="A1358" s="461">
        <v>1352</v>
      </c>
      <c r="B1358" s="469" t="s">
        <v>1882</v>
      </c>
      <c r="C1358" s="470" t="s">
        <v>1881</v>
      </c>
      <c r="D1358" s="471" t="s">
        <v>386</v>
      </c>
      <c r="E1358" s="465">
        <v>12</v>
      </c>
      <c r="F1358" s="466">
        <f t="shared" si="61"/>
        <v>1</v>
      </c>
      <c r="G1358" s="467">
        <v>12</v>
      </c>
      <c r="H1358" s="468"/>
      <c r="I1358" s="473"/>
      <c r="J1358" s="474"/>
      <c r="K1358" s="475">
        <f t="shared" si="62"/>
        <v>-12</v>
      </c>
      <c r="L1358" s="476">
        <f t="shared" si="60"/>
        <v>-100</v>
      </c>
      <c r="M1358" s="477"/>
      <c r="N1358" s="478"/>
    </row>
    <row r="1359" ht="15" customHeight="1" spans="1:14">
      <c r="A1359" s="461">
        <v>1353</v>
      </c>
      <c r="B1359" s="469" t="s">
        <v>1883</v>
      </c>
      <c r="C1359" s="470" t="s">
        <v>1884</v>
      </c>
      <c r="D1359" s="471" t="s">
        <v>386</v>
      </c>
      <c r="E1359" s="465">
        <v>20</v>
      </c>
      <c r="F1359" s="466">
        <f t="shared" si="61"/>
        <v>30</v>
      </c>
      <c r="G1359" s="467">
        <v>600</v>
      </c>
      <c r="H1359" s="468"/>
      <c r="I1359" s="473"/>
      <c r="J1359" s="474"/>
      <c r="K1359" s="475">
        <f t="shared" si="62"/>
        <v>-600</v>
      </c>
      <c r="L1359" s="476">
        <f t="shared" si="60"/>
        <v>-100</v>
      </c>
      <c r="M1359" s="477"/>
      <c r="N1359" s="478"/>
    </row>
    <row r="1360" ht="15" customHeight="1" spans="1:14">
      <c r="A1360" s="461">
        <v>1354</v>
      </c>
      <c r="B1360" s="469" t="s">
        <v>1877</v>
      </c>
      <c r="C1360" s="470">
        <v>31.5</v>
      </c>
      <c r="D1360" s="471" t="s">
        <v>972</v>
      </c>
      <c r="E1360" s="465">
        <v>5</v>
      </c>
      <c r="F1360" s="466">
        <f t="shared" si="61"/>
        <v>50</v>
      </c>
      <c r="G1360" s="467">
        <v>250</v>
      </c>
      <c r="H1360" s="468"/>
      <c r="I1360" s="473"/>
      <c r="J1360" s="474"/>
      <c r="K1360" s="475">
        <f t="shared" si="62"/>
        <v>-250</v>
      </c>
      <c r="L1360" s="476">
        <f t="shared" si="60"/>
        <v>-100</v>
      </c>
      <c r="M1360" s="477"/>
      <c r="N1360" s="478"/>
    </row>
    <row r="1361" ht="15" customHeight="1" spans="1:14">
      <c r="A1361" s="461">
        <v>1355</v>
      </c>
      <c r="B1361" s="469" t="s">
        <v>1885</v>
      </c>
      <c r="C1361" s="470" t="s">
        <v>1876</v>
      </c>
      <c r="D1361" s="471" t="s">
        <v>386</v>
      </c>
      <c r="E1361" s="465">
        <v>38</v>
      </c>
      <c r="F1361" s="466">
        <f t="shared" si="61"/>
        <v>49.1052631578947</v>
      </c>
      <c r="G1361" s="467">
        <v>1866</v>
      </c>
      <c r="H1361" s="468"/>
      <c r="I1361" s="473"/>
      <c r="J1361" s="474"/>
      <c r="K1361" s="475">
        <f t="shared" si="62"/>
        <v>-1866</v>
      </c>
      <c r="L1361" s="476">
        <f t="shared" si="60"/>
        <v>-100</v>
      </c>
      <c r="M1361" s="477"/>
      <c r="N1361" s="478"/>
    </row>
    <row r="1362" ht="15" customHeight="1" spans="1:14">
      <c r="A1362" s="461">
        <v>1356</v>
      </c>
      <c r="B1362" s="469" t="s">
        <v>1885</v>
      </c>
      <c r="C1362" s="470" t="s">
        <v>1282</v>
      </c>
      <c r="D1362" s="471" t="s">
        <v>386</v>
      </c>
      <c r="E1362" s="465">
        <v>39</v>
      </c>
      <c r="F1362" s="466">
        <f t="shared" si="61"/>
        <v>70.0384615384615</v>
      </c>
      <c r="G1362" s="467">
        <v>2731.5</v>
      </c>
      <c r="H1362" s="468"/>
      <c r="I1362" s="473"/>
      <c r="J1362" s="474"/>
      <c r="K1362" s="475">
        <f t="shared" si="62"/>
        <v>-2731.5</v>
      </c>
      <c r="L1362" s="476">
        <f t="shared" si="60"/>
        <v>-100</v>
      </c>
      <c r="M1362" s="477"/>
      <c r="N1362" s="478"/>
    </row>
    <row r="1363" ht="15" customHeight="1" spans="1:14">
      <c r="A1363" s="461">
        <v>1357</v>
      </c>
      <c r="B1363" s="469" t="s">
        <v>1885</v>
      </c>
      <c r="C1363" s="470" t="s">
        <v>1878</v>
      </c>
      <c r="D1363" s="471" t="s">
        <v>386</v>
      </c>
      <c r="E1363" s="465">
        <v>11</v>
      </c>
      <c r="F1363" s="466">
        <f t="shared" si="61"/>
        <v>80.2727272727273</v>
      </c>
      <c r="G1363" s="467">
        <v>883</v>
      </c>
      <c r="H1363" s="468"/>
      <c r="I1363" s="473"/>
      <c r="J1363" s="474"/>
      <c r="K1363" s="475">
        <f t="shared" si="62"/>
        <v>-883</v>
      </c>
      <c r="L1363" s="476">
        <f t="shared" si="60"/>
        <v>-100</v>
      </c>
      <c r="M1363" s="477"/>
      <c r="N1363" s="478"/>
    </row>
    <row r="1364" ht="15" customHeight="1" spans="1:14">
      <c r="A1364" s="461">
        <v>1358</v>
      </c>
      <c r="B1364" s="469" t="s">
        <v>1886</v>
      </c>
      <c r="C1364" s="470" t="s">
        <v>1887</v>
      </c>
      <c r="D1364" s="471" t="s">
        <v>416</v>
      </c>
      <c r="E1364" s="465">
        <v>5</v>
      </c>
      <c r="F1364" s="466">
        <f t="shared" si="61"/>
        <v>1100</v>
      </c>
      <c r="G1364" s="467">
        <v>5500</v>
      </c>
      <c r="H1364" s="468"/>
      <c r="I1364" s="473"/>
      <c r="J1364" s="474"/>
      <c r="K1364" s="475">
        <f t="shared" si="62"/>
        <v>-5500</v>
      </c>
      <c r="L1364" s="476">
        <f t="shared" si="60"/>
        <v>-100</v>
      </c>
      <c r="M1364" s="477"/>
      <c r="N1364" s="478"/>
    </row>
    <row r="1365" ht="15" customHeight="1" spans="1:14">
      <c r="A1365" s="461">
        <v>1359</v>
      </c>
      <c r="B1365" s="469" t="s">
        <v>1888</v>
      </c>
      <c r="C1365" s="470" t="s">
        <v>1889</v>
      </c>
      <c r="D1365" s="471" t="s">
        <v>416</v>
      </c>
      <c r="E1365" s="465">
        <v>10</v>
      </c>
      <c r="F1365" s="466">
        <f t="shared" si="61"/>
        <v>400</v>
      </c>
      <c r="G1365" s="467">
        <v>4000</v>
      </c>
      <c r="H1365" s="468"/>
      <c r="I1365" s="473"/>
      <c r="J1365" s="474"/>
      <c r="K1365" s="475">
        <f t="shared" si="62"/>
        <v>-4000</v>
      </c>
      <c r="L1365" s="476">
        <f t="shared" si="60"/>
        <v>-100</v>
      </c>
      <c r="M1365" s="477"/>
      <c r="N1365" s="478"/>
    </row>
    <row r="1366" ht="15" customHeight="1" spans="1:14">
      <c r="A1366" s="461">
        <v>1360</v>
      </c>
      <c r="B1366" s="469" t="s">
        <v>1886</v>
      </c>
      <c r="C1366" s="470" t="s">
        <v>1890</v>
      </c>
      <c r="D1366" s="471" t="s">
        <v>416</v>
      </c>
      <c r="E1366" s="465">
        <v>10</v>
      </c>
      <c r="F1366" s="466">
        <f t="shared" si="61"/>
        <v>750</v>
      </c>
      <c r="G1366" s="467">
        <v>7500</v>
      </c>
      <c r="H1366" s="468"/>
      <c r="I1366" s="473"/>
      <c r="J1366" s="474"/>
      <c r="K1366" s="475">
        <f t="shared" si="62"/>
        <v>-7500</v>
      </c>
      <c r="L1366" s="476">
        <f t="shared" si="60"/>
        <v>-100</v>
      </c>
      <c r="M1366" s="477"/>
      <c r="N1366" s="478"/>
    </row>
    <row r="1367" ht="15" customHeight="1" spans="1:14">
      <c r="A1367" s="461">
        <v>1361</v>
      </c>
      <c r="B1367" s="469" t="s">
        <v>1888</v>
      </c>
      <c r="C1367" s="470" t="s">
        <v>1891</v>
      </c>
      <c r="D1367" s="471" t="s">
        <v>416</v>
      </c>
      <c r="E1367" s="465">
        <v>9</v>
      </c>
      <c r="F1367" s="466">
        <f t="shared" si="61"/>
        <v>750</v>
      </c>
      <c r="G1367" s="467">
        <v>6750</v>
      </c>
      <c r="H1367" s="468"/>
      <c r="I1367" s="473"/>
      <c r="J1367" s="474"/>
      <c r="K1367" s="475">
        <f t="shared" si="62"/>
        <v>-6750</v>
      </c>
      <c r="L1367" s="476">
        <f t="shared" si="60"/>
        <v>-100</v>
      </c>
      <c r="M1367" s="477"/>
      <c r="N1367" s="478"/>
    </row>
    <row r="1368" ht="15" customHeight="1" spans="1:14">
      <c r="A1368" s="461">
        <v>1362</v>
      </c>
      <c r="B1368" s="469" t="s">
        <v>1888</v>
      </c>
      <c r="C1368" s="470" t="s">
        <v>1880</v>
      </c>
      <c r="D1368" s="471" t="s">
        <v>972</v>
      </c>
      <c r="E1368" s="465">
        <v>188</v>
      </c>
      <c r="F1368" s="466">
        <f t="shared" si="61"/>
        <v>180</v>
      </c>
      <c r="G1368" s="467">
        <v>33840</v>
      </c>
      <c r="H1368" s="468"/>
      <c r="I1368" s="473"/>
      <c r="J1368" s="474"/>
      <c r="K1368" s="475">
        <f t="shared" si="62"/>
        <v>-33840</v>
      </c>
      <c r="L1368" s="476">
        <f t="shared" si="60"/>
        <v>-100</v>
      </c>
      <c r="M1368" s="477"/>
      <c r="N1368" s="478"/>
    </row>
    <row r="1369" ht="15" customHeight="1" spans="1:14">
      <c r="A1369" s="461">
        <v>1363</v>
      </c>
      <c r="B1369" s="469" t="s">
        <v>1888</v>
      </c>
      <c r="C1369" s="470" t="s">
        <v>1871</v>
      </c>
      <c r="D1369" s="471" t="s">
        <v>972</v>
      </c>
      <c r="E1369" s="465">
        <v>48</v>
      </c>
      <c r="F1369" s="466">
        <f t="shared" si="61"/>
        <v>88</v>
      </c>
      <c r="G1369" s="467">
        <v>4224</v>
      </c>
      <c r="H1369" s="468"/>
      <c r="I1369" s="473"/>
      <c r="J1369" s="474"/>
      <c r="K1369" s="475">
        <f t="shared" si="62"/>
        <v>-4224</v>
      </c>
      <c r="L1369" s="476">
        <f t="shared" si="60"/>
        <v>-100</v>
      </c>
      <c r="M1369" s="477"/>
      <c r="N1369" s="478"/>
    </row>
    <row r="1370" ht="15" customHeight="1" spans="1:14">
      <c r="A1370" s="461">
        <v>1364</v>
      </c>
      <c r="B1370" s="469" t="s">
        <v>1888</v>
      </c>
      <c r="C1370" s="470" t="s">
        <v>1892</v>
      </c>
      <c r="D1370" s="471" t="s">
        <v>386</v>
      </c>
      <c r="E1370" s="465">
        <v>5</v>
      </c>
      <c r="F1370" s="466">
        <f t="shared" si="61"/>
        <v>9.05</v>
      </c>
      <c r="G1370" s="467">
        <v>45.25</v>
      </c>
      <c r="H1370" s="468"/>
      <c r="I1370" s="473"/>
      <c r="J1370" s="474"/>
      <c r="K1370" s="475">
        <f t="shared" si="62"/>
        <v>-45.25</v>
      </c>
      <c r="L1370" s="476">
        <f t="shared" si="60"/>
        <v>-100</v>
      </c>
      <c r="M1370" s="477"/>
      <c r="N1370" s="478"/>
    </row>
    <row r="1371" ht="15" customHeight="1" spans="1:14">
      <c r="A1371" s="461">
        <v>1365</v>
      </c>
      <c r="B1371" s="469" t="s">
        <v>1893</v>
      </c>
      <c r="C1371" s="470" t="s">
        <v>1894</v>
      </c>
      <c r="D1371" s="471" t="s">
        <v>416</v>
      </c>
      <c r="E1371" s="465">
        <v>9</v>
      </c>
      <c r="F1371" s="466">
        <f t="shared" si="61"/>
        <v>1100</v>
      </c>
      <c r="G1371" s="467">
        <v>9900</v>
      </c>
      <c r="H1371" s="468"/>
      <c r="I1371" s="473"/>
      <c r="J1371" s="474"/>
      <c r="K1371" s="475">
        <f t="shared" si="62"/>
        <v>-9900</v>
      </c>
      <c r="L1371" s="476">
        <f t="shared" si="60"/>
        <v>-100</v>
      </c>
      <c r="M1371" s="477"/>
      <c r="N1371" s="478"/>
    </row>
    <row r="1372" ht="15" customHeight="1" spans="1:14">
      <c r="A1372" s="461">
        <v>1366</v>
      </c>
      <c r="B1372" s="469" t="s">
        <v>1895</v>
      </c>
      <c r="C1372" s="470" t="s">
        <v>1876</v>
      </c>
      <c r="D1372" s="471"/>
      <c r="E1372" s="465">
        <v>150</v>
      </c>
      <c r="F1372" s="466">
        <f t="shared" si="61"/>
        <v>15</v>
      </c>
      <c r="G1372" s="467">
        <v>2250</v>
      </c>
      <c r="H1372" s="468"/>
      <c r="I1372" s="473"/>
      <c r="J1372" s="474"/>
      <c r="K1372" s="475">
        <f t="shared" si="62"/>
        <v>-2250</v>
      </c>
      <c r="L1372" s="476">
        <f t="shared" si="60"/>
        <v>-100</v>
      </c>
      <c r="M1372" s="477"/>
      <c r="N1372" s="478"/>
    </row>
    <row r="1373" ht="15" customHeight="1" spans="1:14">
      <c r="A1373" s="461">
        <v>1367</v>
      </c>
      <c r="B1373" s="469" t="s">
        <v>1896</v>
      </c>
      <c r="C1373" s="470">
        <v>13</v>
      </c>
      <c r="D1373" s="471" t="s">
        <v>386</v>
      </c>
      <c r="E1373" s="465">
        <v>90</v>
      </c>
      <c r="F1373" s="466">
        <f t="shared" si="61"/>
        <v>23</v>
      </c>
      <c r="G1373" s="467">
        <v>2070</v>
      </c>
      <c r="H1373" s="468"/>
      <c r="I1373" s="473"/>
      <c r="J1373" s="474"/>
      <c r="K1373" s="475">
        <f t="shared" si="62"/>
        <v>-2070</v>
      </c>
      <c r="L1373" s="476">
        <f t="shared" si="60"/>
        <v>-100</v>
      </c>
      <c r="M1373" s="477"/>
      <c r="N1373" s="478"/>
    </row>
    <row r="1374" ht="15" customHeight="1" spans="1:14">
      <c r="A1374" s="461">
        <v>1368</v>
      </c>
      <c r="B1374" s="469" t="s">
        <v>1897</v>
      </c>
      <c r="C1374" s="470" t="s">
        <v>1876</v>
      </c>
      <c r="D1374" s="471" t="s">
        <v>386</v>
      </c>
      <c r="E1374" s="465">
        <v>29</v>
      </c>
      <c r="F1374" s="466">
        <f t="shared" si="61"/>
        <v>4.11379310344828</v>
      </c>
      <c r="G1374" s="467">
        <v>119.3</v>
      </c>
      <c r="H1374" s="468"/>
      <c r="I1374" s="473"/>
      <c r="J1374" s="474"/>
      <c r="K1374" s="475">
        <f t="shared" si="62"/>
        <v>-119.3</v>
      </c>
      <c r="L1374" s="476">
        <f t="shared" si="60"/>
        <v>-100</v>
      </c>
      <c r="M1374" s="477"/>
      <c r="N1374" s="478"/>
    </row>
    <row r="1375" ht="15" customHeight="1" spans="1:14">
      <c r="A1375" s="461">
        <v>1369</v>
      </c>
      <c r="B1375" s="469" t="s">
        <v>1897</v>
      </c>
      <c r="C1375" s="470" t="s">
        <v>1282</v>
      </c>
      <c r="D1375" s="471" t="s">
        <v>386</v>
      </c>
      <c r="E1375" s="465">
        <v>125</v>
      </c>
      <c r="F1375" s="466">
        <f t="shared" si="61"/>
        <v>4.904</v>
      </c>
      <c r="G1375" s="467">
        <v>613</v>
      </c>
      <c r="H1375" s="468"/>
      <c r="I1375" s="473"/>
      <c r="J1375" s="474"/>
      <c r="K1375" s="475">
        <f t="shared" si="62"/>
        <v>-613</v>
      </c>
      <c r="L1375" s="476">
        <f t="shared" si="60"/>
        <v>-100</v>
      </c>
      <c r="M1375" s="477"/>
      <c r="N1375" s="478"/>
    </row>
    <row r="1376" ht="15" customHeight="1" spans="1:14">
      <c r="A1376" s="461">
        <v>1370</v>
      </c>
      <c r="B1376" s="469" t="s">
        <v>1897</v>
      </c>
      <c r="C1376" s="470" t="s">
        <v>1878</v>
      </c>
      <c r="D1376" s="471" t="s">
        <v>386</v>
      </c>
      <c r="E1376" s="465">
        <v>102</v>
      </c>
      <c r="F1376" s="466">
        <f t="shared" si="61"/>
        <v>7.6</v>
      </c>
      <c r="G1376" s="467">
        <v>775.2</v>
      </c>
      <c r="H1376" s="468"/>
      <c r="I1376" s="473"/>
      <c r="J1376" s="474"/>
      <c r="K1376" s="475">
        <f t="shared" si="62"/>
        <v>-775.2</v>
      </c>
      <c r="L1376" s="476">
        <f t="shared" si="60"/>
        <v>-100</v>
      </c>
      <c r="M1376" s="477"/>
      <c r="N1376" s="478"/>
    </row>
    <row r="1377" ht="15" customHeight="1" spans="1:14">
      <c r="A1377" s="461">
        <v>1371</v>
      </c>
      <c r="B1377" s="469" t="s">
        <v>1897</v>
      </c>
      <c r="C1377" s="470" t="s">
        <v>1898</v>
      </c>
      <c r="D1377" s="471" t="s">
        <v>386</v>
      </c>
      <c r="E1377" s="465">
        <v>96</v>
      </c>
      <c r="F1377" s="466">
        <f t="shared" si="61"/>
        <v>14.8958333333333</v>
      </c>
      <c r="G1377" s="467">
        <v>1430</v>
      </c>
      <c r="H1377" s="468"/>
      <c r="I1377" s="473"/>
      <c r="J1377" s="474"/>
      <c r="K1377" s="475">
        <f t="shared" si="62"/>
        <v>-1430</v>
      </c>
      <c r="L1377" s="476">
        <f t="shared" si="60"/>
        <v>-100</v>
      </c>
      <c r="M1377" s="477"/>
      <c r="N1377" s="478"/>
    </row>
    <row r="1378" ht="15" customHeight="1" spans="1:14">
      <c r="A1378" s="461">
        <v>1372</v>
      </c>
      <c r="B1378" s="469" t="s">
        <v>1897</v>
      </c>
      <c r="C1378" s="470" t="s">
        <v>1464</v>
      </c>
      <c r="D1378" s="471" t="s">
        <v>386</v>
      </c>
      <c r="E1378" s="465">
        <v>0</v>
      </c>
      <c r="F1378" s="466" t="e">
        <f t="shared" si="61"/>
        <v>#DIV/0!</v>
      </c>
      <c r="G1378" s="467">
        <v>0</v>
      </c>
      <c r="H1378" s="468"/>
      <c r="I1378" s="473"/>
      <c r="J1378" s="474"/>
      <c r="K1378" s="475">
        <f t="shared" si="62"/>
        <v>0</v>
      </c>
      <c r="L1378" s="476" t="str">
        <f t="shared" si="60"/>
        <v/>
      </c>
      <c r="M1378" s="477"/>
      <c r="N1378" s="478"/>
    </row>
    <row r="1379" ht="15" customHeight="1" spans="1:14">
      <c r="A1379" s="461">
        <v>1373</v>
      </c>
      <c r="B1379" s="469" t="s">
        <v>1897</v>
      </c>
      <c r="C1379" s="470" t="s">
        <v>1251</v>
      </c>
      <c r="D1379" s="471" t="s">
        <v>386</v>
      </c>
      <c r="E1379" s="465">
        <v>8</v>
      </c>
      <c r="F1379" s="466">
        <f t="shared" si="61"/>
        <v>20</v>
      </c>
      <c r="G1379" s="467">
        <v>160</v>
      </c>
      <c r="H1379" s="468"/>
      <c r="I1379" s="473"/>
      <c r="J1379" s="474"/>
      <c r="K1379" s="475">
        <f t="shared" si="62"/>
        <v>-160</v>
      </c>
      <c r="L1379" s="476">
        <f t="shared" si="60"/>
        <v>-100</v>
      </c>
      <c r="M1379" s="477"/>
      <c r="N1379" s="478"/>
    </row>
    <row r="1380" ht="15" customHeight="1" spans="1:14">
      <c r="A1380" s="461">
        <v>1374</v>
      </c>
      <c r="B1380" s="469" t="s">
        <v>1899</v>
      </c>
      <c r="C1380" s="470" t="s">
        <v>1900</v>
      </c>
      <c r="D1380" s="471" t="s">
        <v>386</v>
      </c>
      <c r="E1380" s="465">
        <v>20</v>
      </c>
      <c r="F1380" s="466">
        <f t="shared" si="61"/>
        <v>8</v>
      </c>
      <c r="G1380" s="467">
        <v>160</v>
      </c>
      <c r="H1380" s="468"/>
      <c r="I1380" s="473"/>
      <c r="J1380" s="474"/>
      <c r="K1380" s="475">
        <f t="shared" si="62"/>
        <v>-160</v>
      </c>
      <c r="L1380" s="476">
        <f t="shared" si="60"/>
        <v>-100</v>
      </c>
      <c r="M1380" s="477"/>
      <c r="N1380" s="478"/>
    </row>
    <row r="1381" ht="15" customHeight="1" spans="1:14">
      <c r="A1381" s="461">
        <v>1375</v>
      </c>
      <c r="B1381" s="469" t="s">
        <v>1901</v>
      </c>
      <c r="C1381" s="470" t="s">
        <v>1902</v>
      </c>
      <c r="D1381" s="471" t="s">
        <v>386</v>
      </c>
      <c r="E1381" s="465">
        <v>20</v>
      </c>
      <c r="F1381" s="466">
        <f t="shared" si="61"/>
        <v>16.923</v>
      </c>
      <c r="G1381" s="467">
        <v>338.46</v>
      </c>
      <c r="H1381" s="468"/>
      <c r="I1381" s="473"/>
      <c r="J1381" s="474"/>
      <c r="K1381" s="475">
        <f t="shared" si="62"/>
        <v>-338.46</v>
      </c>
      <c r="L1381" s="476">
        <f t="shared" si="60"/>
        <v>-100</v>
      </c>
      <c r="M1381" s="477"/>
      <c r="N1381" s="478"/>
    </row>
    <row r="1382" ht="15" customHeight="1" spans="1:14">
      <c r="A1382" s="461">
        <v>1376</v>
      </c>
      <c r="B1382" s="469" t="s">
        <v>1903</v>
      </c>
      <c r="C1382" s="470" t="s">
        <v>1902</v>
      </c>
      <c r="D1382" s="471" t="s">
        <v>480</v>
      </c>
      <c r="E1382" s="465">
        <v>735</v>
      </c>
      <c r="F1382" s="466">
        <f t="shared" si="61"/>
        <v>31.0599591836735</v>
      </c>
      <c r="G1382" s="467">
        <v>22829.07</v>
      </c>
      <c r="H1382" s="468"/>
      <c r="I1382" s="473"/>
      <c r="J1382" s="474"/>
      <c r="K1382" s="475">
        <f t="shared" si="62"/>
        <v>-22829.07</v>
      </c>
      <c r="L1382" s="476">
        <f t="shared" si="60"/>
        <v>-100</v>
      </c>
      <c r="M1382" s="477"/>
      <c r="N1382" s="478"/>
    </row>
    <row r="1383" ht="15" customHeight="1" spans="1:14">
      <c r="A1383" s="461">
        <v>1377</v>
      </c>
      <c r="B1383" s="469" t="s">
        <v>1904</v>
      </c>
      <c r="C1383" s="470" t="s">
        <v>1876</v>
      </c>
      <c r="D1383" s="471" t="s">
        <v>386</v>
      </c>
      <c r="E1383" s="465">
        <v>50</v>
      </c>
      <c r="F1383" s="466">
        <f t="shared" si="61"/>
        <v>14</v>
      </c>
      <c r="G1383" s="467">
        <v>700</v>
      </c>
      <c r="H1383" s="468"/>
      <c r="I1383" s="473"/>
      <c r="J1383" s="474"/>
      <c r="K1383" s="475">
        <f t="shared" si="62"/>
        <v>-700</v>
      </c>
      <c r="L1383" s="476">
        <f t="shared" si="60"/>
        <v>-100</v>
      </c>
      <c r="M1383" s="477"/>
      <c r="N1383" s="478"/>
    </row>
    <row r="1384" ht="15" customHeight="1" spans="1:14">
      <c r="A1384" s="461">
        <v>1378</v>
      </c>
      <c r="B1384" s="469" t="s">
        <v>1904</v>
      </c>
      <c r="C1384" s="470" t="s">
        <v>1878</v>
      </c>
      <c r="D1384" s="471" t="s">
        <v>386</v>
      </c>
      <c r="E1384" s="465">
        <v>69</v>
      </c>
      <c r="F1384" s="466">
        <f t="shared" si="61"/>
        <v>2.70623188405797</v>
      </c>
      <c r="G1384" s="467">
        <v>186.73</v>
      </c>
      <c r="H1384" s="468"/>
      <c r="I1384" s="473"/>
      <c r="J1384" s="474"/>
      <c r="K1384" s="475">
        <f t="shared" si="62"/>
        <v>-186.73</v>
      </c>
      <c r="L1384" s="476">
        <f t="shared" si="60"/>
        <v>-100</v>
      </c>
      <c r="M1384" s="477"/>
      <c r="N1384" s="478"/>
    </row>
    <row r="1385" ht="15" customHeight="1" spans="1:14">
      <c r="A1385" s="461">
        <v>1379</v>
      </c>
      <c r="B1385" s="469" t="s">
        <v>1869</v>
      </c>
      <c r="C1385" s="470" t="s">
        <v>1905</v>
      </c>
      <c r="D1385" s="471" t="s">
        <v>476</v>
      </c>
      <c r="E1385" s="465">
        <v>35</v>
      </c>
      <c r="F1385" s="466">
        <f t="shared" si="61"/>
        <v>63.8571428571429</v>
      </c>
      <c r="G1385" s="467">
        <v>2235</v>
      </c>
      <c r="H1385" s="468"/>
      <c r="I1385" s="473"/>
      <c r="J1385" s="474"/>
      <c r="K1385" s="475">
        <f t="shared" si="62"/>
        <v>-2235</v>
      </c>
      <c r="L1385" s="476">
        <f t="shared" si="60"/>
        <v>-100</v>
      </c>
      <c r="M1385" s="477"/>
      <c r="N1385" s="478"/>
    </row>
    <row r="1386" ht="15" customHeight="1" spans="1:14">
      <c r="A1386" s="461">
        <v>1380</v>
      </c>
      <c r="B1386" s="469" t="s">
        <v>1869</v>
      </c>
      <c r="C1386" s="470" t="s">
        <v>1906</v>
      </c>
      <c r="D1386" s="471" t="s">
        <v>476</v>
      </c>
      <c r="E1386" s="465">
        <v>97</v>
      </c>
      <c r="F1386" s="466">
        <f t="shared" si="61"/>
        <v>69.1443298969072</v>
      </c>
      <c r="G1386" s="467">
        <v>6707</v>
      </c>
      <c r="H1386" s="468"/>
      <c r="I1386" s="473"/>
      <c r="J1386" s="474"/>
      <c r="K1386" s="475">
        <f t="shared" si="62"/>
        <v>-6707</v>
      </c>
      <c r="L1386" s="476">
        <f t="shared" si="60"/>
        <v>-100</v>
      </c>
      <c r="M1386" s="477"/>
      <c r="N1386" s="478"/>
    </row>
    <row r="1387" ht="15" customHeight="1" spans="1:14">
      <c r="A1387" s="461">
        <v>1381</v>
      </c>
      <c r="B1387" s="469" t="s">
        <v>1869</v>
      </c>
      <c r="C1387" s="470" t="s">
        <v>1907</v>
      </c>
      <c r="D1387" s="471" t="s">
        <v>476</v>
      </c>
      <c r="E1387" s="465">
        <v>13</v>
      </c>
      <c r="F1387" s="466">
        <f t="shared" si="61"/>
        <v>83.8461538461538</v>
      </c>
      <c r="G1387" s="467">
        <v>1090</v>
      </c>
      <c r="H1387" s="468"/>
      <c r="I1387" s="473"/>
      <c r="J1387" s="474"/>
      <c r="K1387" s="475">
        <f t="shared" si="62"/>
        <v>-1090</v>
      </c>
      <c r="L1387" s="476">
        <f t="shared" si="60"/>
        <v>-100</v>
      </c>
      <c r="M1387" s="477"/>
      <c r="N1387" s="478"/>
    </row>
    <row r="1388" ht="15" customHeight="1" spans="1:14">
      <c r="A1388" s="461">
        <v>1382</v>
      </c>
      <c r="B1388" s="469" t="s">
        <v>1869</v>
      </c>
      <c r="C1388" s="470" t="s">
        <v>1908</v>
      </c>
      <c r="D1388" s="471" t="s">
        <v>476</v>
      </c>
      <c r="E1388" s="465">
        <v>15</v>
      </c>
      <c r="F1388" s="466">
        <f t="shared" si="61"/>
        <v>359</v>
      </c>
      <c r="G1388" s="467">
        <v>5385</v>
      </c>
      <c r="H1388" s="468"/>
      <c r="I1388" s="473"/>
      <c r="J1388" s="474"/>
      <c r="K1388" s="475">
        <f t="shared" si="62"/>
        <v>-5385</v>
      </c>
      <c r="L1388" s="476">
        <f t="shared" si="60"/>
        <v>-100</v>
      </c>
      <c r="M1388" s="477"/>
      <c r="N1388" s="478"/>
    </row>
    <row r="1389" ht="15" customHeight="1" spans="1:14">
      <c r="A1389" s="461">
        <v>1383</v>
      </c>
      <c r="B1389" s="469" t="s">
        <v>1869</v>
      </c>
      <c r="C1389" s="470" t="s">
        <v>1909</v>
      </c>
      <c r="D1389" s="471" t="s">
        <v>476</v>
      </c>
      <c r="E1389" s="465">
        <v>38</v>
      </c>
      <c r="F1389" s="466">
        <f t="shared" si="61"/>
        <v>185.526315789474</v>
      </c>
      <c r="G1389" s="467">
        <v>7050</v>
      </c>
      <c r="H1389" s="468"/>
      <c r="I1389" s="473"/>
      <c r="J1389" s="474"/>
      <c r="K1389" s="475">
        <f t="shared" si="62"/>
        <v>-7050</v>
      </c>
      <c r="L1389" s="476">
        <f t="shared" si="60"/>
        <v>-100</v>
      </c>
      <c r="M1389" s="477"/>
      <c r="N1389" s="478"/>
    </row>
    <row r="1390" ht="15" customHeight="1" spans="1:14">
      <c r="A1390" s="461">
        <v>1384</v>
      </c>
      <c r="B1390" s="469" t="s">
        <v>1869</v>
      </c>
      <c r="C1390" s="470" t="s">
        <v>1910</v>
      </c>
      <c r="D1390" s="471" t="s">
        <v>476</v>
      </c>
      <c r="E1390" s="465">
        <v>5</v>
      </c>
      <c r="F1390" s="466">
        <f t="shared" si="61"/>
        <v>115</v>
      </c>
      <c r="G1390" s="467">
        <v>575</v>
      </c>
      <c r="H1390" s="468"/>
      <c r="I1390" s="473"/>
      <c r="J1390" s="474"/>
      <c r="K1390" s="475">
        <f t="shared" si="62"/>
        <v>-575</v>
      </c>
      <c r="L1390" s="476">
        <f t="shared" si="60"/>
        <v>-100</v>
      </c>
      <c r="M1390" s="477"/>
      <c r="N1390" s="478"/>
    </row>
    <row r="1391" ht="15" customHeight="1" spans="1:14">
      <c r="A1391" s="461">
        <v>1385</v>
      </c>
      <c r="B1391" s="469" t="s">
        <v>1869</v>
      </c>
      <c r="C1391" s="470" t="s">
        <v>1911</v>
      </c>
      <c r="D1391" s="471" t="s">
        <v>476</v>
      </c>
      <c r="E1391" s="465">
        <v>3</v>
      </c>
      <c r="F1391" s="466">
        <f t="shared" si="61"/>
        <v>155</v>
      </c>
      <c r="G1391" s="467">
        <v>465</v>
      </c>
      <c r="H1391" s="468"/>
      <c r="I1391" s="473"/>
      <c r="J1391" s="474"/>
      <c r="K1391" s="475">
        <f t="shared" si="62"/>
        <v>-465</v>
      </c>
      <c r="L1391" s="476">
        <f t="shared" si="60"/>
        <v>-100</v>
      </c>
      <c r="M1391" s="477"/>
      <c r="N1391" s="478"/>
    </row>
    <row r="1392" ht="15" customHeight="1" spans="1:14">
      <c r="A1392" s="461">
        <v>1386</v>
      </c>
      <c r="B1392" s="469" t="s">
        <v>1869</v>
      </c>
      <c r="C1392" s="470" t="s">
        <v>1912</v>
      </c>
      <c r="D1392" s="471" t="s">
        <v>476</v>
      </c>
      <c r="E1392" s="465">
        <v>18</v>
      </c>
      <c r="F1392" s="466">
        <f t="shared" si="61"/>
        <v>251.277777777778</v>
      </c>
      <c r="G1392" s="467">
        <v>4523</v>
      </c>
      <c r="H1392" s="468"/>
      <c r="I1392" s="473"/>
      <c r="J1392" s="474"/>
      <c r="K1392" s="475">
        <f t="shared" si="62"/>
        <v>-4523</v>
      </c>
      <c r="L1392" s="476">
        <f t="shared" si="60"/>
        <v>-100</v>
      </c>
      <c r="M1392" s="477"/>
      <c r="N1392" s="478"/>
    </row>
    <row r="1393" ht="15" customHeight="1" spans="1:14">
      <c r="A1393" s="461">
        <v>1387</v>
      </c>
      <c r="B1393" s="469" t="s">
        <v>1869</v>
      </c>
      <c r="C1393" s="470" t="s">
        <v>1913</v>
      </c>
      <c r="D1393" s="471" t="s">
        <v>476</v>
      </c>
      <c r="E1393" s="465">
        <v>4</v>
      </c>
      <c r="F1393" s="466">
        <f t="shared" si="61"/>
        <v>65</v>
      </c>
      <c r="G1393" s="467">
        <v>260</v>
      </c>
      <c r="H1393" s="468"/>
      <c r="I1393" s="473"/>
      <c r="J1393" s="474"/>
      <c r="K1393" s="475">
        <f t="shared" si="62"/>
        <v>-260</v>
      </c>
      <c r="L1393" s="476">
        <f t="shared" si="60"/>
        <v>-100</v>
      </c>
      <c r="M1393" s="477"/>
      <c r="N1393" s="478"/>
    </row>
    <row r="1394" ht="15" customHeight="1" spans="1:14">
      <c r="A1394" s="461">
        <v>1388</v>
      </c>
      <c r="B1394" s="469" t="s">
        <v>1869</v>
      </c>
      <c r="C1394" s="470" t="s">
        <v>1914</v>
      </c>
      <c r="D1394" s="471" t="s">
        <v>476</v>
      </c>
      <c r="E1394" s="465">
        <v>6</v>
      </c>
      <c r="F1394" s="466">
        <f t="shared" si="61"/>
        <v>95</v>
      </c>
      <c r="G1394" s="467">
        <v>570</v>
      </c>
      <c r="H1394" s="468"/>
      <c r="I1394" s="473"/>
      <c r="J1394" s="474"/>
      <c r="K1394" s="475">
        <f t="shared" si="62"/>
        <v>-570</v>
      </c>
      <c r="L1394" s="476">
        <f t="shared" si="60"/>
        <v>-100</v>
      </c>
      <c r="M1394" s="477"/>
      <c r="N1394" s="478"/>
    </row>
    <row r="1395" ht="15" customHeight="1" spans="1:14">
      <c r="A1395" s="461">
        <v>1389</v>
      </c>
      <c r="B1395" s="469" t="s">
        <v>1869</v>
      </c>
      <c r="C1395" s="470" t="s">
        <v>1915</v>
      </c>
      <c r="D1395" s="471" t="s">
        <v>476</v>
      </c>
      <c r="E1395" s="465">
        <v>1</v>
      </c>
      <c r="F1395" s="466">
        <f t="shared" si="61"/>
        <v>1300</v>
      </c>
      <c r="G1395" s="467">
        <v>1300</v>
      </c>
      <c r="H1395" s="468"/>
      <c r="I1395" s="473"/>
      <c r="J1395" s="474"/>
      <c r="K1395" s="475">
        <f t="shared" si="62"/>
        <v>-1300</v>
      </c>
      <c r="L1395" s="476">
        <f t="shared" si="60"/>
        <v>-100</v>
      </c>
      <c r="M1395" s="477"/>
      <c r="N1395" s="478"/>
    </row>
    <row r="1396" ht="15" customHeight="1" spans="1:14">
      <c r="A1396" s="461">
        <v>1390</v>
      </c>
      <c r="B1396" s="469" t="s">
        <v>1869</v>
      </c>
      <c r="C1396" s="470" t="s">
        <v>1916</v>
      </c>
      <c r="D1396" s="471" t="s">
        <v>476</v>
      </c>
      <c r="E1396" s="465">
        <v>30</v>
      </c>
      <c r="F1396" s="466">
        <f t="shared" si="61"/>
        <v>90</v>
      </c>
      <c r="G1396" s="467">
        <v>2700</v>
      </c>
      <c r="H1396" s="468"/>
      <c r="I1396" s="473"/>
      <c r="J1396" s="474"/>
      <c r="K1396" s="475">
        <f t="shared" si="62"/>
        <v>-2700</v>
      </c>
      <c r="L1396" s="476">
        <f t="shared" si="60"/>
        <v>-100</v>
      </c>
      <c r="M1396" s="477"/>
      <c r="N1396" s="478"/>
    </row>
    <row r="1397" ht="15" customHeight="1" spans="1:14">
      <c r="A1397" s="461">
        <v>1391</v>
      </c>
      <c r="B1397" s="469" t="s">
        <v>1869</v>
      </c>
      <c r="C1397" s="470" t="s">
        <v>1917</v>
      </c>
      <c r="D1397" s="471" t="s">
        <v>476</v>
      </c>
      <c r="E1397" s="465">
        <v>9</v>
      </c>
      <c r="F1397" s="466">
        <f t="shared" si="61"/>
        <v>48.3644444444444</v>
      </c>
      <c r="G1397" s="467">
        <v>435.28</v>
      </c>
      <c r="H1397" s="468"/>
      <c r="I1397" s="473"/>
      <c r="J1397" s="474"/>
      <c r="K1397" s="475">
        <f t="shared" si="62"/>
        <v>-435.28</v>
      </c>
      <c r="L1397" s="476">
        <f t="shared" si="60"/>
        <v>-100</v>
      </c>
      <c r="M1397" s="477"/>
      <c r="N1397" s="478"/>
    </row>
    <row r="1398" ht="15" customHeight="1" spans="1:14">
      <c r="A1398" s="461">
        <v>1392</v>
      </c>
      <c r="B1398" s="469" t="s">
        <v>1869</v>
      </c>
      <c r="C1398" s="470" t="s">
        <v>1918</v>
      </c>
      <c r="D1398" s="471" t="s">
        <v>476</v>
      </c>
      <c r="E1398" s="465">
        <v>8</v>
      </c>
      <c r="F1398" s="466">
        <f t="shared" si="61"/>
        <v>62.25</v>
      </c>
      <c r="G1398" s="467">
        <v>498</v>
      </c>
      <c r="H1398" s="468"/>
      <c r="I1398" s="473"/>
      <c r="J1398" s="474"/>
      <c r="K1398" s="475">
        <f t="shared" si="62"/>
        <v>-498</v>
      </c>
      <c r="L1398" s="476">
        <f t="shared" si="60"/>
        <v>-100</v>
      </c>
      <c r="M1398" s="477"/>
      <c r="N1398" s="478"/>
    </row>
    <row r="1399" ht="15" customHeight="1" spans="1:14">
      <c r="A1399" s="461">
        <v>1393</v>
      </c>
      <c r="B1399" s="469" t="s">
        <v>1869</v>
      </c>
      <c r="C1399" s="470" t="s">
        <v>1919</v>
      </c>
      <c r="D1399" s="471" t="s">
        <v>476</v>
      </c>
      <c r="E1399" s="465">
        <v>6</v>
      </c>
      <c r="F1399" s="466">
        <f t="shared" si="61"/>
        <v>266</v>
      </c>
      <c r="G1399" s="467">
        <v>1596</v>
      </c>
      <c r="H1399" s="468"/>
      <c r="I1399" s="473"/>
      <c r="J1399" s="474"/>
      <c r="K1399" s="475">
        <f t="shared" si="62"/>
        <v>-1596</v>
      </c>
      <c r="L1399" s="476">
        <f t="shared" si="60"/>
        <v>-100</v>
      </c>
      <c r="M1399" s="477"/>
      <c r="N1399" s="478"/>
    </row>
    <row r="1400" ht="15" customHeight="1" spans="1:14">
      <c r="A1400" s="461">
        <v>1394</v>
      </c>
      <c r="B1400" s="469" t="s">
        <v>1869</v>
      </c>
      <c r="C1400" s="470" t="s">
        <v>1920</v>
      </c>
      <c r="D1400" s="471" t="s">
        <v>476</v>
      </c>
      <c r="E1400" s="465">
        <v>10</v>
      </c>
      <c r="F1400" s="466">
        <f t="shared" si="61"/>
        <v>219.6</v>
      </c>
      <c r="G1400" s="467">
        <v>2196</v>
      </c>
      <c r="H1400" s="468"/>
      <c r="I1400" s="473"/>
      <c r="J1400" s="474"/>
      <c r="K1400" s="475">
        <f t="shared" si="62"/>
        <v>-2196</v>
      </c>
      <c r="L1400" s="476">
        <f t="shared" si="60"/>
        <v>-100</v>
      </c>
      <c r="M1400" s="477"/>
      <c r="N1400" s="478"/>
    </row>
    <row r="1401" ht="15" customHeight="1" spans="1:14">
      <c r="A1401" s="461">
        <v>1395</v>
      </c>
      <c r="B1401" s="469" t="s">
        <v>1869</v>
      </c>
      <c r="C1401" s="470" t="s">
        <v>1921</v>
      </c>
      <c r="D1401" s="471" t="s">
        <v>476</v>
      </c>
      <c r="E1401" s="465">
        <v>32</v>
      </c>
      <c r="F1401" s="466">
        <f t="shared" si="61"/>
        <v>52.21875</v>
      </c>
      <c r="G1401" s="467">
        <v>1671</v>
      </c>
      <c r="H1401" s="468"/>
      <c r="I1401" s="473"/>
      <c r="J1401" s="474"/>
      <c r="K1401" s="475">
        <f t="shared" si="62"/>
        <v>-1671</v>
      </c>
      <c r="L1401" s="476">
        <f t="shared" si="60"/>
        <v>-100</v>
      </c>
      <c r="M1401" s="477"/>
      <c r="N1401" s="478"/>
    </row>
    <row r="1402" ht="15" customHeight="1" spans="1:14">
      <c r="A1402" s="461">
        <v>1396</v>
      </c>
      <c r="B1402" s="469" t="s">
        <v>1869</v>
      </c>
      <c r="C1402" s="470" t="s">
        <v>1922</v>
      </c>
      <c r="D1402" s="471" t="s">
        <v>476</v>
      </c>
      <c r="E1402" s="465">
        <v>3</v>
      </c>
      <c r="F1402" s="466">
        <f t="shared" si="61"/>
        <v>210</v>
      </c>
      <c r="G1402" s="467">
        <v>630</v>
      </c>
      <c r="H1402" s="468"/>
      <c r="I1402" s="473"/>
      <c r="J1402" s="474"/>
      <c r="K1402" s="475">
        <f t="shared" si="62"/>
        <v>-630</v>
      </c>
      <c r="L1402" s="476">
        <f t="shared" si="60"/>
        <v>-100</v>
      </c>
      <c r="M1402" s="477"/>
      <c r="N1402" s="478"/>
    </row>
    <row r="1403" ht="15" customHeight="1" spans="1:14">
      <c r="A1403" s="461">
        <v>1397</v>
      </c>
      <c r="B1403" s="469" t="s">
        <v>1869</v>
      </c>
      <c r="C1403" s="470" t="s">
        <v>1923</v>
      </c>
      <c r="D1403" s="471" t="s">
        <v>476</v>
      </c>
      <c r="E1403" s="465">
        <v>5</v>
      </c>
      <c r="F1403" s="466">
        <f t="shared" si="61"/>
        <v>127</v>
      </c>
      <c r="G1403" s="467">
        <v>635</v>
      </c>
      <c r="H1403" s="468"/>
      <c r="I1403" s="473"/>
      <c r="J1403" s="474"/>
      <c r="K1403" s="475">
        <f t="shared" si="62"/>
        <v>-635</v>
      </c>
      <c r="L1403" s="476">
        <f t="shared" si="60"/>
        <v>-100</v>
      </c>
      <c r="M1403" s="477"/>
      <c r="N1403" s="478"/>
    </row>
    <row r="1404" ht="15" customHeight="1" spans="1:14">
      <c r="A1404" s="461">
        <v>1398</v>
      </c>
      <c r="B1404" s="469" t="s">
        <v>1869</v>
      </c>
      <c r="C1404" s="470" t="s">
        <v>1924</v>
      </c>
      <c r="D1404" s="471" t="s">
        <v>476</v>
      </c>
      <c r="E1404" s="465">
        <v>160</v>
      </c>
      <c r="F1404" s="466">
        <f t="shared" si="61"/>
        <v>47.5875</v>
      </c>
      <c r="G1404" s="467">
        <v>7614</v>
      </c>
      <c r="H1404" s="468"/>
      <c r="I1404" s="473"/>
      <c r="J1404" s="474"/>
      <c r="K1404" s="475">
        <f t="shared" si="62"/>
        <v>-7614</v>
      </c>
      <c r="L1404" s="476">
        <f t="shared" si="60"/>
        <v>-100</v>
      </c>
      <c r="M1404" s="477"/>
      <c r="N1404" s="478"/>
    </row>
    <row r="1405" ht="15" customHeight="1" spans="1:14">
      <c r="A1405" s="461">
        <v>1399</v>
      </c>
      <c r="B1405" s="469" t="s">
        <v>1869</v>
      </c>
      <c r="C1405" s="470" t="s">
        <v>1925</v>
      </c>
      <c r="D1405" s="471" t="s">
        <v>476</v>
      </c>
      <c r="E1405" s="465">
        <v>6</v>
      </c>
      <c r="F1405" s="466">
        <f t="shared" si="61"/>
        <v>96</v>
      </c>
      <c r="G1405" s="467">
        <v>576</v>
      </c>
      <c r="H1405" s="468"/>
      <c r="I1405" s="473"/>
      <c r="J1405" s="474"/>
      <c r="K1405" s="475">
        <f t="shared" si="62"/>
        <v>-576</v>
      </c>
      <c r="L1405" s="476">
        <f t="shared" si="60"/>
        <v>-100</v>
      </c>
      <c r="M1405" s="477"/>
      <c r="N1405" s="478"/>
    </row>
    <row r="1406" ht="15" customHeight="1" spans="1:14">
      <c r="A1406" s="461">
        <v>1400</v>
      </c>
      <c r="B1406" s="469" t="s">
        <v>1869</v>
      </c>
      <c r="C1406" s="470" t="s">
        <v>1926</v>
      </c>
      <c r="D1406" s="471" t="s">
        <v>476</v>
      </c>
      <c r="E1406" s="465">
        <v>14</v>
      </c>
      <c r="F1406" s="466">
        <f t="shared" si="61"/>
        <v>105</v>
      </c>
      <c r="G1406" s="467">
        <v>1470</v>
      </c>
      <c r="H1406" s="468"/>
      <c r="I1406" s="473"/>
      <c r="J1406" s="474"/>
      <c r="K1406" s="475">
        <f t="shared" si="62"/>
        <v>-1470</v>
      </c>
      <c r="L1406" s="476">
        <f t="shared" si="60"/>
        <v>-100</v>
      </c>
      <c r="M1406" s="477"/>
      <c r="N1406" s="478"/>
    </row>
    <row r="1407" ht="15" customHeight="1" spans="1:14">
      <c r="A1407" s="461">
        <v>1401</v>
      </c>
      <c r="B1407" s="469" t="s">
        <v>1869</v>
      </c>
      <c r="C1407" s="470" t="s">
        <v>1927</v>
      </c>
      <c r="D1407" s="471" t="s">
        <v>476</v>
      </c>
      <c r="E1407" s="465">
        <v>1</v>
      </c>
      <c r="F1407" s="466">
        <f t="shared" si="61"/>
        <v>800</v>
      </c>
      <c r="G1407" s="467">
        <v>800</v>
      </c>
      <c r="H1407" s="468"/>
      <c r="I1407" s="473"/>
      <c r="J1407" s="474"/>
      <c r="K1407" s="475">
        <f t="shared" si="62"/>
        <v>-800</v>
      </c>
      <c r="L1407" s="476">
        <f t="shared" si="60"/>
        <v>-100</v>
      </c>
      <c r="M1407" s="477"/>
      <c r="N1407" s="478"/>
    </row>
    <row r="1408" ht="15" customHeight="1" spans="1:14">
      <c r="A1408" s="461">
        <v>1402</v>
      </c>
      <c r="B1408" s="469" t="s">
        <v>1869</v>
      </c>
      <c r="C1408" s="470" t="s">
        <v>1928</v>
      </c>
      <c r="D1408" s="471" t="s">
        <v>476</v>
      </c>
      <c r="E1408" s="465">
        <v>5</v>
      </c>
      <c r="F1408" s="466">
        <f t="shared" si="61"/>
        <v>95</v>
      </c>
      <c r="G1408" s="467">
        <v>475</v>
      </c>
      <c r="H1408" s="468"/>
      <c r="I1408" s="473"/>
      <c r="J1408" s="474"/>
      <c r="K1408" s="475">
        <f t="shared" si="62"/>
        <v>-475</v>
      </c>
      <c r="L1408" s="476">
        <f t="shared" si="60"/>
        <v>-100</v>
      </c>
      <c r="M1408" s="477"/>
      <c r="N1408" s="478"/>
    </row>
    <row r="1409" ht="15" customHeight="1" spans="1:14">
      <c r="A1409" s="461">
        <v>1403</v>
      </c>
      <c r="B1409" s="469" t="s">
        <v>1869</v>
      </c>
      <c r="C1409" s="470" t="s">
        <v>1929</v>
      </c>
      <c r="D1409" s="471" t="s">
        <v>476</v>
      </c>
      <c r="E1409" s="465">
        <v>5</v>
      </c>
      <c r="F1409" s="466">
        <f t="shared" si="61"/>
        <v>65</v>
      </c>
      <c r="G1409" s="467">
        <v>325</v>
      </c>
      <c r="H1409" s="468"/>
      <c r="I1409" s="473"/>
      <c r="J1409" s="474"/>
      <c r="K1409" s="475">
        <f t="shared" si="62"/>
        <v>-325</v>
      </c>
      <c r="L1409" s="476">
        <f t="shared" si="60"/>
        <v>-100</v>
      </c>
      <c r="M1409" s="477"/>
      <c r="N1409" s="478"/>
    </row>
    <row r="1410" ht="15" customHeight="1" spans="1:14">
      <c r="A1410" s="461">
        <v>1404</v>
      </c>
      <c r="B1410" s="469" t="s">
        <v>1869</v>
      </c>
      <c r="C1410" s="470" t="s">
        <v>1930</v>
      </c>
      <c r="D1410" s="471" t="s">
        <v>476</v>
      </c>
      <c r="E1410" s="465">
        <v>15</v>
      </c>
      <c r="F1410" s="466">
        <f t="shared" si="61"/>
        <v>111.266666666667</v>
      </c>
      <c r="G1410" s="467">
        <v>1669</v>
      </c>
      <c r="H1410" s="468"/>
      <c r="I1410" s="473"/>
      <c r="J1410" s="474"/>
      <c r="K1410" s="475">
        <f t="shared" si="62"/>
        <v>-1669</v>
      </c>
      <c r="L1410" s="476">
        <f t="shared" si="60"/>
        <v>-100</v>
      </c>
      <c r="M1410" s="477"/>
      <c r="N1410" s="478"/>
    </row>
    <row r="1411" ht="15" customHeight="1" spans="1:14">
      <c r="A1411" s="461">
        <v>1405</v>
      </c>
      <c r="B1411" s="469" t="s">
        <v>1869</v>
      </c>
      <c r="C1411" s="470" t="s">
        <v>1931</v>
      </c>
      <c r="D1411" s="471" t="s">
        <v>476</v>
      </c>
      <c r="E1411" s="465">
        <v>12</v>
      </c>
      <c r="F1411" s="466">
        <f t="shared" si="61"/>
        <v>43.5833333333333</v>
      </c>
      <c r="G1411" s="467">
        <v>523</v>
      </c>
      <c r="H1411" s="468"/>
      <c r="I1411" s="473"/>
      <c r="J1411" s="474"/>
      <c r="K1411" s="475">
        <f t="shared" si="62"/>
        <v>-523</v>
      </c>
      <c r="L1411" s="476">
        <f t="shared" ref="L1411:L1474" si="63">IF(OR(G1411&lt;=0,G1411=""),"",(J1411-G1411)/G1411*100)</f>
        <v>-100</v>
      </c>
      <c r="M1411" s="477"/>
      <c r="N1411" s="478"/>
    </row>
    <row r="1412" ht="15" customHeight="1" spans="1:14">
      <c r="A1412" s="461">
        <v>1406</v>
      </c>
      <c r="B1412" s="469" t="s">
        <v>1869</v>
      </c>
      <c r="C1412" s="470" t="s">
        <v>1932</v>
      </c>
      <c r="D1412" s="471" t="s">
        <v>476</v>
      </c>
      <c r="E1412" s="465">
        <v>43</v>
      </c>
      <c r="F1412" s="466">
        <f t="shared" si="61"/>
        <v>83</v>
      </c>
      <c r="G1412" s="467">
        <v>3569</v>
      </c>
      <c r="H1412" s="468"/>
      <c r="I1412" s="473"/>
      <c r="J1412" s="474"/>
      <c r="K1412" s="475">
        <f t="shared" si="62"/>
        <v>-3569</v>
      </c>
      <c r="L1412" s="476">
        <f t="shared" si="63"/>
        <v>-100</v>
      </c>
      <c r="M1412" s="477"/>
      <c r="N1412" s="478"/>
    </row>
    <row r="1413" ht="15" customHeight="1" spans="1:14">
      <c r="A1413" s="461">
        <v>1407</v>
      </c>
      <c r="B1413" s="469" t="s">
        <v>1869</v>
      </c>
      <c r="C1413" s="470" t="s">
        <v>1933</v>
      </c>
      <c r="D1413" s="471" t="s">
        <v>476</v>
      </c>
      <c r="E1413" s="465">
        <v>96</v>
      </c>
      <c r="F1413" s="466">
        <f t="shared" si="61"/>
        <v>80</v>
      </c>
      <c r="G1413" s="467">
        <v>7680</v>
      </c>
      <c r="H1413" s="468"/>
      <c r="I1413" s="473"/>
      <c r="J1413" s="474"/>
      <c r="K1413" s="475">
        <f t="shared" si="62"/>
        <v>-7680</v>
      </c>
      <c r="L1413" s="476">
        <f t="shared" si="63"/>
        <v>-100</v>
      </c>
      <c r="M1413" s="477"/>
      <c r="N1413" s="478"/>
    </row>
    <row r="1414" ht="15" customHeight="1" spans="1:14">
      <c r="A1414" s="461">
        <v>1408</v>
      </c>
      <c r="B1414" s="469" t="s">
        <v>1869</v>
      </c>
      <c r="C1414" s="470" t="s">
        <v>1934</v>
      </c>
      <c r="D1414" s="471" t="s">
        <v>476</v>
      </c>
      <c r="E1414" s="465">
        <v>15</v>
      </c>
      <c r="F1414" s="466">
        <f t="shared" si="61"/>
        <v>70.8</v>
      </c>
      <c r="G1414" s="467">
        <v>1062</v>
      </c>
      <c r="H1414" s="468"/>
      <c r="I1414" s="473"/>
      <c r="J1414" s="474"/>
      <c r="K1414" s="475">
        <f t="shared" si="62"/>
        <v>-1062</v>
      </c>
      <c r="L1414" s="476">
        <f t="shared" si="63"/>
        <v>-100</v>
      </c>
      <c r="M1414" s="477"/>
      <c r="N1414" s="478"/>
    </row>
    <row r="1415" ht="15" customHeight="1" spans="1:14">
      <c r="A1415" s="461">
        <v>1409</v>
      </c>
      <c r="B1415" s="469" t="s">
        <v>1869</v>
      </c>
      <c r="C1415" s="470" t="s">
        <v>1935</v>
      </c>
      <c r="D1415" s="471" t="s">
        <v>476</v>
      </c>
      <c r="E1415" s="465">
        <v>14</v>
      </c>
      <c r="F1415" s="466">
        <f t="shared" si="61"/>
        <v>210</v>
      </c>
      <c r="G1415" s="467">
        <v>2940</v>
      </c>
      <c r="H1415" s="468"/>
      <c r="I1415" s="473"/>
      <c r="J1415" s="474"/>
      <c r="K1415" s="475">
        <f t="shared" si="62"/>
        <v>-2940</v>
      </c>
      <c r="L1415" s="476">
        <f t="shared" si="63"/>
        <v>-100</v>
      </c>
      <c r="M1415" s="477"/>
      <c r="N1415" s="478"/>
    </row>
    <row r="1416" ht="15" customHeight="1" spans="1:14">
      <c r="A1416" s="461">
        <v>1410</v>
      </c>
      <c r="B1416" s="469" t="s">
        <v>1869</v>
      </c>
      <c r="C1416" s="470" t="s">
        <v>1936</v>
      </c>
      <c r="D1416" s="471" t="s">
        <v>476</v>
      </c>
      <c r="E1416" s="465">
        <v>7</v>
      </c>
      <c r="F1416" s="466">
        <f t="shared" ref="F1416:F1479" si="64">G1416/E1416</f>
        <v>240</v>
      </c>
      <c r="G1416" s="467">
        <v>1680</v>
      </c>
      <c r="H1416" s="468"/>
      <c r="I1416" s="473"/>
      <c r="J1416" s="474"/>
      <c r="K1416" s="475">
        <f t="shared" ref="K1416:K1479" si="65">J1416-G1416</f>
        <v>-1680</v>
      </c>
      <c r="L1416" s="476">
        <f t="shared" si="63"/>
        <v>-100</v>
      </c>
      <c r="M1416" s="477"/>
      <c r="N1416" s="478"/>
    </row>
    <row r="1417" ht="15" customHeight="1" spans="1:14">
      <c r="A1417" s="461">
        <v>1411</v>
      </c>
      <c r="B1417" s="469" t="s">
        <v>1869</v>
      </c>
      <c r="C1417" s="470" t="s">
        <v>1937</v>
      </c>
      <c r="D1417" s="471" t="s">
        <v>476</v>
      </c>
      <c r="E1417" s="465">
        <v>2</v>
      </c>
      <c r="F1417" s="466">
        <f t="shared" si="64"/>
        <v>600</v>
      </c>
      <c r="G1417" s="467">
        <v>1200</v>
      </c>
      <c r="H1417" s="468"/>
      <c r="I1417" s="473"/>
      <c r="J1417" s="474"/>
      <c r="K1417" s="475">
        <f t="shared" si="65"/>
        <v>-1200</v>
      </c>
      <c r="L1417" s="476">
        <f t="shared" si="63"/>
        <v>-100</v>
      </c>
      <c r="M1417" s="477"/>
      <c r="N1417" s="478"/>
    </row>
    <row r="1418" ht="15" customHeight="1" spans="1:14">
      <c r="A1418" s="461">
        <v>1412</v>
      </c>
      <c r="B1418" s="469" t="s">
        <v>1869</v>
      </c>
      <c r="C1418" s="470" t="s">
        <v>1938</v>
      </c>
      <c r="D1418" s="471" t="s">
        <v>476</v>
      </c>
      <c r="E1418" s="465">
        <v>4</v>
      </c>
      <c r="F1418" s="466">
        <f t="shared" si="64"/>
        <v>86</v>
      </c>
      <c r="G1418" s="467">
        <v>344</v>
      </c>
      <c r="H1418" s="468"/>
      <c r="I1418" s="473"/>
      <c r="J1418" s="474"/>
      <c r="K1418" s="475">
        <f t="shared" si="65"/>
        <v>-344</v>
      </c>
      <c r="L1418" s="476">
        <f t="shared" si="63"/>
        <v>-100</v>
      </c>
      <c r="M1418" s="477"/>
      <c r="N1418" s="478"/>
    </row>
    <row r="1419" ht="15" customHeight="1" spans="1:14">
      <c r="A1419" s="461">
        <v>1413</v>
      </c>
      <c r="B1419" s="469" t="s">
        <v>1869</v>
      </c>
      <c r="C1419" s="470" t="s">
        <v>1939</v>
      </c>
      <c r="D1419" s="471" t="s">
        <v>476</v>
      </c>
      <c r="E1419" s="465">
        <v>4</v>
      </c>
      <c r="F1419" s="466">
        <f t="shared" si="64"/>
        <v>165</v>
      </c>
      <c r="G1419" s="467">
        <v>660</v>
      </c>
      <c r="H1419" s="468"/>
      <c r="I1419" s="473"/>
      <c r="J1419" s="474"/>
      <c r="K1419" s="475">
        <f t="shared" si="65"/>
        <v>-660</v>
      </c>
      <c r="L1419" s="476">
        <f t="shared" si="63"/>
        <v>-100</v>
      </c>
      <c r="M1419" s="477"/>
      <c r="N1419" s="478"/>
    </row>
    <row r="1420" ht="15" customHeight="1" spans="1:14">
      <c r="A1420" s="461">
        <v>1414</v>
      </c>
      <c r="B1420" s="469" t="s">
        <v>1869</v>
      </c>
      <c r="C1420" s="470" t="s">
        <v>1940</v>
      </c>
      <c r="D1420" s="471" t="s">
        <v>476</v>
      </c>
      <c r="E1420" s="465">
        <v>2</v>
      </c>
      <c r="F1420" s="466">
        <f t="shared" si="64"/>
        <v>137.5</v>
      </c>
      <c r="G1420" s="467">
        <v>275</v>
      </c>
      <c r="H1420" s="468"/>
      <c r="I1420" s="473"/>
      <c r="J1420" s="474"/>
      <c r="K1420" s="475">
        <f t="shared" si="65"/>
        <v>-275</v>
      </c>
      <c r="L1420" s="476">
        <f t="shared" si="63"/>
        <v>-100</v>
      </c>
      <c r="M1420" s="477"/>
      <c r="N1420" s="478"/>
    </row>
    <row r="1421" ht="15" customHeight="1" spans="1:14">
      <c r="A1421" s="461">
        <v>1415</v>
      </c>
      <c r="B1421" s="469" t="s">
        <v>1869</v>
      </c>
      <c r="C1421" s="470" t="s">
        <v>1941</v>
      </c>
      <c r="D1421" s="471" t="s">
        <v>476</v>
      </c>
      <c r="E1421" s="465">
        <v>3</v>
      </c>
      <c r="F1421" s="466">
        <f t="shared" si="64"/>
        <v>135</v>
      </c>
      <c r="G1421" s="467">
        <v>405</v>
      </c>
      <c r="H1421" s="468"/>
      <c r="I1421" s="473"/>
      <c r="J1421" s="474"/>
      <c r="K1421" s="475">
        <f t="shared" si="65"/>
        <v>-405</v>
      </c>
      <c r="L1421" s="476">
        <f t="shared" si="63"/>
        <v>-100</v>
      </c>
      <c r="M1421" s="477"/>
      <c r="N1421" s="478"/>
    </row>
    <row r="1422" ht="15" customHeight="1" spans="1:14">
      <c r="A1422" s="461">
        <v>1416</v>
      </c>
      <c r="B1422" s="469" t="s">
        <v>1869</v>
      </c>
      <c r="C1422" s="470" t="s">
        <v>1942</v>
      </c>
      <c r="D1422" s="471" t="s">
        <v>476</v>
      </c>
      <c r="E1422" s="465">
        <v>9</v>
      </c>
      <c r="F1422" s="466">
        <f t="shared" si="64"/>
        <v>350</v>
      </c>
      <c r="G1422" s="467">
        <v>3150</v>
      </c>
      <c r="H1422" s="468"/>
      <c r="I1422" s="473"/>
      <c r="J1422" s="474"/>
      <c r="K1422" s="475">
        <f t="shared" si="65"/>
        <v>-3150</v>
      </c>
      <c r="L1422" s="476">
        <f t="shared" si="63"/>
        <v>-100</v>
      </c>
      <c r="M1422" s="477"/>
      <c r="N1422" s="478"/>
    </row>
    <row r="1423" ht="15" customHeight="1" spans="1:14">
      <c r="A1423" s="461">
        <v>1417</v>
      </c>
      <c r="B1423" s="469" t="s">
        <v>1869</v>
      </c>
      <c r="C1423" s="470" t="s">
        <v>1943</v>
      </c>
      <c r="D1423" s="471" t="s">
        <v>476</v>
      </c>
      <c r="E1423" s="465">
        <v>47</v>
      </c>
      <c r="F1423" s="466">
        <f t="shared" si="64"/>
        <v>363.553191489362</v>
      </c>
      <c r="G1423" s="467">
        <v>17087</v>
      </c>
      <c r="H1423" s="468"/>
      <c r="I1423" s="473"/>
      <c r="J1423" s="474"/>
      <c r="K1423" s="475">
        <f t="shared" si="65"/>
        <v>-17087</v>
      </c>
      <c r="L1423" s="476">
        <f t="shared" si="63"/>
        <v>-100</v>
      </c>
      <c r="M1423" s="477"/>
      <c r="N1423" s="478"/>
    </row>
    <row r="1424" ht="15" customHeight="1" spans="1:14">
      <c r="A1424" s="461">
        <v>1418</v>
      </c>
      <c r="B1424" s="469" t="s">
        <v>1869</v>
      </c>
      <c r="C1424" s="470" t="s">
        <v>1892</v>
      </c>
      <c r="D1424" s="471" t="s">
        <v>476</v>
      </c>
      <c r="E1424" s="465">
        <v>117</v>
      </c>
      <c r="F1424" s="466">
        <f t="shared" si="64"/>
        <v>238.08547008547</v>
      </c>
      <c r="G1424" s="467">
        <v>27856</v>
      </c>
      <c r="H1424" s="468"/>
      <c r="I1424" s="473"/>
      <c r="J1424" s="474"/>
      <c r="K1424" s="475">
        <f t="shared" si="65"/>
        <v>-27856</v>
      </c>
      <c r="L1424" s="476">
        <f t="shared" si="63"/>
        <v>-100</v>
      </c>
      <c r="M1424" s="477"/>
      <c r="N1424" s="478"/>
    </row>
    <row r="1425" ht="15" customHeight="1" spans="1:14">
      <c r="A1425" s="461">
        <v>1419</v>
      </c>
      <c r="B1425" s="469" t="s">
        <v>1869</v>
      </c>
      <c r="C1425" s="470" t="s">
        <v>1944</v>
      </c>
      <c r="D1425" s="471" t="s">
        <v>476</v>
      </c>
      <c r="E1425" s="465">
        <v>5</v>
      </c>
      <c r="F1425" s="466">
        <f t="shared" si="64"/>
        <v>952</v>
      </c>
      <c r="G1425" s="467">
        <v>4760</v>
      </c>
      <c r="H1425" s="468"/>
      <c r="I1425" s="473"/>
      <c r="J1425" s="474"/>
      <c r="K1425" s="475">
        <f t="shared" si="65"/>
        <v>-4760</v>
      </c>
      <c r="L1425" s="476">
        <f t="shared" si="63"/>
        <v>-100</v>
      </c>
      <c r="M1425" s="477"/>
      <c r="N1425" s="478"/>
    </row>
    <row r="1426" ht="15" customHeight="1" spans="1:14">
      <c r="A1426" s="461">
        <v>1420</v>
      </c>
      <c r="B1426" s="469" t="s">
        <v>1869</v>
      </c>
      <c r="C1426" s="470" t="s">
        <v>1945</v>
      </c>
      <c r="D1426" s="471" t="s">
        <v>476</v>
      </c>
      <c r="E1426" s="465">
        <v>14</v>
      </c>
      <c r="F1426" s="466">
        <f t="shared" si="64"/>
        <v>130</v>
      </c>
      <c r="G1426" s="467">
        <v>1820</v>
      </c>
      <c r="H1426" s="468"/>
      <c r="I1426" s="473"/>
      <c r="J1426" s="474"/>
      <c r="K1426" s="475">
        <f t="shared" si="65"/>
        <v>-1820</v>
      </c>
      <c r="L1426" s="476">
        <f t="shared" si="63"/>
        <v>-100</v>
      </c>
      <c r="M1426" s="477"/>
      <c r="N1426" s="478"/>
    </row>
    <row r="1427" ht="15" customHeight="1" spans="1:14">
      <c r="A1427" s="461">
        <v>1421</v>
      </c>
      <c r="B1427" s="469" t="s">
        <v>1869</v>
      </c>
      <c r="C1427" s="470" t="s">
        <v>1946</v>
      </c>
      <c r="D1427" s="471" t="s">
        <v>476</v>
      </c>
      <c r="E1427" s="465">
        <v>2</v>
      </c>
      <c r="F1427" s="466">
        <f t="shared" si="64"/>
        <v>150</v>
      </c>
      <c r="G1427" s="467">
        <v>300</v>
      </c>
      <c r="H1427" s="468"/>
      <c r="I1427" s="473"/>
      <c r="J1427" s="474"/>
      <c r="K1427" s="475">
        <f t="shared" si="65"/>
        <v>-300</v>
      </c>
      <c r="L1427" s="476">
        <f t="shared" si="63"/>
        <v>-100</v>
      </c>
      <c r="M1427" s="477"/>
      <c r="N1427" s="478"/>
    </row>
    <row r="1428" ht="15" customHeight="1" spans="1:14">
      <c r="A1428" s="461">
        <v>1422</v>
      </c>
      <c r="B1428" s="469" t="s">
        <v>1869</v>
      </c>
      <c r="C1428" s="470" t="s">
        <v>1947</v>
      </c>
      <c r="D1428" s="471" t="s">
        <v>476</v>
      </c>
      <c r="E1428" s="465">
        <v>1</v>
      </c>
      <c r="F1428" s="466">
        <f t="shared" si="64"/>
        <v>220</v>
      </c>
      <c r="G1428" s="467">
        <v>220</v>
      </c>
      <c r="H1428" s="468"/>
      <c r="I1428" s="473"/>
      <c r="J1428" s="474"/>
      <c r="K1428" s="475">
        <f t="shared" si="65"/>
        <v>-220</v>
      </c>
      <c r="L1428" s="476">
        <f t="shared" si="63"/>
        <v>-100</v>
      </c>
      <c r="M1428" s="477"/>
      <c r="N1428" s="478"/>
    </row>
    <row r="1429" ht="15" customHeight="1" spans="1:14">
      <c r="A1429" s="461">
        <v>1423</v>
      </c>
      <c r="B1429" s="469" t="s">
        <v>1869</v>
      </c>
      <c r="C1429" s="470" t="s">
        <v>1948</v>
      </c>
      <c r="D1429" s="471" t="s">
        <v>476</v>
      </c>
      <c r="E1429" s="465">
        <v>13</v>
      </c>
      <c r="F1429" s="466">
        <f t="shared" si="64"/>
        <v>123.923076923077</v>
      </c>
      <c r="G1429" s="467">
        <v>1611</v>
      </c>
      <c r="H1429" s="468"/>
      <c r="I1429" s="473"/>
      <c r="J1429" s="474"/>
      <c r="K1429" s="475">
        <f t="shared" si="65"/>
        <v>-1611</v>
      </c>
      <c r="L1429" s="476">
        <f t="shared" si="63"/>
        <v>-100</v>
      </c>
      <c r="M1429" s="477"/>
      <c r="N1429" s="478"/>
    </row>
    <row r="1430" ht="15" customHeight="1" spans="1:14">
      <c r="A1430" s="461">
        <v>1424</v>
      </c>
      <c r="B1430" s="469" t="s">
        <v>1869</v>
      </c>
      <c r="C1430" s="470" t="s">
        <v>1949</v>
      </c>
      <c r="D1430" s="471" t="s">
        <v>476</v>
      </c>
      <c r="E1430" s="465">
        <v>2</v>
      </c>
      <c r="F1430" s="466">
        <f t="shared" si="64"/>
        <v>2600</v>
      </c>
      <c r="G1430" s="467">
        <v>5200</v>
      </c>
      <c r="H1430" s="468"/>
      <c r="I1430" s="473"/>
      <c r="J1430" s="474"/>
      <c r="K1430" s="475">
        <f t="shared" si="65"/>
        <v>-5200</v>
      </c>
      <c r="L1430" s="476">
        <f t="shared" si="63"/>
        <v>-100</v>
      </c>
      <c r="M1430" s="477"/>
      <c r="N1430" s="478"/>
    </row>
    <row r="1431" ht="15" customHeight="1" spans="1:14">
      <c r="A1431" s="461">
        <v>1425</v>
      </c>
      <c r="B1431" s="469" t="s">
        <v>1869</v>
      </c>
      <c r="C1431" s="470" t="s">
        <v>1950</v>
      </c>
      <c r="D1431" s="471" t="s">
        <v>476</v>
      </c>
      <c r="E1431" s="465">
        <v>7</v>
      </c>
      <c r="F1431" s="466">
        <f t="shared" si="64"/>
        <v>325</v>
      </c>
      <c r="G1431" s="467">
        <v>2275</v>
      </c>
      <c r="H1431" s="468"/>
      <c r="I1431" s="473"/>
      <c r="J1431" s="474"/>
      <c r="K1431" s="475">
        <f t="shared" si="65"/>
        <v>-2275</v>
      </c>
      <c r="L1431" s="476">
        <f t="shared" si="63"/>
        <v>-100</v>
      </c>
      <c r="M1431" s="477"/>
      <c r="N1431" s="478"/>
    </row>
    <row r="1432" ht="15" customHeight="1" spans="1:14">
      <c r="A1432" s="461">
        <v>1426</v>
      </c>
      <c r="B1432" s="469" t="s">
        <v>1951</v>
      </c>
      <c r="C1432" s="470" t="s">
        <v>1952</v>
      </c>
      <c r="D1432" s="471" t="s">
        <v>476</v>
      </c>
      <c r="E1432" s="465">
        <v>2</v>
      </c>
      <c r="F1432" s="466">
        <f t="shared" si="64"/>
        <v>1750</v>
      </c>
      <c r="G1432" s="467">
        <v>3500</v>
      </c>
      <c r="H1432" s="468"/>
      <c r="I1432" s="473"/>
      <c r="J1432" s="474"/>
      <c r="K1432" s="475">
        <f t="shared" si="65"/>
        <v>-3500</v>
      </c>
      <c r="L1432" s="476">
        <f t="shared" si="63"/>
        <v>-100</v>
      </c>
      <c r="M1432" s="477"/>
      <c r="N1432" s="478"/>
    </row>
    <row r="1433" ht="15" customHeight="1" spans="1:14">
      <c r="A1433" s="461">
        <v>1427</v>
      </c>
      <c r="B1433" s="469" t="s">
        <v>1953</v>
      </c>
      <c r="C1433" s="470" t="s">
        <v>1954</v>
      </c>
      <c r="D1433" s="471" t="s">
        <v>476</v>
      </c>
      <c r="E1433" s="465">
        <v>553</v>
      </c>
      <c r="F1433" s="466">
        <f t="shared" si="64"/>
        <v>326.228752260398</v>
      </c>
      <c r="G1433" s="467">
        <v>180404.5</v>
      </c>
      <c r="H1433" s="468"/>
      <c r="I1433" s="473"/>
      <c r="J1433" s="474"/>
      <c r="K1433" s="475">
        <f t="shared" si="65"/>
        <v>-180404.5</v>
      </c>
      <c r="L1433" s="476">
        <f t="shared" si="63"/>
        <v>-100</v>
      </c>
      <c r="M1433" s="477"/>
      <c r="N1433" s="478"/>
    </row>
    <row r="1434" ht="15" customHeight="1" spans="1:14">
      <c r="A1434" s="461">
        <v>1428</v>
      </c>
      <c r="B1434" s="469" t="s">
        <v>1955</v>
      </c>
      <c r="C1434" s="470"/>
      <c r="D1434" s="471" t="s">
        <v>386</v>
      </c>
      <c r="E1434" s="465">
        <v>92</v>
      </c>
      <c r="F1434" s="466">
        <f t="shared" si="64"/>
        <v>904.5</v>
      </c>
      <c r="G1434" s="467">
        <v>83214</v>
      </c>
      <c r="H1434" s="468"/>
      <c r="I1434" s="473"/>
      <c r="J1434" s="474"/>
      <c r="K1434" s="475">
        <f t="shared" si="65"/>
        <v>-83214</v>
      </c>
      <c r="L1434" s="476">
        <f t="shared" si="63"/>
        <v>-100</v>
      </c>
      <c r="M1434" s="477"/>
      <c r="N1434" s="478"/>
    </row>
    <row r="1435" ht="15" customHeight="1" spans="1:14">
      <c r="A1435" s="461">
        <v>1429</v>
      </c>
      <c r="B1435" s="469" t="s">
        <v>1956</v>
      </c>
      <c r="C1435" s="470">
        <v>270</v>
      </c>
      <c r="D1435" s="471" t="s">
        <v>386</v>
      </c>
      <c r="E1435" s="465">
        <v>10</v>
      </c>
      <c r="F1435" s="466">
        <f t="shared" si="64"/>
        <v>246</v>
      </c>
      <c r="G1435" s="467">
        <v>2460</v>
      </c>
      <c r="H1435" s="468"/>
      <c r="I1435" s="473"/>
      <c r="J1435" s="474"/>
      <c r="K1435" s="475">
        <f t="shared" si="65"/>
        <v>-2460</v>
      </c>
      <c r="L1435" s="476">
        <f t="shared" si="63"/>
        <v>-100</v>
      </c>
      <c r="M1435" s="477"/>
      <c r="N1435" s="478"/>
    </row>
    <row r="1436" ht="15" customHeight="1" spans="1:14">
      <c r="A1436" s="461">
        <v>1430</v>
      </c>
      <c r="B1436" s="469" t="s">
        <v>1957</v>
      </c>
      <c r="C1436" s="470" t="s">
        <v>1958</v>
      </c>
      <c r="D1436" s="471" t="s">
        <v>386</v>
      </c>
      <c r="E1436" s="465">
        <v>5</v>
      </c>
      <c r="F1436" s="466">
        <f t="shared" si="64"/>
        <v>410</v>
      </c>
      <c r="G1436" s="467">
        <v>2050</v>
      </c>
      <c r="H1436" s="468"/>
      <c r="I1436" s="473"/>
      <c r="J1436" s="474"/>
      <c r="K1436" s="475">
        <f t="shared" si="65"/>
        <v>-2050</v>
      </c>
      <c r="L1436" s="476">
        <f t="shared" si="63"/>
        <v>-100</v>
      </c>
      <c r="M1436" s="477"/>
      <c r="N1436" s="478"/>
    </row>
    <row r="1437" ht="15" customHeight="1" spans="1:14">
      <c r="A1437" s="461">
        <v>1431</v>
      </c>
      <c r="B1437" s="469" t="s">
        <v>1957</v>
      </c>
      <c r="C1437" s="470" t="s">
        <v>1959</v>
      </c>
      <c r="D1437" s="471" t="s">
        <v>386</v>
      </c>
      <c r="E1437" s="465">
        <v>1</v>
      </c>
      <c r="F1437" s="466">
        <f t="shared" si="64"/>
        <v>260</v>
      </c>
      <c r="G1437" s="467">
        <v>260</v>
      </c>
      <c r="H1437" s="468"/>
      <c r="I1437" s="473"/>
      <c r="J1437" s="474"/>
      <c r="K1437" s="475">
        <f t="shared" si="65"/>
        <v>-260</v>
      </c>
      <c r="L1437" s="476">
        <f t="shared" si="63"/>
        <v>-100</v>
      </c>
      <c r="M1437" s="477"/>
      <c r="N1437" s="478"/>
    </row>
    <row r="1438" ht="15" customHeight="1" spans="1:14">
      <c r="A1438" s="461">
        <v>1432</v>
      </c>
      <c r="B1438" s="469" t="s">
        <v>1960</v>
      </c>
      <c r="C1438" s="470" t="s">
        <v>1961</v>
      </c>
      <c r="D1438" s="471" t="s">
        <v>386</v>
      </c>
      <c r="E1438" s="465">
        <v>4</v>
      </c>
      <c r="F1438" s="466">
        <f t="shared" si="64"/>
        <v>469.25</v>
      </c>
      <c r="G1438" s="467">
        <v>1877</v>
      </c>
      <c r="H1438" s="468"/>
      <c r="I1438" s="473"/>
      <c r="J1438" s="474"/>
      <c r="K1438" s="475">
        <f t="shared" si="65"/>
        <v>-1877</v>
      </c>
      <c r="L1438" s="476">
        <f t="shared" si="63"/>
        <v>-100</v>
      </c>
      <c r="M1438" s="477"/>
      <c r="N1438" s="478"/>
    </row>
    <row r="1439" ht="15" customHeight="1" spans="1:14">
      <c r="A1439" s="461">
        <v>1433</v>
      </c>
      <c r="B1439" s="469" t="s">
        <v>1962</v>
      </c>
      <c r="C1439" s="470" t="s">
        <v>1963</v>
      </c>
      <c r="D1439" s="471" t="s">
        <v>386</v>
      </c>
      <c r="E1439" s="465">
        <v>3</v>
      </c>
      <c r="F1439" s="466">
        <f t="shared" si="64"/>
        <v>146</v>
      </c>
      <c r="G1439" s="467">
        <v>438</v>
      </c>
      <c r="H1439" s="468"/>
      <c r="I1439" s="473"/>
      <c r="J1439" s="474"/>
      <c r="K1439" s="475">
        <f t="shared" si="65"/>
        <v>-438</v>
      </c>
      <c r="L1439" s="476">
        <f t="shared" si="63"/>
        <v>-100</v>
      </c>
      <c r="M1439" s="477"/>
      <c r="N1439" s="478"/>
    </row>
    <row r="1440" ht="15" customHeight="1" spans="1:14">
      <c r="A1440" s="461">
        <v>1434</v>
      </c>
      <c r="B1440" s="469" t="s">
        <v>1962</v>
      </c>
      <c r="C1440" s="470" t="s">
        <v>1964</v>
      </c>
      <c r="D1440" s="471" t="s">
        <v>386</v>
      </c>
      <c r="E1440" s="465">
        <v>3</v>
      </c>
      <c r="F1440" s="466">
        <f t="shared" si="64"/>
        <v>262</v>
      </c>
      <c r="G1440" s="467">
        <v>786</v>
      </c>
      <c r="H1440" s="468"/>
      <c r="I1440" s="473"/>
      <c r="J1440" s="474"/>
      <c r="K1440" s="475">
        <f t="shared" si="65"/>
        <v>-786</v>
      </c>
      <c r="L1440" s="476">
        <f t="shared" si="63"/>
        <v>-100</v>
      </c>
      <c r="M1440" s="477"/>
      <c r="N1440" s="478"/>
    </row>
    <row r="1441" ht="15" customHeight="1" spans="1:14">
      <c r="A1441" s="461">
        <v>1435</v>
      </c>
      <c r="B1441" s="469" t="s">
        <v>1965</v>
      </c>
      <c r="C1441" s="470" t="s">
        <v>1966</v>
      </c>
      <c r="D1441" s="471" t="s">
        <v>386</v>
      </c>
      <c r="E1441" s="465">
        <v>10</v>
      </c>
      <c r="F1441" s="466">
        <f t="shared" si="64"/>
        <v>242.4</v>
      </c>
      <c r="G1441" s="467">
        <v>2424</v>
      </c>
      <c r="H1441" s="468"/>
      <c r="I1441" s="473"/>
      <c r="J1441" s="474"/>
      <c r="K1441" s="475">
        <f t="shared" si="65"/>
        <v>-2424</v>
      </c>
      <c r="L1441" s="476">
        <f t="shared" si="63"/>
        <v>-100</v>
      </c>
      <c r="M1441" s="477"/>
      <c r="N1441" s="478"/>
    </row>
    <row r="1442" ht="15" customHeight="1" spans="1:14">
      <c r="A1442" s="461">
        <v>1436</v>
      </c>
      <c r="B1442" s="469" t="s">
        <v>1965</v>
      </c>
      <c r="C1442" s="470" t="s">
        <v>1967</v>
      </c>
      <c r="D1442" s="471" t="s">
        <v>386</v>
      </c>
      <c r="E1442" s="465">
        <v>2</v>
      </c>
      <c r="F1442" s="466">
        <f t="shared" si="64"/>
        <v>50</v>
      </c>
      <c r="G1442" s="467">
        <v>100</v>
      </c>
      <c r="H1442" s="468"/>
      <c r="I1442" s="473"/>
      <c r="J1442" s="474"/>
      <c r="K1442" s="475">
        <f t="shared" si="65"/>
        <v>-100</v>
      </c>
      <c r="L1442" s="476">
        <f t="shared" si="63"/>
        <v>-100</v>
      </c>
      <c r="M1442" s="477"/>
      <c r="N1442" s="478"/>
    </row>
    <row r="1443" ht="15" customHeight="1" spans="1:14">
      <c r="A1443" s="461">
        <v>1437</v>
      </c>
      <c r="B1443" s="469" t="s">
        <v>1968</v>
      </c>
      <c r="C1443" s="470" t="s">
        <v>1969</v>
      </c>
      <c r="D1443" s="471" t="s">
        <v>476</v>
      </c>
      <c r="E1443" s="465">
        <v>2</v>
      </c>
      <c r="F1443" s="466">
        <f t="shared" si="64"/>
        <v>3150</v>
      </c>
      <c r="G1443" s="467">
        <v>6300</v>
      </c>
      <c r="H1443" s="468"/>
      <c r="I1443" s="473"/>
      <c r="J1443" s="474"/>
      <c r="K1443" s="475">
        <f t="shared" si="65"/>
        <v>-6300</v>
      </c>
      <c r="L1443" s="476">
        <f t="shared" si="63"/>
        <v>-100</v>
      </c>
      <c r="M1443" s="477"/>
      <c r="N1443" s="478"/>
    </row>
    <row r="1444" ht="15" customHeight="1" spans="1:14">
      <c r="A1444" s="461">
        <v>1438</v>
      </c>
      <c r="B1444" s="469" t="s">
        <v>1970</v>
      </c>
      <c r="C1444" s="470"/>
      <c r="D1444" s="471" t="s">
        <v>378</v>
      </c>
      <c r="E1444" s="465">
        <v>9</v>
      </c>
      <c r="F1444" s="466">
        <f t="shared" si="64"/>
        <v>520</v>
      </c>
      <c r="G1444" s="467">
        <v>4680</v>
      </c>
      <c r="H1444" s="468"/>
      <c r="I1444" s="473"/>
      <c r="J1444" s="474"/>
      <c r="K1444" s="475">
        <f t="shared" si="65"/>
        <v>-4680</v>
      </c>
      <c r="L1444" s="476">
        <f t="shared" si="63"/>
        <v>-100</v>
      </c>
      <c r="M1444" s="477"/>
      <c r="N1444" s="478"/>
    </row>
    <row r="1445" ht="15" customHeight="1" spans="1:14">
      <c r="A1445" s="461">
        <v>1439</v>
      </c>
      <c r="B1445" s="469" t="s">
        <v>1971</v>
      </c>
      <c r="C1445" s="470" t="s">
        <v>1972</v>
      </c>
      <c r="D1445" s="471" t="s">
        <v>386</v>
      </c>
      <c r="E1445" s="465">
        <v>43</v>
      </c>
      <c r="F1445" s="466">
        <f t="shared" si="64"/>
        <v>5</v>
      </c>
      <c r="G1445" s="467">
        <v>215</v>
      </c>
      <c r="H1445" s="468"/>
      <c r="I1445" s="473"/>
      <c r="J1445" s="474"/>
      <c r="K1445" s="475">
        <f t="shared" si="65"/>
        <v>-215</v>
      </c>
      <c r="L1445" s="476">
        <f t="shared" si="63"/>
        <v>-100</v>
      </c>
      <c r="M1445" s="477"/>
      <c r="N1445" s="478"/>
    </row>
    <row r="1446" ht="15" customHeight="1" spans="1:14">
      <c r="A1446" s="461">
        <v>1440</v>
      </c>
      <c r="B1446" s="469" t="s">
        <v>1973</v>
      </c>
      <c r="C1446" s="470" t="s">
        <v>1974</v>
      </c>
      <c r="D1446" s="471" t="s">
        <v>386</v>
      </c>
      <c r="E1446" s="465">
        <v>50</v>
      </c>
      <c r="F1446" s="466">
        <f t="shared" si="64"/>
        <v>35</v>
      </c>
      <c r="G1446" s="467">
        <v>1750</v>
      </c>
      <c r="H1446" s="468"/>
      <c r="I1446" s="473"/>
      <c r="J1446" s="474"/>
      <c r="K1446" s="475">
        <f t="shared" si="65"/>
        <v>-1750</v>
      </c>
      <c r="L1446" s="476">
        <f t="shared" si="63"/>
        <v>-100</v>
      </c>
      <c r="M1446" s="477"/>
      <c r="N1446" s="478"/>
    </row>
    <row r="1447" ht="15" customHeight="1" spans="1:14">
      <c r="A1447" s="461">
        <v>1441</v>
      </c>
      <c r="B1447" s="469" t="s">
        <v>1973</v>
      </c>
      <c r="C1447" s="470" t="s">
        <v>1975</v>
      </c>
      <c r="D1447" s="471" t="s">
        <v>386</v>
      </c>
      <c r="E1447" s="465">
        <v>50</v>
      </c>
      <c r="F1447" s="466">
        <f t="shared" si="64"/>
        <v>35</v>
      </c>
      <c r="G1447" s="467">
        <v>1750</v>
      </c>
      <c r="H1447" s="468"/>
      <c r="I1447" s="473"/>
      <c r="J1447" s="474"/>
      <c r="K1447" s="475">
        <f t="shared" si="65"/>
        <v>-1750</v>
      </c>
      <c r="L1447" s="476">
        <f t="shared" si="63"/>
        <v>-100</v>
      </c>
      <c r="M1447" s="477"/>
      <c r="N1447" s="478"/>
    </row>
    <row r="1448" ht="15" customHeight="1" spans="1:14">
      <c r="A1448" s="461">
        <v>1442</v>
      </c>
      <c r="B1448" s="469" t="s">
        <v>444</v>
      </c>
      <c r="C1448" s="470">
        <v>270</v>
      </c>
      <c r="D1448" s="471" t="s">
        <v>378</v>
      </c>
      <c r="E1448" s="465">
        <v>2</v>
      </c>
      <c r="F1448" s="466">
        <f t="shared" si="64"/>
        <v>19050</v>
      </c>
      <c r="G1448" s="467">
        <v>38100</v>
      </c>
      <c r="H1448" s="468"/>
      <c r="I1448" s="473"/>
      <c r="J1448" s="474"/>
      <c r="K1448" s="475">
        <f t="shared" si="65"/>
        <v>-38100</v>
      </c>
      <c r="L1448" s="476">
        <f t="shared" si="63"/>
        <v>-100</v>
      </c>
      <c r="M1448" s="477"/>
      <c r="N1448" s="478"/>
    </row>
    <row r="1449" ht="15" customHeight="1" spans="1:14">
      <c r="A1449" s="461">
        <v>1443</v>
      </c>
      <c r="B1449" s="469" t="s">
        <v>1976</v>
      </c>
      <c r="C1449" s="470">
        <v>270</v>
      </c>
      <c r="D1449" s="471" t="s">
        <v>378</v>
      </c>
      <c r="E1449" s="465">
        <v>5</v>
      </c>
      <c r="F1449" s="466">
        <f t="shared" si="64"/>
        <v>16431.2</v>
      </c>
      <c r="G1449" s="467">
        <v>82156</v>
      </c>
      <c r="H1449" s="468"/>
      <c r="I1449" s="473"/>
      <c r="J1449" s="474"/>
      <c r="K1449" s="475">
        <f t="shared" si="65"/>
        <v>-82156</v>
      </c>
      <c r="L1449" s="476">
        <f t="shared" si="63"/>
        <v>-100</v>
      </c>
      <c r="M1449" s="477"/>
      <c r="N1449" s="478"/>
    </row>
    <row r="1450" ht="15" customHeight="1" spans="1:14">
      <c r="A1450" s="461">
        <v>1444</v>
      </c>
      <c r="B1450" s="469" t="s">
        <v>1977</v>
      </c>
      <c r="C1450" s="470">
        <v>270</v>
      </c>
      <c r="D1450" s="471" t="s">
        <v>378</v>
      </c>
      <c r="E1450" s="465">
        <v>15</v>
      </c>
      <c r="F1450" s="466">
        <f t="shared" si="64"/>
        <v>1512.06666666667</v>
      </c>
      <c r="G1450" s="467">
        <v>22681</v>
      </c>
      <c r="H1450" s="468"/>
      <c r="I1450" s="473"/>
      <c r="J1450" s="474"/>
      <c r="K1450" s="475">
        <f t="shared" si="65"/>
        <v>-22681</v>
      </c>
      <c r="L1450" s="476">
        <f t="shared" si="63"/>
        <v>-100</v>
      </c>
      <c r="M1450" s="477"/>
      <c r="N1450" s="478"/>
    </row>
    <row r="1451" ht="15" customHeight="1" spans="1:14">
      <c r="A1451" s="461">
        <v>1445</v>
      </c>
      <c r="B1451" s="469" t="s">
        <v>1978</v>
      </c>
      <c r="C1451" s="470"/>
      <c r="D1451" s="471" t="s">
        <v>468</v>
      </c>
      <c r="E1451" s="465">
        <v>13</v>
      </c>
      <c r="F1451" s="466">
        <f t="shared" si="64"/>
        <v>60</v>
      </c>
      <c r="G1451" s="467">
        <v>780</v>
      </c>
      <c r="H1451" s="468"/>
      <c r="I1451" s="473"/>
      <c r="J1451" s="474"/>
      <c r="K1451" s="475">
        <f t="shared" si="65"/>
        <v>-780</v>
      </c>
      <c r="L1451" s="476">
        <f t="shared" si="63"/>
        <v>-100</v>
      </c>
      <c r="M1451" s="477"/>
      <c r="N1451" s="478"/>
    </row>
    <row r="1452" ht="15" customHeight="1" spans="1:14">
      <c r="A1452" s="461">
        <v>1446</v>
      </c>
      <c r="B1452" s="469" t="s">
        <v>1979</v>
      </c>
      <c r="C1452" s="470"/>
      <c r="D1452" s="471" t="s">
        <v>378</v>
      </c>
      <c r="E1452" s="465">
        <v>1</v>
      </c>
      <c r="F1452" s="466">
        <f t="shared" si="64"/>
        <v>200</v>
      </c>
      <c r="G1452" s="467">
        <v>200</v>
      </c>
      <c r="H1452" s="468"/>
      <c r="I1452" s="473"/>
      <c r="J1452" s="474"/>
      <c r="K1452" s="475">
        <f t="shared" si="65"/>
        <v>-200</v>
      </c>
      <c r="L1452" s="476">
        <f t="shared" si="63"/>
        <v>-100</v>
      </c>
      <c r="M1452" s="477"/>
      <c r="N1452" s="478"/>
    </row>
    <row r="1453" ht="15" customHeight="1" spans="1:14">
      <c r="A1453" s="461">
        <v>1447</v>
      </c>
      <c r="B1453" s="469" t="s">
        <v>1980</v>
      </c>
      <c r="C1453" s="470" t="s">
        <v>1981</v>
      </c>
      <c r="D1453" s="471" t="s">
        <v>342</v>
      </c>
      <c r="E1453" s="465">
        <v>1</v>
      </c>
      <c r="F1453" s="466">
        <f t="shared" si="64"/>
        <v>109100</v>
      </c>
      <c r="G1453" s="467">
        <v>109100</v>
      </c>
      <c r="H1453" s="468"/>
      <c r="I1453" s="473"/>
      <c r="J1453" s="474"/>
      <c r="K1453" s="475">
        <f t="shared" si="65"/>
        <v>-109100</v>
      </c>
      <c r="L1453" s="476">
        <f t="shared" si="63"/>
        <v>-100</v>
      </c>
      <c r="M1453" s="477"/>
      <c r="N1453" s="478"/>
    </row>
    <row r="1454" ht="15" customHeight="1" spans="1:14">
      <c r="A1454" s="461">
        <v>1448</v>
      </c>
      <c r="B1454" s="469" t="s">
        <v>1982</v>
      </c>
      <c r="C1454" s="470" t="s">
        <v>1983</v>
      </c>
      <c r="D1454" s="471" t="s">
        <v>386</v>
      </c>
      <c r="E1454" s="465">
        <v>1</v>
      </c>
      <c r="F1454" s="466">
        <f t="shared" si="64"/>
        <v>4550</v>
      </c>
      <c r="G1454" s="467">
        <v>4550</v>
      </c>
      <c r="H1454" s="468"/>
      <c r="I1454" s="473"/>
      <c r="J1454" s="474"/>
      <c r="K1454" s="475">
        <f t="shared" si="65"/>
        <v>-4550</v>
      </c>
      <c r="L1454" s="476">
        <f t="shared" si="63"/>
        <v>-100</v>
      </c>
      <c r="M1454" s="477"/>
      <c r="N1454" s="478"/>
    </row>
    <row r="1455" ht="15" customHeight="1" spans="1:14">
      <c r="A1455" s="461">
        <v>1449</v>
      </c>
      <c r="B1455" s="469" t="s">
        <v>1984</v>
      </c>
      <c r="C1455" s="470" t="s">
        <v>1983</v>
      </c>
      <c r="D1455" s="471" t="s">
        <v>386</v>
      </c>
      <c r="E1455" s="465">
        <v>7</v>
      </c>
      <c r="F1455" s="466">
        <f t="shared" si="64"/>
        <v>309.3</v>
      </c>
      <c r="G1455" s="467">
        <v>2165.1</v>
      </c>
      <c r="H1455" s="468"/>
      <c r="I1455" s="473"/>
      <c r="J1455" s="474"/>
      <c r="K1455" s="475">
        <f t="shared" si="65"/>
        <v>-2165.1</v>
      </c>
      <c r="L1455" s="476">
        <f t="shared" si="63"/>
        <v>-100</v>
      </c>
      <c r="M1455" s="477"/>
      <c r="N1455" s="478"/>
    </row>
    <row r="1456" ht="15" customHeight="1" spans="1:14">
      <c r="A1456" s="461">
        <v>1450</v>
      </c>
      <c r="B1456" s="469" t="s">
        <v>1985</v>
      </c>
      <c r="C1456" s="470" t="s">
        <v>1983</v>
      </c>
      <c r="D1456" s="471" t="s">
        <v>701</v>
      </c>
      <c r="E1456" s="465">
        <v>10</v>
      </c>
      <c r="F1456" s="466">
        <f t="shared" si="64"/>
        <v>185</v>
      </c>
      <c r="G1456" s="467">
        <v>1850</v>
      </c>
      <c r="H1456" s="468"/>
      <c r="I1456" s="473"/>
      <c r="J1456" s="474"/>
      <c r="K1456" s="475">
        <f t="shared" si="65"/>
        <v>-1850</v>
      </c>
      <c r="L1456" s="476">
        <f t="shared" si="63"/>
        <v>-100</v>
      </c>
      <c r="M1456" s="477"/>
      <c r="N1456" s="478"/>
    </row>
    <row r="1457" ht="15" customHeight="1" spans="1:14">
      <c r="A1457" s="461">
        <v>1451</v>
      </c>
      <c r="B1457" s="469" t="s">
        <v>1986</v>
      </c>
      <c r="C1457" s="470">
        <v>270</v>
      </c>
      <c r="D1457" s="471" t="s">
        <v>342</v>
      </c>
      <c r="E1457" s="465">
        <v>1</v>
      </c>
      <c r="F1457" s="466">
        <f t="shared" si="64"/>
        <v>115000</v>
      </c>
      <c r="G1457" s="467">
        <v>115000</v>
      </c>
      <c r="H1457" s="468"/>
      <c r="I1457" s="473"/>
      <c r="J1457" s="474"/>
      <c r="K1457" s="475">
        <f t="shared" si="65"/>
        <v>-115000</v>
      </c>
      <c r="L1457" s="476">
        <f t="shared" si="63"/>
        <v>-100</v>
      </c>
      <c r="M1457" s="477"/>
      <c r="N1457" s="478"/>
    </row>
    <row r="1458" ht="15" customHeight="1" spans="1:14">
      <c r="A1458" s="461">
        <v>1452</v>
      </c>
      <c r="B1458" s="469" t="s">
        <v>1987</v>
      </c>
      <c r="C1458" s="470" t="s">
        <v>1983</v>
      </c>
      <c r="D1458" s="471" t="s">
        <v>386</v>
      </c>
      <c r="E1458" s="465">
        <v>1</v>
      </c>
      <c r="F1458" s="466">
        <f t="shared" si="64"/>
        <v>295</v>
      </c>
      <c r="G1458" s="467">
        <v>295</v>
      </c>
      <c r="H1458" s="468"/>
      <c r="I1458" s="473"/>
      <c r="J1458" s="474"/>
      <c r="K1458" s="475">
        <f t="shared" si="65"/>
        <v>-295</v>
      </c>
      <c r="L1458" s="476">
        <f t="shared" si="63"/>
        <v>-100</v>
      </c>
      <c r="M1458" s="477"/>
      <c r="N1458" s="478"/>
    </row>
    <row r="1459" ht="15" customHeight="1" spans="1:14">
      <c r="A1459" s="461">
        <v>1453</v>
      </c>
      <c r="B1459" s="469" t="s">
        <v>1988</v>
      </c>
      <c r="C1459" s="470" t="s">
        <v>1989</v>
      </c>
      <c r="D1459" s="471" t="s">
        <v>342</v>
      </c>
      <c r="E1459" s="465">
        <v>2</v>
      </c>
      <c r="F1459" s="466">
        <f t="shared" si="64"/>
        <v>7500</v>
      </c>
      <c r="G1459" s="467">
        <v>15000</v>
      </c>
      <c r="H1459" s="468"/>
      <c r="I1459" s="473"/>
      <c r="J1459" s="474"/>
      <c r="K1459" s="475">
        <f t="shared" si="65"/>
        <v>-15000</v>
      </c>
      <c r="L1459" s="476">
        <f t="shared" si="63"/>
        <v>-100</v>
      </c>
      <c r="M1459" s="477"/>
      <c r="N1459" s="478"/>
    </row>
    <row r="1460" ht="15" customHeight="1" spans="1:14">
      <c r="A1460" s="461">
        <v>1454</v>
      </c>
      <c r="B1460" s="469" t="s">
        <v>1990</v>
      </c>
      <c r="C1460" s="470" t="s">
        <v>1991</v>
      </c>
      <c r="D1460" s="471" t="s">
        <v>476</v>
      </c>
      <c r="E1460" s="465">
        <v>200</v>
      </c>
      <c r="F1460" s="466">
        <f t="shared" si="64"/>
        <v>120</v>
      </c>
      <c r="G1460" s="467">
        <v>24000</v>
      </c>
      <c r="H1460" s="468"/>
      <c r="I1460" s="473"/>
      <c r="J1460" s="474"/>
      <c r="K1460" s="475">
        <f t="shared" si="65"/>
        <v>-24000</v>
      </c>
      <c r="L1460" s="476">
        <f t="shared" si="63"/>
        <v>-100</v>
      </c>
      <c r="M1460" s="477"/>
      <c r="N1460" s="478"/>
    </row>
    <row r="1461" ht="15" customHeight="1" spans="1:14">
      <c r="A1461" s="461">
        <v>1455</v>
      </c>
      <c r="B1461" s="469" t="s">
        <v>1992</v>
      </c>
      <c r="C1461" s="470" t="s">
        <v>1993</v>
      </c>
      <c r="D1461" s="471" t="s">
        <v>378</v>
      </c>
      <c r="E1461" s="465">
        <v>5</v>
      </c>
      <c r="F1461" s="466">
        <f t="shared" si="64"/>
        <v>18100</v>
      </c>
      <c r="G1461" s="467">
        <v>90500</v>
      </c>
      <c r="H1461" s="468"/>
      <c r="I1461" s="473"/>
      <c r="J1461" s="474"/>
      <c r="K1461" s="475">
        <f t="shared" si="65"/>
        <v>-90500</v>
      </c>
      <c r="L1461" s="476">
        <f t="shared" si="63"/>
        <v>-100</v>
      </c>
      <c r="M1461" s="477"/>
      <c r="N1461" s="478"/>
    </row>
    <row r="1462" ht="15" customHeight="1" spans="1:14">
      <c r="A1462" s="461">
        <v>1456</v>
      </c>
      <c r="B1462" s="469" t="s">
        <v>1994</v>
      </c>
      <c r="C1462" s="470" t="s">
        <v>1995</v>
      </c>
      <c r="D1462" s="471" t="s">
        <v>378</v>
      </c>
      <c r="E1462" s="465">
        <v>4</v>
      </c>
      <c r="F1462" s="466">
        <f t="shared" si="64"/>
        <v>2690</v>
      </c>
      <c r="G1462" s="467">
        <v>10760</v>
      </c>
      <c r="H1462" s="468"/>
      <c r="I1462" s="473"/>
      <c r="J1462" s="474"/>
      <c r="K1462" s="475">
        <f t="shared" si="65"/>
        <v>-10760</v>
      </c>
      <c r="L1462" s="476">
        <f t="shared" si="63"/>
        <v>-100</v>
      </c>
      <c r="M1462" s="477"/>
      <c r="N1462" s="478"/>
    </row>
    <row r="1463" ht="15" customHeight="1" spans="1:14">
      <c r="A1463" s="461">
        <v>1457</v>
      </c>
      <c r="B1463" s="469" t="s">
        <v>1996</v>
      </c>
      <c r="C1463" s="470" t="s">
        <v>470</v>
      </c>
      <c r="D1463" s="471" t="s">
        <v>378</v>
      </c>
      <c r="E1463" s="465">
        <v>2</v>
      </c>
      <c r="F1463" s="466">
        <f t="shared" si="64"/>
        <v>2500</v>
      </c>
      <c r="G1463" s="467">
        <v>5000</v>
      </c>
      <c r="H1463" s="468"/>
      <c r="I1463" s="473"/>
      <c r="J1463" s="474"/>
      <c r="K1463" s="475">
        <f t="shared" si="65"/>
        <v>-5000</v>
      </c>
      <c r="L1463" s="476">
        <f t="shared" si="63"/>
        <v>-100</v>
      </c>
      <c r="M1463" s="477"/>
      <c r="N1463" s="478"/>
    </row>
    <row r="1464" ht="15" customHeight="1" spans="1:14">
      <c r="A1464" s="461">
        <v>1458</v>
      </c>
      <c r="B1464" s="469" t="s">
        <v>1997</v>
      </c>
      <c r="C1464" s="470" t="s">
        <v>470</v>
      </c>
      <c r="D1464" s="471" t="s">
        <v>378</v>
      </c>
      <c r="E1464" s="465">
        <v>10</v>
      </c>
      <c r="F1464" s="466">
        <f t="shared" si="64"/>
        <v>1080</v>
      </c>
      <c r="G1464" s="467">
        <v>10800</v>
      </c>
      <c r="H1464" s="468"/>
      <c r="I1464" s="473"/>
      <c r="J1464" s="474"/>
      <c r="K1464" s="475">
        <f t="shared" si="65"/>
        <v>-10800</v>
      </c>
      <c r="L1464" s="476">
        <f t="shared" si="63"/>
        <v>-100</v>
      </c>
      <c r="M1464" s="477"/>
      <c r="N1464" s="478"/>
    </row>
    <row r="1465" ht="15" customHeight="1" spans="1:14">
      <c r="A1465" s="461">
        <v>1459</v>
      </c>
      <c r="B1465" s="469" t="s">
        <v>1998</v>
      </c>
      <c r="C1465" s="470" t="s">
        <v>1189</v>
      </c>
      <c r="D1465" s="471" t="s">
        <v>476</v>
      </c>
      <c r="E1465" s="465">
        <v>2</v>
      </c>
      <c r="F1465" s="466">
        <f t="shared" si="64"/>
        <v>2680</v>
      </c>
      <c r="G1465" s="467">
        <v>5360</v>
      </c>
      <c r="H1465" s="468"/>
      <c r="I1465" s="473"/>
      <c r="J1465" s="474"/>
      <c r="K1465" s="475">
        <f t="shared" si="65"/>
        <v>-5360</v>
      </c>
      <c r="L1465" s="476">
        <f t="shared" si="63"/>
        <v>-100</v>
      </c>
      <c r="M1465" s="477"/>
      <c r="N1465" s="478"/>
    </row>
    <row r="1466" ht="15" customHeight="1" spans="1:14">
      <c r="A1466" s="461">
        <v>1460</v>
      </c>
      <c r="B1466" s="469" t="s">
        <v>1998</v>
      </c>
      <c r="C1466" s="470" t="s">
        <v>1216</v>
      </c>
      <c r="D1466" s="471" t="s">
        <v>476</v>
      </c>
      <c r="E1466" s="465">
        <v>2</v>
      </c>
      <c r="F1466" s="466">
        <f t="shared" si="64"/>
        <v>2000</v>
      </c>
      <c r="G1466" s="467">
        <v>4000</v>
      </c>
      <c r="H1466" s="468"/>
      <c r="I1466" s="473"/>
      <c r="J1466" s="474"/>
      <c r="K1466" s="475">
        <f t="shared" si="65"/>
        <v>-4000</v>
      </c>
      <c r="L1466" s="476">
        <f t="shared" si="63"/>
        <v>-100</v>
      </c>
      <c r="M1466" s="477"/>
      <c r="N1466" s="478"/>
    </row>
    <row r="1467" ht="15" customHeight="1" spans="1:14">
      <c r="A1467" s="461">
        <v>1461</v>
      </c>
      <c r="B1467" s="469" t="s">
        <v>1999</v>
      </c>
      <c r="C1467" s="470"/>
      <c r="D1467" s="471" t="s">
        <v>386</v>
      </c>
      <c r="E1467" s="465">
        <v>3</v>
      </c>
      <c r="F1467" s="466">
        <f t="shared" si="64"/>
        <v>210</v>
      </c>
      <c r="G1467" s="467">
        <v>630</v>
      </c>
      <c r="H1467" s="468"/>
      <c r="I1467" s="473"/>
      <c r="J1467" s="474"/>
      <c r="K1467" s="475">
        <f t="shared" si="65"/>
        <v>-630</v>
      </c>
      <c r="L1467" s="476">
        <f t="shared" si="63"/>
        <v>-100</v>
      </c>
      <c r="M1467" s="477"/>
      <c r="N1467" s="478"/>
    </row>
    <row r="1468" ht="15" customHeight="1" spans="1:14">
      <c r="A1468" s="461">
        <v>1462</v>
      </c>
      <c r="B1468" s="469" t="s">
        <v>2000</v>
      </c>
      <c r="C1468" s="470" t="s">
        <v>2001</v>
      </c>
      <c r="D1468" s="471" t="s">
        <v>386</v>
      </c>
      <c r="E1468" s="465">
        <v>10</v>
      </c>
      <c r="F1468" s="466">
        <f t="shared" si="64"/>
        <v>1100</v>
      </c>
      <c r="G1468" s="467">
        <v>11000</v>
      </c>
      <c r="H1468" s="468"/>
      <c r="I1468" s="473"/>
      <c r="J1468" s="474"/>
      <c r="K1468" s="475">
        <f t="shared" si="65"/>
        <v>-11000</v>
      </c>
      <c r="L1468" s="476">
        <f t="shared" si="63"/>
        <v>-100</v>
      </c>
      <c r="M1468" s="477"/>
      <c r="N1468" s="478"/>
    </row>
    <row r="1469" ht="15" customHeight="1" spans="1:14">
      <c r="A1469" s="461">
        <v>1463</v>
      </c>
      <c r="B1469" s="469" t="s">
        <v>2002</v>
      </c>
      <c r="C1469" s="470" t="s">
        <v>2003</v>
      </c>
      <c r="D1469" s="471" t="s">
        <v>386</v>
      </c>
      <c r="E1469" s="465">
        <v>5</v>
      </c>
      <c r="F1469" s="466">
        <f t="shared" si="64"/>
        <v>140</v>
      </c>
      <c r="G1469" s="467">
        <v>700</v>
      </c>
      <c r="H1469" s="468"/>
      <c r="I1469" s="473"/>
      <c r="J1469" s="474"/>
      <c r="K1469" s="475">
        <f t="shared" si="65"/>
        <v>-700</v>
      </c>
      <c r="L1469" s="476">
        <f t="shared" si="63"/>
        <v>-100</v>
      </c>
      <c r="M1469" s="477"/>
      <c r="N1469" s="478"/>
    </row>
    <row r="1470" ht="15" customHeight="1" spans="1:14">
      <c r="A1470" s="461">
        <v>1464</v>
      </c>
      <c r="B1470" s="469" t="s">
        <v>2004</v>
      </c>
      <c r="C1470" s="470" t="s">
        <v>2005</v>
      </c>
      <c r="D1470" s="471" t="s">
        <v>386</v>
      </c>
      <c r="E1470" s="465">
        <v>50</v>
      </c>
      <c r="F1470" s="466">
        <f t="shared" si="64"/>
        <v>25</v>
      </c>
      <c r="G1470" s="467">
        <v>1250</v>
      </c>
      <c r="H1470" s="468"/>
      <c r="I1470" s="473"/>
      <c r="J1470" s="474"/>
      <c r="K1470" s="475">
        <f t="shared" si="65"/>
        <v>-1250</v>
      </c>
      <c r="L1470" s="476">
        <f t="shared" si="63"/>
        <v>-100</v>
      </c>
      <c r="M1470" s="477"/>
      <c r="N1470" s="478"/>
    </row>
    <row r="1471" ht="15" customHeight="1" spans="1:14">
      <c r="A1471" s="461">
        <v>1465</v>
      </c>
      <c r="B1471" s="469" t="s">
        <v>2006</v>
      </c>
      <c r="C1471" s="470" t="s">
        <v>2007</v>
      </c>
      <c r="D1471" s="471" t="s">
        <v>386</v>
      </c>
      <c r="E1471" s="465">
        <v>20</v>
      </c>
      <c r="F1471" s="466">
        <f t="shared" si="64"/>
        <v>195</v>
      </c>
      <c r="G1471" s="467">
        <v>3900</v>
      </c>
      <c r="H1471" s="468"/>
      <c r="I1471" s="473"/>
      <c r="J1471" s="474"/>
      <c r="K1471" s="475">
        <f t="shared" si="65"/>
        <v>-3900</v>
      </c>
      <c r="L1471" s="476">
        <f t="shared" si="63"/>
        <v>-100</v>
      </c>
      <c r="M1471" s="477"/>
      <c r="N1471" s="478"/>
    </row>
    <row r="1472" ht="15" customHeight="1" spans="1:14">
      <c r="A1472" s="461">
        <v>1466</v>
      </c>
      <c r="B1472" s="469" t="s">
        <v>2008</v>
      </c>
      <c r="C1472" s="470" t="s">
        <v>2009</v>
      </c>
      <c r="D1472" s="471" t="s">
        <v>386</v>
      </c>
      <c r="E1472" s="465">
        <v>5</v>
      </c>
      <c r="F1472" s="466">
        <f t="shared" si="64"/>
        <v>1300</v>
      </c>
      <c r="G1472" s="467">
        <v>6500</v>
      </c>
      <c r="H1472" s="468"/>
      <c r="I1472" s="473"/>
      <c r="J1472" s="474"/>
      <c r="K1472" s="475">
        <f t="shared" si="65"/>
        <v>-6500</v>
      </c>
      <c r="L1472" s="476">
        <f t="shared" si="63"/>
        <v>-100</v>
      </c>
      <c r="M1472" s="477"/>
      <c r="N1472" s="478"/>
    </row>
    <row r="1473" ht="15" customHeight="1" spans="1:14">
      <c r="A1473" s="461">
        <v>1467</v>
      </c>
      <c r="B1473" s="469" t="s">
        <v>2010</v>
      </c>
      <c r="C1473" s="470"/>
      <c r="D1473" s="471" t="s">
        <v>386</v>
      </c>
      <c r="E1473" s="465">
        <v>50</v>
      </c>
      <c r="F1473" s="466">
        <f t="shared" si="64"/>
        <v>13</v>
      </c>
      <c r="G1473" s="467">
        <v>650</v>
      </c>
      <c r="H1473" s="468"/>
      <c r="I1473" s="473"/>
      <c r="J1473" s="474"/>
      <c r="K1473" s="475">
        <f t="shared" si="65"/>
        <v>-650</v>
      </c>
      <c r="L1473" s="476">
        <f t="shared" si="63"/>
        <v>-100</v>
      </c>
      <c r="M1473" s="477"/>
      <c r="N1473" s="478"/>
    </row>
    <row r="1474" ht="15" customHeight="1" spans="1:14">
      <c r="A1474" s="461">
        <v>1468</v>
      </c>
      <c r="B1474" s="469" t="s">
        <v>2011</v>
      </c>
      <c r="C1474" s="470"/>
      <c r="D1474" s="471" t="s">
        <v>378</v>
      </c>
      <c r="E1474" s="465">
        <v>4</v>
      </c>
      <c r="F1474" s="466">
        <f t="shared" si="64"/>
        <v>1050</v>
      </c>
      <c r="G1474" s="467">
        <v>4200</v>
      </c>
      <c r="H1474" s="468"/>
      <c r="I1474" s="473"/>
      <c r="J1474" s="474"/>
      <c r="K1474" s="475">
        <f t="shared" si="65"/>
        <v>-4200</v>
      </c>
      <c r="L1474" s="476">
        <f t="shared" si="63"/>
        <v>-100</v>
      </c>
      <c r="M1474" s="477"/>
      <c r="N1474" s="478"/>
    </row>
    <row r="1475" ht="15" customHeight="1" spans="1:14">
      <c r="A1475" s="461">
        <v>1469</v>
      </c>
      <c r="B1475" s="469" t="s">
        <v>2012</v>
      </c>
      <c r="C1475" s="470" t="s">
        <v>470</v>
      </c>
      <c r="D1475" s="471" t="s">
        <v>378</v>
      </c>
      <c r="E1475" s="465">
        <v>5</v>
      </c>
      <c r="F1475" s="466">
        <f t="shared" si="64"/>
        <v>720</v>
      </c>
      <c r="G1475" s="467">
        <v>3600</v>
      </c>
      <c r="H1475" s="468"/>
      <c r="I1475" s="473"/>
      <c r="J1475" s="474"/>
      <c r="K1475" s="475">
        <f t="shared" si="65"/>
        <v>-3600</v>
      </c>
      <c r="L1475" s="476">
        <f t="shared" ref="L1475:L1538" si="66">IF(OR(G1475&lt;=0,G1475=""),"",(J1475-G1475)/G1475*100)</f>
        <v>-100</v>
      </c>
      <c r="M1475" s="477"/>
      <c r="N1475" s="478"/>
    </row>
    <row r="1476" ht="15" customHeight="1" spans="1:14">
      <c r="A1476" s="461">
        <v>1470</v>
      </c>
      <c r="B1476" s="469" t="s">
        <v>2013</v>
      </c>
      <c r="C1476" s="470" t="s">
        <v>470</v>
      </c>
      <c r="D1476" s="471" t="s">
        <v>386</v>
      </c>
      <c r="E1476" s="465">
        <v>10</v>
      </c>
      <c r="F1476" s="466">
        <f t="shared" si="64"/>
        <v>1300</v>
      </c>
      <c r="G1476" s="467">
        <v>13000</v>
      </c>
      <c r="H1476" s="468"/>
      <c r="I1476" s="473"/>
      <c r="J1476" s="474"/>
      <c r="K1476" s="475">
        <f t="shared" si="65"/>
        <v>-13000</v>
      </c>
      <c r="L1476" s="476">
        <f t="shared" si="66"/>
        <v>-100</v>
      </c>
      <c r="M1476" s="477"/>
      <c r="N1476" s="478"/>
    </row>
    <row r="1477" ht="15" customHeight="1" spans="1:14">
      <c r="A1477" s="461">
        <v>1471</v>
      </c>
      <c r="B1477" s="469" t="s">
        <v>2014</v>
      </c>
      <c r="C1477" s="470" t="s">
        <v>470</v>
      </c>
      <c r="D1477" s="471" t="s">
        <v>386</v>
      </c>
      <c r="E1477" s="465">
        <v>10</v>
      </c>
      <c r="F1477" s="466">
        <f t="shared" si="64"/>
        <v>120</v>
      </c>
      <c r="G1477" s="467">
        <v>1200</v>
      </c>
      <c r="H1477" s="468"/>
      <c r="I1477" s="473"/>
      <c r="J1477" s="474"/>
      <c r="K1477" s="475">
        <f t="shared" si="65"/>
        <v>-1200</v>
      </c>
      <c r="L1477" s="476">
        <f t="shared" si="66"/>
        <v>-100</v>
      </c>
      <c r="M1477" s="477"/>
      <c r="N1477" s="478"/>
    </row>
    <row r="1478" ht="15" customHeight="1" spans="1:14">
      <c r="A1478" s="461">
        <v>1472</v>
      </c>
      <c r="B1478" s="469" t="s">
        <v>2015</v>
      </c>
      <c r="C1478" s="470"/>
      <c r="D1478" s="471" t="s">
        <v>972</v>
      </c>
      <c r="E1478" s="465">
        <v>10</v>
      </c>
      <c r="F1478" s="466">
        <f t="shared" si="64"/>
        <v>20</v>
      </c>
      <c r="G1478" s="467">
        <v>200</v>
      </c>
      <c r="H1478" s="468"/>
      <c r="I1478" s="473"/>
      <c r="J1478" s="474"/>
      <c r="K1478" s="475">
        <f t="shared" si="65"/>
        <v>-200</v>
      </c>
      <c r="L1478" s="476">
        <f t="shared" si="66"/>
        <v>-100</v>
      </c>
      <c r="M1478" s="477"/>
      <c r="N1478" s="478"/>
    </row>
    <row r="1479" ht="15" customHeight="1" spans="1:14">
      <c r="A1479" s="461">
        <v>1473</v>
      </c>
      <c r="B1479" s="469" t="s">
        <v>2016</v>
      </c>
      <c r="C1479" s="470" t="s">
        <v>2017</v>
      </c>
      <c r="D1479" s="471" t="s">
        <v>393</v>
      </c>
      <c r="E1479" s="465">
        <v>7</v>
      </c>
      <c r="F1479" s="466">
        <f t="shared" si="64"/>
        <v>140.571428571429</v>
      </c>
      <c r="G1479" s="467">
        <v>984</v>
      </c>
      <c r="H1479" s="468"/>
      <c r="I1479" s="473"/>
      <c r="J1479" s="474"/>
      <c r="K1479" s="475">
        <f t="shared" si="65"/>
        <v>-984</v>
      </c>
      <c r="L1479" s="476">
        <f t="shared" si="66"/>
        <v>-100</v>
      </c>
      <c r="M1479" s="477"/>
      <c r="N1479" s="478"/>
    </row>
    <row r="1480" ht="15" customHeight="1" spans="1:14">
      <c r="A1480" s="461">
        <v>1474</v>
      </c>
      <c r="B1480" s="469" t="s">
        <v>2018</v>
      </c>
      <c r="C1480" s="470"/>
      <c r="D1480" s="471" t="s">
        <v>378</v>
      </c>
      <c r="E1480" s="465">
        <v>2</v>
      </c>
      <c r="F1480" s="466">
        <f t="shared" ref="F1480:F1543" si="67">G1480/E1480</f>
        <v>2871.795</v>
      </c>
      <c r="G1480" s="467">
        <v>5743.59</v>
      </c>
      <c r="H1480" s="468"/>
      <c r="I1480" s="473"/>
      <c r="J1480" s="474"/>
      <c r="K1480" s="475">
        <f t="shared" ref="K1480:K1543" si="68">J1480-G1480</f>
        <v>-5743.59</v>
      </c>
      <c r="L1480" s="476">
        <f t="shared" si="66"/>
        <v>-100</v>
      </c>
      <c r="M1480" s="477"/>
      <c r="N1480" s="478"/>
    </row>
    <row r="1481" ht="15" customHeight="1" spans="1:14">
      <c r="A1481" s="461">
        <v>1475</v>
      </c>
      <c r="B1481" s="469" t="s">
        <v>2019</v>
      </c>
      <c r="C1481" s="470"/>
      <c r="D1481" s="471" t="s">
        <v>386</v>
      </c>
      <c r="E1481" s="465">
        <v>83</v>
      </c>
      <c r="F1481" s="466">
        <f t="shared" si="67"/>
        <v>239.096385542169</v>
      </c>
      <c r="G1481" s="467">
        <v>19845</v>
      </c>
      <c r="H1481" s="468"/>
      <c r="I1481" s="473"/>
      <c r="J1481" s="474"/>
      <c r="K1481" s="475">
        <f t="shared" si="68"/>
        <v>-19845</v>
      </c>
      <c r="L1481" s="476">
        <f t="shared" si="66"/>
        <v>-100</v>
      </c>
      <c r="M1481" s="477"/>
      <c r="N1481" s="478"/>
    </row>
    <row r="1482" ht="15" customHeight="1" spans="1:14">
      <c r="A1482" s="461">
        <v>1476</v>
      </c>
      <c r="B1482" s="469" t="s">
        <v>2020</v>
      </c>
      <c r="C1482" s="470"/>
      <c r="D1482" s="471" t="s">
        <v>386</v>
      </c>
      <c r="E1482" s="465">
        <v>56</v>
      </c>
      <c r="F1482" s="466">
        <f t="shared" si="67"/>
        <v>1150</v>
      </c>
      <c r="G1482" s="467">
        <v>64400</v>
      </c>
      <c r="H1482" s="468"/>
      <c r="I1482" s="473"/>
      <c r="J1482" s="474"/>
      <c r="K1482" s="475">
        <f t="shared" si="68"/>
        <v>-64400</v>
      </c>
      <c r="L1482" s="476">
        <f t="shared" si="66"/>
        <v>-100</v>
      </c>
      <c r="M1482" s="477"/>
      <c r="N1482" s="478"/>
    </row>
    <row r="1483" ht="15" customHeight="1" spans="1:14">
      <c r="A1483" s="461">
        <v>1477</v>
      </c>
      <c r="B1483" s="469" t="s">
        <v>2021</v>
      </c>
      <c r="C1483" s="470"/>
      <c r="D1483" s="471" t="s">
        <v>386</v>
      </c>
      <c r="E1483" s="465">
        <v>4</v>
      </c>
      <c r="F1483" s="466">
        <f t="shared" si="67"/>
        <v>1050</v>
      </c>
      <c r="G1483" s="467">
        <v>4200</v>
      </c>
      <c r="H1483" s="468"/>
      <c r="I1483" s="473"/>
      <c r="J1483" s="474"/>
      <c r="K1483" s="475">
        <f t="shared" si="68"/>
        <v>-4200</v>
      </c>
      <c r="L1483" s="476">
        <f t="shared" si="66"/>
        <v>-100</v>
      </c>
      <c r="M1483" s="477"/>
      <c r="N1483" s="478"/>
    </row>
    <row r="1484" ht="15" customHeight="1" spans="1:14">
      <c r="A1484" s="461">
        <v>1478</v>
      </c>
      <c r="B1484" s="469" t="s">
        <v>2022</v>
      </c>
      <c r="C1484" s="470" t="s">
        <v>2023</v>
      </c>
      <c r="D1484" s="471" t="s">
        <v>492</v>
      </c>
      <c r="E1484" s="465">
        <v>150</v>
      </c>
      <c r="F1484" s="466">
        <f t="shared" si="67"/>
        <v>5.6638</v>
      </c>
      <c r="G1484" s="467">
        <v>849.57</v>
      </c>
      <c r="H1484" s="468"/>
      <c r="I1484" s="473"/>
      <c r="J1484" s="474"/>
      <c r="K1484" s="475">
        <f t="shared" si="68"/>
        <v>-849.57</v>
      </c>
      <c r="L1484" s="476">
        <f t="shared" si="66"/>
        <v>-100</v>
      </c>
      <c r="M1484" s="477"/>
      <c r="N1484" s="478"/>
    </row>
    <row r="1485" ht="15" customHeight="1" spans="1:14">
      <c r="A1485" s="461">
        <v>1479</v>
      </c>
      <c r="B1485" s="469" t="s">
        <v>2024</v>
      </c>
      <c r="C1485" s="470"/>
      <c r="D1485" s="471" t="s">
        <v>386</v>
      </c>
      <c r="E1485" s="465">
        <v>4</v>
      </c>
      <c r="F1485" s="466">
        <f t="shared" si="67"/>
        <v>550</v>
      </c>
      <c r="G1485" s="467">
        <v>2200</v>
      </c>
      <c r="H1485" s="468"/>
      <c r="I1485" s="473"/>
      <c r="J1485" s="474"/>
      <c r="K1485" s="475">
        <f t="shared" si="68"/>
        <v>-2200</v>
      </c>
      <c r="L1485" s="476">
        <f t="shared" si="66"/>
        <v>-100</v>
      </c>
      <c r="M1485" s="477"/>
      <c r="N1485" s="478"/>
    </row>
    <row r="1486" ht="15" customHeight="1" spans="1:14">
      <c r="A1486" s="461">
        <v>1480</v>
      </c>
      <c r="B1486" s="469" t="s">
        <v>2025</v>
      </c>
      <c r="C1486" s="470" t="s">
        <v>2026</v>
      </c>
      <c r="D1486" s="471" t="s">
        <v>476</v>
      </c>
      <c r="E1486" s="465">
        <v>100</v>
      </c>
      <c r="F1486" s="466">
        <f t="shared" si="67"/>
        <v>55</v>
      </c>
      <c r="G1486" s="467">
        <v>5500</v>
      </c>
      <c r="H1486" s="468"/>
      <c r="I1486" s="473"/>
      <c r="J1486" s="474"/>
      <c r="K1486" s="475">
        <f t="shared" si="68"/>
        <v>-5500</v>
      </c>
      <c r="L1486" s="476">
        <f t="shared" si="66"/>
        <v>-100</v>
      </c>
      <c r="M1486" s="477"/>
      <c r="N1486" s="478"/>
    </row>
    <row r="1487" ht="15" customHeight="1" spans="1:14">
      <c r="A1487" s="461">
        <v>1481</v>
      </c>
      <c r="B1487" s="469" t="s">
        <v>2027</v>
      </c>
      <c r="C1487" s="470"/>
      <c r="D1487" s="471" t="s">
        <v>386</v>
      </c>
      <c r="E1487" s="465">
        <v>2</v>
      </c>
      <c r="F1487" s="466">
        <f t="shared" si="67"/>
        <v>6153.845</v>
      </c>
      <c r="G1487" s="467">
        <v>12307.69</v>
      </c>
      <c r="H1487" s="468"/>
      <c r="I1487" s="473"/>
      <c r="J1487" s="474"/>
      <c r="K1487" s="475">
        <f t="shared" si="68"/>
        <v>-12307.69</v>
      </c>
      <c r="L1487" s="476">
        <f t="shared" si="66"/>
        <v>-100</v>
      </c>
      <c r="M1487" s="477"/>
      <c r="N1487" s="478"/>
    </row>
    <row r="1488" ht="15" customHeight="1" spans="1:14">
      <c r="A1488" s="461">
        <v>1482</v>
      </c>
      <c r="B1488" s="469" t="s">
        <v>2028</v>
      </c>
      <c r="C1488" s="470" t="s">
        <v>2029</v>
      </c>
      <c r="D1488" s="471" t="s">
        <v>972</v>
      </c>
      <c r="E1488" s="465">
        <v>300</v>
      </c>
      <c r="F1488" s="466">
        <f t="shared" si="67"/>
        <v>230</v>
      </c>
      <c r="G1488" s="467">
        <v>69000</v>
      </c>
      <c r="H1488" s="468"/>
      <c r="I1488" s="473"/>
      <c r="J1488" s="474"/>
      <c r="K1488" s="475">
        <f t="shared" si="68"/>
        <v>-69000</v>
      </c>
      <c r="L1488" s="476">
        <f t="shared" si="66"/>
        <v>-100</v>
      </c>
      <c r="M1488" s="477"/>
      <c r="N1488" s="478"/>
    </row>
    <row r="1489" ht="15" customHeight="1" spans="1:14">
      <c r="A1489" s="461">
        <v>1483</v>
      </c>
      <c r="B1489" s="469" t="s">
        <v>2028</v>
      </c>
      <c r="C1489" s="470" t="s">
        <v>2030</v>
      </c>
      <c r="D1489" s="471" t="s">
        <v>972</v>
      </c>
      <c r="E1489" s="465">
        <v>1407</v>
      </c>
      <c r="F1489" s="466">
        <f t="shared" si="67"/>
        <v>236.131115849325</v>
      </c>
      <c r="G1489" s="467">
        <v>332236.48</v>
      </c>
      <c r="H1489" s="468"/>
      <c r="I1489" s="473"/>
      <c r="J1489" s="474"/>
      <c r="K1489" s="475">
        <f t="shared" si="68"/>
        <v>-332236.48</v>
      </c>
      <c r="L1489" s="476">
        <f t="shared" si="66"/>
        <v>-100</v>
      </c>
      <c r="M1489" s="477"/>
      <c r="N1489" s="478"/>
    </row>
    <row r="1490" ht="15" customHeight="1" spans="1:14">
      <c r="A1490" s="461">
        <v>1484</v>
      </c>
      <c r="B1490" s="469" t="s">
        <v>2028</v>
      </c>
      <c r="C1490" s="470" t="s">
        <v>2031</v>
      </c>
      <c r="D1490" s="471" t="s">
        <v>972</v>
      </c>
      <c r="E1490" s="465">
        <v>300</v>
      </c>
      <c r="F1490" s="466">
        <f t="shared" si="67"/>
        <v>136.5869</v>
      </c>
      <c r="G1490" s="467">
        <v>40976.07</v>
      </c>
      <c r="H1490" s="468"/>
      <c r="I1490" s="473"/>
      <c r="J1490" s="474"/>
      <c r="K1490" s="475">
        <f t="shared" si="68"/>
        <v>-40976.07</v>
      </c>
      <c r="L1490" s="476">
        <f t="shared" si="66"/>
        <v>-100</v>
      </c>
      <c r="M1490" s="477"/>
      <c r="N1490" s="478"/>
    </row>
    <row r="1491" ht="15" customHeight="1" spans="1:14">
      <c r="A1491" s="461">
        <v>1485</v>
      </c>
      <c r="B1491" s="469" t="s">
        <v>2028</v>
      </c>
      <c r="C1491" s="470" t="s">
        <v>2032</v>
      </c>
      <c r="D1491" s="471" t="s">
        <v>972</v>
      </c>
      <c r="E1491" s="465">
        <v>150</v>
      </c>
      <c r="F1491" s="466">
        <f t="shared" si="67"/>
        <v>145.359</v>
      </c>
      <c r="G1491" s="467">
        <v>21803.85</v>
      </c>
      <c r="H1491" s="468"/>
      <c r="I1491" s="473"/>
      <c r="J1491" s="474"/>
      <c r="K1491" s="475">
        <f t="shared" si="68"/>
        <v>-21803.85</v>
      </c>
      <c r="L1491" s="476">
        <f t="shared" si="66"/>
        <v>-100</v>
      </c>
      <c r="M1491" s="477"/>
      <c r="N1491" s="478"/>
    </row>
    <row r="1492" ht="15" customHeight="1" spans="1:14">
      <c r="A1492" s="461">
        <v>1486</v>
      </c>
      <c r="B1492" s="469" t="s">
        <v>2028</v>
      </c>
      <c r="C1492" s="470">
        <v>95</v>
      </c>
      <c r="D1492" s="471" t="s">
        <v>386</v>
      </c>
      <c r="E1492" s="465">
        <v>42</v>
      </c>
      <c r="F1492" s="466">
        <f t="shared" si="67"/>
        <v>465.238095238095</v>
      </c>
      <c r="G1492" s="467">
        <v>19540</v>
      </c>
      <c r="H1492" s="468"/>
      <c r="I1492" s="473"/>
      <c r="J1492" s="474"/>
      <c r="K1492" s="475">
        <f t="shared" si="68"/>
        <v>-19540</v>
      </c>
      <c r="L1492" s="476">
        <f t="shared" si="66"/>
        <v>-100</v>
      </c>
      <c r="M1492" s="477"/>
      <c r="N1492" s="478"/>
    </row>
    <row r="1493" ht="15" customHeight="1" spans="1:14">
      <c r="A1493" s="461">
        <v>1487</v>
      </c>
      <c r="B1493" s="469" t="s">
        <v>2028</v>
      </c>
      <c r="C1493" s="470" t="s">
        <v>2033</v>
      </c>
      <c r="D1493" s="471" t="s">
        <v>386</v>
      </c>
      <c r="E1493" s="465">
        <v>360</v>
      </c>
      <c r="F1493" s="466">
        <f t="shared" si="67"/>
        <v>294.586888888889</v>
      </c>
      <c r="G1493" s="467">
        <v>106051.28</v>
      </c>
      <c r="H1493" s="468"/>
      <c r="I1493" s="473"/>
      <c r="J1493" s="474"/>
      <c r="K1493" s="475">
        <f t="shared" si="68"/>
        <v>-106051.28</v>
      </c>
      <c r="L1493" s="476">
        <f t="shared" si="66"/>
        <v>-100</v>
      </c>
      <c r="M1493" s="477"/>
      <c r="N1493" s="478"/>
    </row>
    <row r="1494" ht="15" customHeight="1" spans="1:14">
      <c r="A1494" s="461">
        <v>1488</v>
      </c>
      <c r="B1494" s="469" t="s">
        <v>2034</v>
      </c>
      <c r="C1494" s="470" t="s">
        <v>2035</v>
      </c>
      <c r="D1494" s="471" t="s">
        <v>386</v>
      </c>
      <c r="E1494" s="465">
        <v>185</v>
      </c>
      <c r="F1494" s="466">
        <f t="shared" si="67"/>
        <v>558.594594594595</v>
      </c>
      <c r="G1494" s="467">
        <v>103340</v>
      </c>
      <c r="H1494" s="468"/>
      <c r="I1494" s="473"/>
      <c r="J1494" s="474"/>
      <c r="K1494" s="475">
        <f t="shared" si="68"/>
        <v>-103340</v>
      </c>
      <c r="L1494" s="476">
        <f t="shared" si="66"/>
        <v>-100</v>
      </c>
      <c r="M1494" s="477"/>
      <c r="N1494" s="478"/>
    </row>
    <row r="1495" ht="15" customHeight="1" spans="1:14">
      <c r="A1495" s="461">
        <v>1489</v>
      </c>
      <c r="B1495" s="469" t="s">
        <v>2036</v>
      </c>
      <c r="C1495" s="470" t="s">
        <v>2037</v>
      </c>
      <c r="D1495" s="471" t="s">
        <v>476</v>
      </c>
      <c r="E1495" s="465">
        <v>38</v>
      </c>
      <c r="F1495" s="466">
        <f t="shared" si="67"/>
        <v>1000</v>
      </c>
      <c r="G1495" s="467">
        <v>38000</v>
      </c>
      <c r="H1495" s="468"/>
      <c r="I1495" s="473"/>
      <c r="J1495" s="474"/>
      <c r="K1495" s="475">
        <f t="shared" si="68"/>
        <v>-38000</v>
      </c>
      <c r="L1495" s="476">
        <f t="shared" si="66"/>
        <v>-100</v>
      </c>
      <c r="M1495" s="477"/>
      <c r="N1495" s="478"/>
    </row>
    <row r="1496" ht="15" customHeight="1" spans="1:14">
      <c r="A1496" s="461">
        <v>1490</v>
      </c>
      <c r="B1496" s="469" t="s">
        <v>2036</v>
      </c>
      <c r="C1496" s="470" t="s">
        <v>2038</v>
      </c>
      <c r="D1496" s="471" t="s">
        <v>476</v>
      </c>
      <c r="E1496" s="465">
        <v>60</v>
      </c>
      <c r="F1496" s="466">
        <f t="shared" si="67"/>
        <v>1580</v>
      </c>
      <c r="G1496" s="467">
        <v>94800</v>
      </c>
      <c r="H1496" s="468"/>
      <c r="I1496" s="473"/>
      <c r="J1496" s="474"/>
      <c r="K1496" s="475">
        <f t="shared" si="68"/>
        <v>-94800</v>
      </c>
      <c r="L1496" s="476">
        <f t="shared" si="66"/>
        <v>-100</v>
      </c>
      <c r="M1496" s="477"/>
      <c r="N1496" s="478"/>
    </row>
    <row r="1497" ht="15" customHeight="1" spans="1:14">
      <c r="A1497" s="461">
        <v>1491</v>
      </c>
      <c r="B1497" s="469" t="s">
        <v>2039</v>
      </c>
      <c r="C1497" s="470" t="s">
        <v>2040</v>
      </c>
      <c r="D1497" s="471" t="s">
        <v>476</v>
      </c>
      <c r="E1497" s="465">
        <v>10</v>
      </c>
      <c r="F1497" s="466">
        <f t="shared" si="67"/>
        <v>110</v>
      </c>
      <c r="G1497" s="467">
        <v>1100</v>
      </c>
      <c r="H1497" s="468"/>
      <c r="I1497" s="473"/>
      <c r="J1497" s="474"/>
      <c r="K1497" s="475">
        <f t="shared" si="68"/>
        <v>-1100</v>
      </c>
      <c r="L1497" s="476">
        <f t="shared" si="66"/>
        <v>-100</v>
      </c>
      <c r="M1497" s="477"/>
      <c r="N1497" s="478"/>
    </row>
    <row r="1498" ht="15" customHeight="1" spans="1:14">
      <c r="A1498" s="461">
        <v>1492</v>
      </c>
      <c r="B1498" s="469" t="s">
        <v>2039</v>
      </c>
      <c r="C1498" s="470" t="s">
        <v>2041</v>
      </c>
      <c r="D1498" s="471" t="s">
        <v>476</v>
      </c>
      <c r="E1498" s="465">
        <v>10</v>
      </c>
      <c r="F1498" s="466">
        <f t="shared" si="67"/>
        <v>140</v>
      </c>
      <c r="G1498" s="467">
        <v>1400</v>
      </c>
      <c r="H1498" s="468"/>
      <c r="I1498" s="473"/>
      <c r="J1498" s="474"/>
      <c r="K1498" s="475">
        <f t="shared" si="68"/>
        <v>-1400</v>
      </c>
      <c r="L1498" s="476">
        <f t="shared" si="66"/>
        <v>-100</v>
      </c>
      <c r="M1498" s="477"/>
      <c r="N1498" s="478"/>
    </row>
    <row r="1499" ht="15" customHeight="1" spans="1:14">
      <c r="A1499" s="461">
        <v>1493</v>
      </c>
      <c r="B1499" s="469" t="s">
        <v>2039</v>
      </c>
      <c r="C1499" s="470" t="s">
        <v>2042</v>
      </c>
      <c r="D1499" s="471" t="s">
        <v>476</v>
      </c>
      <c r="E1499" s="465">
        <v>10</v>
      </c>
      <c r="F1499" s="466">
        <f t="shared" si="67"/>
        <v>680</v>
      </c>
      <c r="G1499" s="467">
        <v>6800</v>
      </c>
      <c r="H1499" s="468"/>
      <c r="I1499" s="473"/>
      <c r="J1499" s="474"/>
      <c r="K1499" s="475">
        <f t="shared" si="68"/>
        <v>-6800</v>
      </c>
      <c r="L1499" s="476">
        <f t="shared" si="66"/>
        <v>-100</v>
      </c>
      <c r="M1499" s="477"/>
      <c r="N1499" s="478"/>
    </row>
    <row r="1500" ht="15" customHeight="1" spans="1:14">
      <c r="A1500" s="461">
        <v>1494</v>
      </c>
      <c r="B1500" s="469" t="s">
        <v>2039</v>
      </c>
      <c r="C1500" s="470" t="s">
        <v>2043</v>
      </c>
      <c r="D1500" s="471" t="s">
        <v>476</v>
      </c>
      <c r="E1500" s="465">
        <v>10</v>
      </c>
      <c r="F1500" s="466">
        <f t="shared" si="67"/>
        <v>765</v>
      </c>
      <c r="G1500" s="467">
        <v>7650</v>
      </c>
      <c r="H1500" s="468"/>
      <c r="I1500" s="473"/>
      <c r="J1500" s="474"/>
      <c r="K1500" s="475">
        <f t="shared" si="68"/>
        <v>-7650</v>
      </c>
      <c r="L1500" s="476">
        <f t="shared" si="66"/>
        <v>-100</v>
      </c>
      <c r="M1500" s="477"/>
      <c r="N1500" s="478"/>
    </row>
    <row r="1501" ht="15" customHeight="1" spans="1:14">
      <c r="A1501" s="461">
        <v>1495</v>
      </c>
      <c r="B1501" s="469" t="s">
        <v>2039</v>
      </c>
      <c r="C1501" s="470" t="s">
        <v>2044</v>
      </c>
      <c r="D1501" s="471" t="s">
        <v>476</v>
      </c>
      <c r="E1501" s="465">
        <v>10</v>
      </c>
      <c r="F1501" s="466">
        <f t="shared" si="67"/>
        <v>850</v>
      </c>
      <c r="G1501" s="467">
        <v>8500</v>
      </c>
      <c r="H1501" s="468"/>
      <c r="I1501" s="473"/>
      <c r="J1501" s="474"/>
      <c r="K1501" s="475">
        <f t="shared" si="68"/>
        <v>-8500</v>
      </c>
      <c r="L1501" s="476">
        <f t="shared" si="66"/>
        <v>-100</v>
      </c>
      <c r="M1501" s="477"/>
      <c r="N1501" s="478"/>
    </row>
    <row r="1502" ht="15" customHeight="1" spans="1:14">
      <c r="A1502" s="461">
        <v>1496</v>
      </c>
      <c r="B1502" s="469" t="s">
        <v>2039</v>
      </c>
      <c r="C1502" s="470" t="s">
        <v>2045</v>
      </c>
      <c r="D1502" s="471" t="s">
        <v>476</v>
      </c>
      <c r="E1502" s="465">
        <v>10</v>
      </c>
      <c r="F1502" s="466">
        <f t="shared" si="67"/>
        <v>595</v>
      </c>
      <c r="G1502" s="467">
        <v>5950</v>
      </c>
      <c r="H1502" s="468"/>
      <c r="I1502" s="473"/>
      <c r="J1502" s="474"/>
      <c r="K1502" s="475">
        <f t="shared" si="68"/>
        <v>-5950</v>
      </c>
      <c r="L1502" s="476">
        <f t="shared" si="66"/>
        <v>-100</v>
      </c>
      <c r="M1502" s="477"/>
      <c r="N1502" s="478"/>
    </row>
    <row r="1503" ht="15" customHeight="1" spans="1:14">
      <c r="A1503" s="461">
        <v>1497</v>
      </c>
      <c r="B1503" s="469" t="s">
        <v>2039</v>
      </c>
      <c r="C1503" s="470" t="s">
        <v>2046</v>
      </c>
      <c r="D1503" s="471" t="s">
        <v>476</v>
      </c>
      <c r="E1503" s="465">
        <v>7</v>
      </c>
      <c r="F1503" s="466">
        <f t="shared" si="67"/>
        <v>850</v>
      </c>
      <c r="G1503" s="467">
        <v>5950</v>
      </c>
      <c r="H1503" s="468"/>
      <c r="I1503" s="473"/>
      <c r="J1503" s="474"/>
      <c r="K1503" s="475">
        <f t="shared" si="68"/>
        <v>-5950</v>
      </c>
      <c r="L1503" s="476">
        <f t="shared" si="66"/>
        <v>-100</v>
      </c>
      <c r="M1503" s="477"/>
      <c r="N1503" s="478"/>
    </row>
    <row r="1504" ht="15" customHeight="1" spans="1:14">
      <c r="A1504" s="461">
        <v>1498</v>
      </c>
      <c r="B1504" s="469" t="s">
        <v>2039</v>
      </c>
      <c r="C1504" s="470" t="s">
        <v>2047</v>
      </c>
      <c r="D1504" s="471" t="s">
        <v>476</v>
      </c>
      <c r="E1504" s="465">
        <v>10</v>
      </c>
      <c r="F1504" s="466">
        <f t="shared" si="67"/>
        <v>969</v>
      </c>
      <c r="G1504" s="467">
        <v>9690</v>
      </c>
      <c r="H1504" s="468"/>
      <c r="I1504" s="473"/>
      <c r="J1504" s="474"/>
      <c r="K1504" s="475">
        <f t="shared" si="68"/>
        <v>-9690</v>
      </c>
      <c r="L1504" s="476">
        <f t="shared" si="66"/>
        <v>-100</v>
      </c>
      <c r="M1504" s="477"/>
      <c r="N1504" s="478"/>
    </row>
    <row r="1505" ht="15" customHeight="1" spans="1:14">
      <c r="A1505" s="461">
        <v>1499</v>
      </c>
      <c r="B1505" s="469" t="s">
        <v>2039</v>
      </c>
      <c r="C1505" s="470"/>
      <c r="D1505" s="471" t="s">
        <v>476</v>
      </c>
      <c r="E1505" s="465">
        <v>3</v>
      </c>
      <c r="F1505" s="466">
        <f t="shared" si="67"/>
        <v>1</v>
      </c>
      <c r="G1505" s="467">
        <v>3</v>
      </c>
      <c r="H1505" s="468"/>
      <c r="I1505" s="473"/>
      <c r="J1505" s="474"/>
      <c r="K1505" s="475">
        <f t="shared" si="68"/>
        <v>-3</v>
      </c>
      <c r="L1505" s="476">
        <f t="shared" si="66"/>
        <v>-100</v>
      </c>
      <c r="M1505" s="477"/>
      <c r="N1505" s="478"/>
    </row>
    <row r="1506" ht="15" customHeight="1" spans="1:14">
      <c r="A1506" s="461">
        <v>1500</v>
      </c>
      <c r="B1506" s="469" t="s">
        <v>2039</v>
      </c>
      <c r="C1506" s="470" t="s">
        <v>2048</v>
      </c>
      <c r="D1506" s="471" t="s">
        <v>476</v>
      </c>
      <c r="E1506" s="465">
        <v>1</v>
      </c>
      <c r="F1506" s="466">
        <f t="shared" si="67"/>
        <v>325</v>
      </c>
      <c r="G1506" s="467">
        <v>325</v>
      </c>
      <c r="H1506" s="468"/>
      <c r="I1506" s="473"/>
      <c r="J1506" s="474"/>
      <c r="K1506" s="475">
        <f t="shared" si="68"/>
        <v>-325</v>
      </c>
      <c r="L1506" s="476">
        <f t="shared" si="66"/>
        <v>-100</v>
      </c>
      <c r="M1506" s="477"/>
      <c r="N1506" s="478"/>
    </row>
    <row r="1507" ht="15" customHeight="1" spans="1:14">
      <c r="A1507" s="461">
        <v>1501</v>
      </c>
      <c r="B1507" s="469" t="s">
        <v>2039</v>
      </c>
      <c r="C1507" s="470" t="s">
        <v>2049</v>
      </c>
      <c r="D1507" s="471" t="s">
        <v>476</v>
      </c>
      <c r="E1507" s="465">
        <v>20</v>
      </c>
      <c r="F1507" s="466">
        <f t="shared" si="67"/>
        <v>220</v>
      </c>
      <c r="G1507" s="467">
        <v>4400</v>
      </c>
      <c r="H1507" s="468"/>
      <c r="I1507" s="473"/>
      <c r="J1507" s="474"/>
      <c r="K1507" s="475">
        <f t="shared" si="68"/>
        <v>-4400</v>
      </c>
      <c r="L1507" s="476">
        <f t="shared" si="66"/>
        <v>-100</v>
      </c>
      <c r="M1507" s="477"/>
      <c r="N1507" s="478"/>
    </row>
    <row r="1508" ht="15" customHeight="1" spans="1:14">
      <c r="A1508" s="461">
        <v>1502</v>
      </c>
      <c r="B1508" s="469" t="s">
        <v>2039</v>
      </c>
      <c r="C1508" s="470" t="s">
        <v>2050</v>
      </c>
      <c r="D1508" s="471" t="s">
        <v>476</v>
      </c>
      <c r="E1508" s="465">
        <v>1</v>
      </c>
      <c r="F1508" s="466">
        <f t="shared" si="67"/>
        <v>216</v>
      </c>
      <c r="G1508" s="467">
        <v>216</v>
      </c>
      <c r="H1508" s="468"/>
      <c r="I1508" s="473"/>
      <c r="J1508" s="474"/>
      <c r="K1508" s="475">
        <f t="shared" si="68"/>
        <v>-216</v>
      </c>
      <c r="L1508" s="476">
        <f t="shared" si="66"/>
        <v>-100</v>
      </c>
      <c r="M1508" s="477"/>
      <c r="N1508" s="478"/>
    </row>
    <row r="1509" ht="15" customHeight="1" spans="1:14">
      <c r="A1509" s="461">
        <v>1503</v>
      </c>
      <c r="B1509" s="469" t="s">
        <v>2039</v>
      </c>
      <c r="C1509" s="470" t="s">
        <v>2051</v>
      </c>
      <c r="D1509" s="471" t="s">
        <v>476</v>
      </c>
      <c r="E1509" s="465">
        <v>8</v>
      </c>
      <c r="F1509" s="466">
        <f t="shared" si="67"/>
        <v>892.75</v>
      </c>
      <c r="G1509" s="467">
        <v>7142</v>
      </c>
      <c r="H1509" s="468"/>
      <c r="I1509" s="473"/>
      <c r="J1509" s="474"/>
      <c r="K1509" s="475">
        <f t="shared" si="68"/>
        <v>-7142</v>
      </c>
      <c r="L1509" s="476">
        <f t="shared" si="66"/>
        <v>-100</v>
      </c>
      <c r="M1509" s="477"/>
      <c r="N1509" s="478"/>
    </row>
    <row r="1510" ht="15" customHeight="1" spans="1:14">
      <c r="A1510" s="461">
        <v>1504</v>
      </c>
      <c r="B1510" s="469" t="s">
        <v>2039</v>
      </c>
      <c r="C1510" s="470" t="s">
        <v>2052</v>
      </c>
      <c r="D1510" s="471" t="s">
        <v>476</v>
      </c>
      <c r="E1510" s="465">
        <v>6</v>
      </c>
      <c r="F1510" s="466">
        <f t="shared" si="67"/>
        <v>1105</v>
      </c>
      <c r="G1510" s="467">
        <v>6630</v>
      </c>
      <c r="H1510" s="468"/>
      <c r="I1510" s="473"/>
      <c r="J1510" s="474"/>
      <c r="K1510" s="475">
        <f t="shared" si="68"/>
        <v>-6630</v>
      </c>
      <c r="L1510" s="476">
        <f t="shared" si="66"/>
        <v>-100</v>
      </c>
      <c r="M1510" s="477"/>
      <c r="N1510" s="478"/>
    </row>
    <row r="1511" ht="15" customHeight="1" spans="1:14">
      <c r="A1511" s="461">
        <v>1505</v>
      </c>
      <c r="B1511" s="469" t="s">
        <v>2039</v>
      </c>
      <c r="C1511" s="470" t="s">
        <v>2053</v>
      </c>
      <c r="D1511" s="471" t="s">
        <v>476</v>
      </c>
      <c r="E1511" s="465">
        <v>20</v>
      </c>
      <c r="F1511" s="466">
        <f t="shared" si="67"/>
        <v>850</v>
      </c>
      <c r="G1511" s="467">
        <v>17000</v>
      </c>
      <c r="H1511" s="468"/>
      <c r="I1511" s="473"/>
      <c r="J1511" s="474"/>
      <c r="K1511" s="475">
        <f t="shared" si="68"/>
        <v>-17000</v>
      </c>
      <c r="L1511" s="476">
        <f t="shared" si="66"/>
        <v>-100</v>
      </c>
      <c r="M1511" s="477"/>
      <c r="N1511" s="478"/>
    </row>
    <row r="1512" ht="15" customHeight="1" spans="1:14">
      <c r="A1512" s="461">
        <v>1506</v>
      </c>
      <c r="B1512" s="469" t="s">
        <v>2039</v>
      </c>
      <c r="C1512" s="470" t="s">
        <v>2054</v>
      </c>
      <c r="D1512" s="471" t="s">
        <v>476</v>
      </c>
      <c r="E1512" s="465">
        <v>10</v>
      </c>
      <c r="F1512" s="466">
        <f t="shared" si="67"/>
        <v>850</v>
      </c>
      <c r="G1512" s="467">
        <v>8500</v>
      </c>
      <c r="H1512" s="468"/>
      <c r="I1512" s="473"/>
      <c r="J1512" s="474"/>
      <c r="K1512" s="475">
        <f t="shared" si="68"/>
        <v>-8500</v>
      </c>
      <c r="L1512" s="476">
        <f t="shared" si="66"/>
        <v>-100</v>
      </c>
      <c r="M1512" s="477"/>
      <c r="N1512" s="478"/>
    </row>
    <row r="1513" ht="15" customHeight="1" spans="1:14">
      <c r="A1513" s="461">
        <v>1507</v>
      </c>
      <c r="B1513" s="469" t="s">
        <v>2039</v>
      </c>
      <c r="C1513" s="470" t="s">
        <v>2055</v>
      </c>
      <c r="D1513" s="471" t="s">
        <v>476</v>
      </c>
      <c r="E1513" s="465">
        <v>10</v>
      </c>
      <c r="F1513" s="466">
        <f t="shared" si="67"/>
        <v>595</v>
      </c>
      <c r="G1513" s="467">
        <v>5950</v>
      </c>
      <c r="H1513" s="468"/>
      <c r="I1513" s="473"/>
      <c r="J1513" s="474"/>
      <c r="K1513" s="475">
        <f t="shared" si="68"/>
        <v>-5950</v>
      </c>
      <c r="L1513" s="476">
        <f t="shared" si="66"/>
        <v>-100</v>
      </c>
      <c r="M1513" s="477"/>
      <c r="N1513" s="478"/>
    </row>
    <row r="1514" ht="15" customHeight="1" spans="1:14">
      <c r="A1514" s="461">
        <v>1508</v>
      </c>
      <c r="B1514" s="469" t="s">
        <v>2039</v>
      </c>
      <c r="C1514" s="470" t="s">
        <v>2056</v>
      </c>
      <c r="D1514" s="471" t="s">
        <v>476</v>
      </c>
      <c r="E1514" s="465">
        <v>10</v>
      </c>
      <c r="F1514" s="466">
        <f t="shared" si="67"/>
        <v>1275</v>
      </c>
      <c r="G1514" s="467">
        <v>12750</v>
      </c>
      <c r="H1514" s="468"/>
      <c r="I1514" s="473"/>
      <c r="J1514" s="474"/>
      <c r="K1514" s="475">
        <f t="shared" si="68"/>
        <v>-12750</v>
      </c>
      <c r="L1514" s="476">
        <f t="shared" si="66"/>
        <v>-100</v>
      </c>
      <c r="M1514" s="477"/>
      <c r="N1514" s="478"/>
    </row>
    <row r="1515" ht="15" customHeight="1" spans="1:14">
      <c r="A1515" s="461">
        <v>1509</v>
      </c>
      <c r="B1515" s="469" t="s">
        <v>2039</v>
      </c>
      <c r="C1515" s="470" t="s">
        <v>2057</v>
      </c>
      <c r="D1515" s="471" t="s">
        <v>476</v>
      </c>
      <c r="E1515" s="465">
        <v>1</v>
      </c>
      <c r="F1515" s="466">
        <f t="shared" si="67"/>
        <v>128</v>
      </c>
      <c r="G1515" s="467">
        <v>128</v>
      </c>
      <c r="H1515" s="468"/>
      <c r="I1515" s="473"/>
      <c r="J1515" s="474"/>
      <c r="K1515" s="475">
        <f t="shared" si="68"/>
        <v>-128</v>
      </c>
      <c r="L1515" s="476">
        <f t="shared" si="66"/>
        <v>-100</v>
      </c>
      <c r="M1515" s="477"/>
      <c r="N1515" s="478"/>
    </row>
    <row r="1516" ht="15" customHeight="1" spans="1:14">
      <c r="A1516" s="461">
        <v>1510</v>
      </c>
      <c r="B1516" s="469" t="s">
        <v>2039</v>
      </c>
      <c r="C1516" s="470" t="s">
        <v>2058</v>
      </c>
      <c r="D1516" s="471" t="s">
        <v>476</v>
      </c>
      <c r="E1516" s="465">
        <v>3</v>
      </c>
      <c r="F1516" s="466">
        <f t="shared" si="67"/>
        <v>1000</v>
      </c>
      <c r="G1516" s="467">
        <v>3000</v>
      </c>
      <c r="H1516" s="468"/>
      <c r="I1516" s="473"/>
      <c r="J1516" s="474"/>
      <c r="K1516" s="475">
        <f t="shared" si="68"/>
        <v>-3000</v>
      </c>
      <c r="L1516" s="476">
        <f t="shared" si="66"/>
        <v>-100</v>
      </c>
      <c r="M1516" s="477"/>
      <c r="N1516" s="478"/>
    </row>
    <row r="1517" ht="15" customHeight="1" spans="1:14">
      <c r="A1517" s="461">
        <v>1511</v>
      </c>
      <c r="B1517" s="469" t="s">
        <v>2039</v>
      </c>
      <c r="C1517" s="470" t="s">
        <v>2059</v>
      </c>
      <c r="D1517" s="471" t="s">
        <v>386</v>
      </c>
      <c r="E1517" s="465">
        <v>6</v>
      </c>
      <c r="F1517" s="466">
        <f t="shared" si="67"/>
        <v>260</v>
      </c>
      <c r="G1517" s="467">
        <v>1560</v>
      </c>
      <c r="H1517" s="468"/>
      <c r="I1517" s="473"/>
      <c r="J1517" s="474"/>
      <c r="K1517" s="475">
        <f t="shared" si="68"/>
        <v>-1560</v>
      </c>
      <c r="L1517" s="476">
        <f t="shared" si="66"/>
        <v>-100</v>
      </c>
      <c r="M1517" s="477"/>
      <c r="N1517" s="478"/>
    </row>
    <row r="1518" ht="15" customHeight="1" spans="1:14">
      <c r="A1518" s="461">
        <v>1512</v>
      </c>
      <c r="B1518" s="469" t="s">
        <v>2039</v>
      </c>
      <c r="C1518" s="470" t="s">
        <v>1934</v>
      </c>
      <c r="D1518" s="471" t="s">
        <v>476</v>
      </c>
      <c r="E1518" s="465">
        <v>12</v>
      </c>
      <c r="F1518" s="466">
        <f t="shared" si="67"/>
        <v>497.25</v>
      </c>
      <c r="G1518" s="467">
        <v>5967</v>
      </c>
      <c r="H1518" s="468"/>
      <c r="I1518" s="473"/>
      <c r="J1518" s="474"/>
      <c r="K1518" s="475">
        <f t="shared" si="68"/>
        <v>-5967</v>
      </c>
      <c r="L1518" s="476">
        <f t="shared" si="66"/>
        <v>-100</v>
      </c>
      <c r="M1518" s="477"/>
      <c r="N1518" s="478"/>
    </row>
    <row r="1519" ht="15" customHeight="1" spans="1:14">
      <c r="A1519" s="461">
        <v>1513</v>
      </c>
      <c r="B1519" s="469" t="s">
        <v>2039</v>
      </c>
      <c r="C1519" s="470" t="s">
        <v>2060</v>
      </c>
      <c r="D1519" s="471" t="s">
        <v>476</v>
      </c>
      <c r="E1519" s="465">
        <v>18</v>
      </c>
      <c r="F1519" s="466">
        <f t="shared" si="67"/>
        <v>900</v>
      </c>
      <c r="G1519" s="467">
        <v>16200</v>
      </c>
      <c r="H1519" s="468"/>
      <c r="I1519" s="473"/>
      <c r="J1519" s="474"/>
      <c r="K1519" s="475">
        <f t="shared" si="68"/>
        <v>-16200</v>
      </c>
      <c r="L1519" s="476">
        <f t="shared" si="66"/>
        <v>-100</v>
      </c>
      <c r="M1519" s="477"/>
      <c r="N1519" s="478"/>
    </row>
    <row r="1520" ht="15" customHeight="1" spans="1:14">
      <c r="A1520" s="461">
        <v>1514</v>
      </c>
      <c r="B1520" s="469" t="s">
        <v>2039</v>
      </c>
      <c r="C1520" s="470" t="s">
        <v>2061</v>
      </c>
      <c r="D1520" s="471" t="s">
        <v>476</v>
      </c>
      <c r="E1520" s="465">
        <v>3</v>
      </c>
      <c r="F1520" s="466">
        <f t="shared" si="67"/>
        <v>309.333333333333</v>
      </c>
      <c r="G1520" s="467">
        <v>928</v>
      </c>
      <c r="H1520" s="468"/>
      <c r="I1520" s="473"/>
      <c r="J1520" s="474"/>
      <c r="K1520" s="475">
        <f t="shared" si="68"/>
        <v>-928</v>
      </c>
      <c r="L1520" s="476">
        <f t="shared" si="66"/>
        <v>-100</v>
      </c>
      <c r="M1520" s="477"/>
      <c r="N1520" s="478"/>
    </row>
    <row r="1521" ht="15" customHeight="1" spans="1:14">
      <c r="A1521" s="461">
        <v>1515</v>
      </c>
      <c r="B1521" s="469" t="s">
        <v>2039</v>
      </c>
      <c r="C1521" s="470" t="s">
        <v>2062</v>
      </c>
      <c r="D1521" s="471" t="s">
        <v>476</v>
      </c>
      <c r="E1521" s="465">
        <v>20</v>
      </c>
      <c r="F1521" s="466">
        <f t="shared" si="67"/>
        <v>127.5</v>
      </c>
      <c r="G1521" s="467">
        <v>2550</v>
      </c>
      <c r="H1521" s="468"/>
      <c r="I1521" s="473"/>
      <c r="J1521" s="474"/>
      <c r="K1521" s="475">
        <f t="shared" si="68"/>
        <v>-2550</v>
      </c>
      <c r="L1521" s="476">
        <f t="shared" si="66"/>
        <v>-100</v>
      </c>
      <c r="M1521" s="477"/>
      <c r="N1521" s="478"/>
    </row>
    <row r="1522" ht="15" customHeight="1" spans="1:14">
      <c r="A1522" s="461">
        <v>1516</v>
      </c>
      <c r="B1522" s="469" t="s">
        <v>2039</v>
      </c>
      <c r="C1522" s="470" t="s">
        <v>2063</v>
      </c>
      <c r="D1522" s="471" t="s">
        <v>476</v>
      </c>
      <c r="E1522" s="465">
        <v>17</v>
      </c>
      <c r="F1522" s="466">
        <f t="shared" si="67"/>
        <v>515</v>
      </c>
      <c r="G1522" s="467">
        <v>8755</v>
      </c>
      <c r="H1522" s="468"/>
      <c r="I1522" s="473"/>
      <c r="J1522" s="474"/>
      <c r="K1522" s="475">
        <f t="shared" si="68"/>
        <v>-8755</v>
      </c>
      <c r="L1522" s="476">
        <f t="shared" si="66"/>
        <v>-100</v>
      </c>
      <c r="M1522" s="477"/>
      <c r="N1522" s="478"/>
    </row>
    <row r="1523" ht="15" customHeight="1" spans="1:14">
      <c r="A1523" s="461">
        <v>1517</v>
      </c>
      <c r="B1523" s="469" t="s">
        <v>2039</v>
      </c>
      <c r="C1523" s="470" t="s">
        <v>2064</v>
      </c>
      <c r="D1523" s="471" t="s">
        <v>476</v>
      </c>
      <c r="E1523" s="465">
        <v>30</v>
      </c>
      <c r="F1523" s="466">
        <f t="shared" si="67"/>
        <v>561.666666666667</v>
      </c>
      <c r="G1523" s="467">
        <v>16850</v>
      </c>
      <c r="H1523" s="468"/>
      <c r="I1523" s="473"/>
      <c r="J1523" s="474"/>
      <c r="K1523" s="475">
        <f t="shared" si="68"/>
        <v>-16850</v>
      </c>
      <c r="L1523" s="476">
        <f t="shared" si="66"/>
        <v>-100</v>
      </c>
      <c r="M1523" s="477"/>
      <c r="N1523" s="478"/>
    </row>
    <row r="1524" ht="15" customHeight="1" spans="1:14">
      <c r="A1524" s="461">
        <v>1518</v>
      </c>
      <c r="B1524" s="469" t="s">
        <v>2039</v>
      </c>
      <c r="C1524" s="470" t="s">
        <v>2065</v>
      </c>
      <c r="D1524" s="471" t="s">
        <v>476</v>
      </c>
      <c r="E1524" s="465">
        <v>4</v>
      </c>
      <c r="F1524" s="466">
        <f t="shared" si="67"/>
        <v>385</v>
      </c>
      <c r="G1524" s="467">
        <v>1540</v>
      </c>
      <c r="H1524" s="468"/>
      <c r="I1524" s="473"/>
      <c r="J1524" s="474"/>
      <c r="K1524" s="475">
        <f t="shared" si="68"/>
        <v>-1540</v>
      </c>
      <c r="L1524" s="476">
        <f t="shared" si="66"/>
        <v>-100</v>
      </c>
      <c r="M1524" s="477"/>
      <c r="N1524" s="478"/>
    </row>
    <row r="1525" ht="15" customHeight="1" spans="1:14">
      <c r="A1525" s="461">
        <v>1519</v>
      </c>
      <c r="B1525" s="469" t="s">
        <v>2039</v>
      </c>
      <c r="C1525" s="470" t="s">
        <v>2066</v>
      </c>
      <c r="D1525" s="471" t="s">
        <v>476</v>
      </c>
      <c r="E1525" s="465">
        <v>2</v>
      </c>
      <c r="F1525" s="466">
        <f t="shared" si="67"/>
        <v>213.5</v>
      </c>
      <c r="G1525" s="467">
        <v>427</v>
      </c>
      <c r="H1525" s="468"/>
      <c r="I1525" s="473"/>
      <c r="J1525" s="474"/>
      <c r="K1525" s="475">
        <f t="shared" si="68"/>
        <v>-427</v>
      </c>
      <c r="L1525" s="476">
        <f t="shared" si="66"/>
        <v>-100</v>
      </c>
      <c r="M1525" s="477"/>
      <c r="N1525" s="478"/>
    </row>
    <row r="1526" ht="15" customHeight="1" spans="1:14">
      <c r="A1526" s="461">
        <v>1520</v>
      </c>
      <c r="B1526" s="469" t="s">
        <v>2039</v>
      </c>
      <c r="C1526" s="470" t="s">
        <v>2067</v>
      </c>
      <c r="D1526" s="471" t="s">
        <v>476</v>
      </c>
      <c r="E1526" s="465">
        <v>20</v>
      </c>
      <c r="F1526" s="466">
        <f t="shared" si="67"/>
        <v>390</v>
      </c>
      <c r="G1526" s="467">
        <v>7800</v>
      </c>
      <c r="H1526" s="468"/>
      <c r="I1526" s="473"/>
      <c r="J1526" s="474"/>
      <c r="K1526" s="475">
        <f t="shared" si="68"/>
        <v>-7800</v>
      </c>
      <c r="L1526" s="476">
        <f t="shared" si="66"/>
        <v>-100</v>
      </c>
      <c r="M1526" s="477"/>
      <c r="N1526" s="478"/>
    </row>
    <row r="1527" ht="15" customHeight="1" spans="1:14">
      <c r="A1527" s="461">
        <v>1521</v>
      </c>
      <c r="B1527" s="469" t="s">
        <v>2039</v>
      </c>
      <c r="C1527" s="470" t="s">
        <v>2068</v>
      </c>
      <c r="D1527" s="471" t="s">
        <v>476</v>
      </c>
      <c r="E1527" s="465">
        <v>2</v>
      </c>
      <c r="F1527" s="466">
        <f t="shared" si="67"/>
        <v>129.5</v>
      </c>
      <c r="G1527" s="467">
        <v>259</v>
      </c>
      <c r="H1527" s="468"/>
      <c r="I1527" s="473"/>
      <c r="J1527" s="474"/>
      <c r="K1527" s="475">
        <f t="shared" si="68"/>
        <v>-259</v>
      </c>
      <c r="L1527" s="476">
        <f t="shared" si="66"/>
        <v>-100</v>
      </c>
      <c r="M1527" s="477"/>
      <c r="N1527" s="478"/>
    </row>
    <row r="1528" ht="15" customHeight="1" spans="1:14">
      <c r="A1528" s="461">
        <v>1522</v>
      </c>
      <c r="B1528" s="469" t="s">
        <v>2039</v>
      </c>
      <c r="C1528" s="470" t="s">
        <v>1910</v>
      </c>
      <c r="D1528" s="471" t="s">
        <v>476</v>
      </c>
      <c r="E1528" s="465">
        <v>16</v>
      </c>
      <c r="F1528" s="466">
        <f t="shared" si="67"/>
        <v>739.8125</v>
      </c>
      <c r="G1528" s="467">
        <v>11837</v>
      </c>
      <c r="H1528" s="468"/>
      <c r="I1528" s="473"/>
      <c r="J1528" s="474"/>
      <c r="K1528" s="475">
        <f t="shared" si="68"/>
        <v>-11837</v>
      </c>
      <c r="L1528" s="476">
        <f t="shared" si="66"/>
        <v>-100</v>
      </c>
      <c r="M1528" s="477"/>
      <c r="N1528" s="478"/>
    </row>
    <row r="1529" ht="15" customHeight="1" spans="1:14">
      <c r="A1529" s="461">
        <v>1523</v>
      </c>
      <c r="B1529" s="469" t="s">
        <v>2039</v>
      </c>
      <c r="C1529" s="470" t="s">
        <v>1907</v>
      </c>
      <c r="D1529" s="471" t="s">
        <v>476</v>
      </c>
      <c r="E1529" s="465">
        <v>11</v>
      </c>
      <c r="F1529" s="466">
        <f t="shared" si="67"/>
        <v>448.272727272727</v>
      </c>
      <c r="G1529" s="467">
        <v>4931</v>
      </c>
      <c r="H1529" s="468"/>
      <c r="I1529" s="473"/>
      <c r="J1529" s="474"/>
      <c r="K1529" s="475">
        <f t="shared" si="68"/>
        <v>-4931</v>
      </c>
      <c r="L1529" s="476">
        <f t="shared" si="66"/>
        <v>-100</v>
      </c>
      <c r="M1529" s="477"/>
      <c r="N1529" s="478"/>
    </row>
    <row r="1530" ht="15" customHeight="1" spans="1:14">
      <c r="A1530" s="461">
        <v>1524</v>
      </c>
      <c r="B1530" s="469" t="s">
        <v>2039</v>
      </c>
      <c r="C1530" s="470" t="s">
        <v>1911</v>
      </c>
      <c r="D1530" s="471" t="s">
        <v>476</v>
      </c>
      <c r="E1530" s="465">
        <v>10</v>
      </c>
      <c r="F1530" s="466">
        <f t="shared" si="67"/>
        <v>629.5</v>
      </c>
      <c r="G1530" s="467">
        <v>6295</v>
      </c>
      <c r="H1530" s="468"/>
      <c r="I1530" s="473"/>
      <c r="J1530" s="474"/>
      <c r="K1530" s="475">
        <f t="shared" si="68"/>
        <v>-6295</v>
      </c>
      <c r="L1530" s="476">
        <f t="shared" si="66"/>
        <v>-100</v>
      </c>
      <c r="M1530" s="477"/>
      <c r="N1530" s="478"/>
    </row>
    <row r="1531" ht="15" customHeight="1" spans="1:14">
      <c r="A1531" s="461">
        <v>1525</v>
      </c>
      <c r="B1531" s="469" t="s">
        <v>2039</v>
      </c>
      <c r="C1531" s="470" t="s">
        <v>2069</v>
      </c>
      <c r="D1531" s="471" t="s">
        <v>476</v>
      </c>
      <c r="E1531" s="465">
        <v>10</v>
      </c>
      <c r="F1531" s="466">
        <f t="shared" si="67"/>
        <v>70</v>
      </c>
      <c r="G1531" s="467">
        <v>700</v>
      </c>
      <c r="H1531" s="468"/>
      <c r="I1531" s="473"/>
      <c r="J1531" s="474"/>
      <c r="K1531" s="475">
        <f t="shared" si="68"/>
        <v>-700</v>
      </c>
      <c r="L1531" s="476">
        <f t="shared" si="66"/>
        <v>-100</v>
      </c>
      <c r="M1531" s="477"/>
      <c r="N1531" s="478"/>
    </row>
    <row r="1532" ht="15" customHeight="1" spans="1:14">
      <c r="A1532" s="461">
        <v>1526</v>
      </c>
      <c r="B1532" s="469" t="s">
        <v>2039</v>
      </c>
      <c r="C1532" s="470" t="s">
        <v>2070</v>
      </c>
      <c r="D1532" s="471" t="s">
        <v>476</v>
      </c>
      <c r="E1532" s="465">
        <v>13</v>
      </c>
      <c r="F1532" s="466">
        <f t="shared" si="67"/>
        <v>110</v>
      </c>
      <c r="G1532" s="467">
        <v>1430</v>
      </c>
      <c r="H1532" s="468"/>
      <c r="I1532" s="473"/>
      <c r="J1532" s="474"/>
      <c r="K1532" s="475">
        <f t="shared" si="68"/>
        <v>-1430</v>
      </c>
      <c r="L1532" s="476">
        <f t="shared" si="66"/>
        <v>-100</v>
      </c>
      <c r="M1532" s="477"/>
      <c r="N1532" s="478"/>
    </row>
    <row r="1533" ht="15" customHeight="1" spans="1:14">
      <c r="A1533" s="461">
        <v>1527</v>
      </c>
      <c r="B1533" s="469" t="s">
        <v>2039</v>
      </c>
      <c r="C1533" s="470" t="s">
        <v>2071</v>
      </c>
      <c r="D1533" s="471" t="s">
        <v>476</v>
      </c>
      <c r="E1533" s="465">
        <v>10</v>
      </c>
      <c r="F1533" s="466">
        <f t="shared" si="67"/>
        <v>450</v>
      </c>
      <c r="G1533" s="467">
        <v>4500</v>
      </c>
      <c r="H1533" s="468"/>
      <c r="I1533" s="473"/>
      <c r="J1533" s="474"/>
      <c r="K1533" s="475">
        <f t="shared" si="68"/>
        <v>-4500</v>
      </c>
      <c r="L1533" s="476">
        <f t="shared" si="66"/>
        <v>-100</v>
      </c>
      <c r="M1533" s="477"/>
      <c r="N1533" s="478"/>
    </row>
    <row r="1534" ht="15" customHeight="1" spans="1:14">
      <c r="A1534" s="461">
        <v>1528</v>
      </c>
      <c r="B1534" s="469" t="s">
        <v>2039</v>
      </c>
      <c r="C1534" s="470" t="s">
        <v>2072</v>
      </c>
      <c r="D1534" s="471" t="s">
        <v>476</v>
      </c>
      <c r="E1534" s="465">
        <v>7</v>
      </c>
      <c r="F1534" s="466">
        <f t="shared" si="67"/>
        <v>245</v>
      </c>
      <c r="G1534" s="467">
        <v>1715</v>
      </c>
      <c r="H1534" s="468"/>
      <c r="I1534" s="473"/>
      <c r="J1534" s="474"/>
      <c r="K1534" s="475">
        <f t="shared" si="68"/>
        <v>-1715</v>
      </c>
      <c r="L1534" s="476">
        <f t="shared" si="66"/>
        <v>-100</v>
      </c>
      <c r="M1534" s="477"/>
      <c r="N1534" s="478"/>
    </row>
    <row r="1535" ht="15" customHeight="1" spans="1:14">
      <c r="A1535" s="461">
        <v>1529</v>
      </c>
      <c r="B1535" s="469" t="s">
        <v>2039</v>
      </c>
      <c r="C1535" s="470" t="s">
        <v>2073</v>
      </c>
      <c r="D1535" s="471" t="s">
        <v>476</v>
      </c>
      <c r="E1535" s="465">
        <v>8</v>
      </c>
      <c r="F1535" s="466">
        <f t="shared" si="67"/>
        <v>210</v>
      </c>
      <c r="G1535" s="467">
        <v>1680</v>
      </c>
      <c r="H1535" s="468"/>
      <c r="I1535" s="473"/>
      <c r="J1535" s="474"/>
      <c r="K1535" s="475">
        <f t="shared" si="68"/>
        <v>-1680</v>
      </c>
      <c r="L1535" s="476">
        <f t="shared" si="66"/>
        <v>-100</v>
      </c>
      <c r="M1535" s="477"/>
      <c r="N1535" s="478"/>
    </row>
    <row r="1536" ht="15" customHeight="1" spans="1:14">
      <c r="A1536" s="461">
        <v>1530</v>
      </c>
      <c r="B1536" s="469" t="s">
        <v>2039</v>
      </c>
      <c r="C1536" s="470" t="s">
        <v>2074</v>
      </c>
      <c r="D1536" s="471" t="s">
        <v>476</v>
      </c>
      <c r="E1536" s="465">
        <v>29</v>
      </c>
      <c r="F1536" s="466">
        <f t="shared" si="67"/>
        <v>1168.96551724138</v>
      </c>
      <c r="G1536" s="467">
        <v>33900</v>
      </c>
      <c r="H1536" s="468"/>
      <c r="I1536" s="473"/>
      <c r="J1536" s="474"/>
      <c r="K1536" s="475">
        <f t="shared" si="68"/>
        <v>-33900</v>
      </c>
      <c r="L1536" s="476">
        <f t="shared" si="66"/>
        <v>-100</v>
      </c>
      <c r="M1536" s="477"/>
      <c r="N1536" s="478"/>
    </row>
    <row r="1537" ht="15" customHeight="1" spans="1:14">
      <c r="A1537" s="461">
        <v>1531</v>
      </c>
      <c r="B1537" s="469" t="s">
        <v>2039</v>
      </c>
      <c r="C1537" s="470" t="s">
        <v>1950</v>
      </c>
      <c r="D1537" s="471" t="s">
        <v>476</v>
      </c>
      <c r="E1537" s="465">
        <v>20</v>
      </c>
      <c r="F1537" s="466">
        <f t="shared" si="67"/>
        <v>649</v>
      </c>
      <c r="G1537" s="467">
        <v>12980</v>
      </c>
      <c r="H1537" s="468"/>
      <c r="I1537" s="473"/>
      <c r="J1537" s="474"/>
      <c r="K1537" s="475">
        <f t="shared" si="68"/>
        <v>-12980</v>
      </c>
      <c r="L1537" s="476">
        <f t="shared" si="66"/>
        <v>-100</v>
      </c>
      <c r="M1537" s="477"/>
      <c r="N1537" s="478"/>
    </row>
    <row r="1538" ht="15" customHeight="1" spans="1:14">
      <c r="A1538" s="461">
        <v>1532</v>
      </c>
      <c r="B1538" s="469" t="s">
        <v>2039</v>
      </c>
      <c r="C1538" s="470" t="s">
        <v>2075</v>
      </c>
      <c r="D1538" s="471" t="s">
        <v>476</v>
      </c>
      <c r="E1538" s="465">
        <v>10</v>
      </c>
      <c r="F1538" s="466">
        <f t="shared" si="67"/>
        <v>1700</v>
      </c>
      <c r="G1538" s="467">
        <v>17000</v>
      </c>
      <c r="H1538" s="468"/>
      <c r="I1538" s="473"/>
      <c r="J1538" s="474"/>
      <c r="K1538" s="475">
        <f t="shared" si="68"/>
        <v>-17000</v>
      </c>
      <c r="L1538" s="476">
        <f t="shared" si="66"/>
        <v>-100</v>
      </c>
      <c r="M1538" s="477"/>
      <c r="N1538" s="478"/>
    </row>
    <row r="1539" ht="15" customHeight="1" spans="1:14">
      <c r="A1539" s="461">
        <v>1533</v>
      </c>
      <c r="B1539" s="469" t="s">
        <v>2039</v>
      </c>
      <c r="C1539" s="470" t="s">
        <v>2076</v>
      </c>
      <c r="D1539" s="471" t="s">
        <v>476</v>
      </c>
      <c r="E1539" s="465">
        <v>9</v>
      </c>
      <c r="F1539" s="466">
        <f t="shared" si="67"/>
        <v>1190</v>
      </c>
      <c r="G1539" s="467">
        <v>10710</v>
      </c>
      <c r="H1539" s="468"/>
      <c r="I1539" s="473"/>
      <c r="J1539" s="474"/>
      <c r="K1539" s="475">
        <f t="shared" si="68"/>
        <v>-10710</v>
      </c>
      <c r="L1539" s="476">
        <f t="shared" ref="L1539:L1602" si="69">IF(OR(G1539&lt;=0,G1539=""),"",(J1539-G1539)/G1539*100)</f>
        <v>-100</v>
      </c>
      <c r="M1539" s="477"/>
      <c r="N1539" s="478"/>
    </row>
    <row r="1540" ht="15" customHeight="1" spans="1:14">
      <c r="A1540" s="461">
        <v>1534</v>
      </c>
      <c r="B1540" s="469" t="s">
        <v>2039</v>
      </c>
      <c r="C1540" s="470" t="s">
        <v>2077</v>
      </c>
      <c r="D1540" s="471" t="s">
        <v>476</v>
      </c>
      <c r="E1540" s="465">
        <v>21</v>
      </c>
      <c r="F1540" s="466">
        <f t="shared" si="67"/>
        <v>1127.80952380952</v>
      </c>
      <c r="G1540" s="467">
        <v>23684</v>
      </c>
      <c r="H1540" s="468"/>
      <c r="I1540" s="473"/>
      <c r="J1540" s="474"/>
      <c r="K1540" s="475">
        <f t="shared" si="68"/>
        <v>-23684</v>
      </c>
      <c r="L1540" s="476">
        <f t="shared" si="69"/>
        <v>-100</v>
      </c>
      <c r="M1540" s="477"/>
      <c r="N1540" s="478"/>
    </row>
    <row r="1541" ht="15" customHeight="1" spans="1:14">
      <c r="A1541" s="461">
        <v>1535</v>
      </c>
      <c r="B1541" s="469" t="s">
        <v>2039</v>
      </c>
      <c r="C1541" s="470" t="s">
        <v>2078</v>
      </c>
      <c r="D1541" s="471" t="s">
        <v>476</v>
      </c>
      <c r="E1541" s="465">
        <v>20</v>
      </c>
      <c r="F1541" s="466">
        <f t="shared" si="67"/>
        <v>832.5</v>
      </c>
      <c r="G1541" s="467">
        <v>16650</v>
      </c>
      <c r="H1541" s="468"/>
      <c r="I1541" s="473"/>
      <c r="J1541" s="474"/>
      <c r="K1541" s="475">
        <f t="shared" si="68"/>
        <v>-16650</v>
      </c>
      <c r="L1541" s="476">
        <f t="shared" si="69"/>
        <v>-100</v>
      </c>
      <c r="M1541" s="477"/>
      <c r="N1541" s="478"/>
    </row>
    <row r="1542" ht="15" customHeight="1" spans="1:14">
      <c r="A1542" s="461">
        <v>1536</v>
      </c>
      <c r="B1542" s="469" t="s">
        <v>2039</v>
      </c>
      <c r="C1542" s="470" t="s">
        <v>2079</v>
      </c>
      <c r="D1542" s="471" t="s">
        <v>476</v>
      </c>
      <c r="E1542" s="465">
        <v>10</v>
      </c>
      <c r="F1542" s="466">
        <f t="shared" si="67"/>
        <v>830</v>
      </c>
      <c r="G1542" s="467">
        <v>8300</v>
      </c>
      <c r="H1542" s="468"/>
      <c r="I1542" s="473"/>
      <c r="J1542" s="474"/>
      <c r="K1542" s="475">
        <f t="shared" si="68"/>
        <v>-8300</v>
      </c>
      <c r="L1542" s="476">
        <f t="shared" si="69"/>
        <v>-100</v>
      </c>
      <c r="M1542" s="477"/>
      <c r="N1542" s="478"/>
    </row>
    <row r="1543" ht="15" customHeight="1" spans="1:14">
      <c r="A1543" s="461">
        <v>1537</v>
      </c>
      <c r="B1543" s="469" t="s">
        <v>2039</v>
      </c>
      <c r="C1543" s="470" t="s">
        <v>2080</v>
      </c>
      <c r="D1543" s="471" t="s">
        <v>476</v>
      </c>
      <c r="E1543" s="465">
        <v>10</v>
      </c>
      <c r="F1543" s="466">
        <f t="shared" si="67"/>
        <v>1400</v>
      </c>
      <c r="G1543" s="467">
        <v>14000</v>
      </c>
      <c r="H1543" s="468"/>
      <c r="I1543" s="473"/>
      <c r="J1543" s="474"/>
      <c r="K1543" s="475">
        <f t="shared" si="68"/>
        <v>-14000</v>
      </c>
      <c r="L1543" s="476">
        <f t="shared" si="69"/>
        <v>-100</v>
      </c>
      <c r="M1543" s="477"/>
      <c r="N1543" s="478"/>
    </row>
    <row r="1544" ht="15" customHeight="1" spans="1:14">
      <c r="A1544" s="461">
        <v>1538</v>
      </c>
      <c r="B1544" s="469" t="s">
        <v>2039</v>
      </c>
      <c r="C1544" s="470" t="s">
        <v>2081</v>
      </c>
      <c r="D1544" s="471" t="s">
        <v>476</v>
      </c>
      <c r="E1544" s="465">
        <v>20</v>
      </c>
      <c r="F1544" s="466">
        <f t="shared" ref="F1544:F1607" si="70">G1544/E1544</f>
        <v>275</v>
      </c>
      <c r="G1544" s="467">
        <v>5500</v>
      </c>
      <c r="H1544" s="468"/>
      <c r="I1544" s="473"/>
      <c r="J1544" s="474"/>
      <c r="K1544" s="475">
        <f t="shared" ref="K1544:K1607" si="71">J1544-G1544</f>
        <v>-5500</v>
      </c>
      <c r="L1544" s="476">
        <f t="shared" si="69"/>
        <v>-100</v>
      </c>
      <c r="M1544" s="477"/>
      <c r="N1544" s="478"/>
    </row>
    <row r="1545" ht="15" customHeight="1" spans="1:14">
      <c r="A1545" s="461">
        <v>1539</v>
      </c>
      <c r="B1545" s="469" t="s">
        <v>2039</v>
      </c>
      <c r="C1545" s="470" t="s">
        <v>2082</v>
      </c>
      <c r="D1545" s="471" t="s">
        <v>476</v>
      </c>
      <c r="E1545" s="465">
        <v>18</v>
      </c>
      <c r="F1545" s="466">
        <f t="shared" si="70"/>
        <v>280</v>
      </c>
      <c r="G1545" s="467">
        <v>5040</v>
      </c>
      <c r="H1545" s="468"/>
      <c r="I1545" s="473"/>
      <c r="J1545" s="474"/>
      <c r="K1545" s="475">
        <f t="shared" si="71"/>
        <v>-5040</v>
      </c>
      <c r="L1545" s="476">
        <f t="shared" si="69"/>
        <v>-100</v>
      </c>
      <c r="M1545" s="477"/>
      <c r="N1545" s="478"/>
    </row>
    <row r="1546" ht="15" customHeight="1" spans="1:14">
      <c r="A1546" s="461">
        <v>1540</v>
      </c>
      <c r="B1546" s="469" t="s">
        <v>2039</v>
      </c>
      <c r="C1546" s="470" t="s">
        <v>1870</v>
      </c>
      <c r="D1546" s="471" t="s">
        <v>476</v>
      </c>
      <c r="E1546" s="465">
        <v>8</v>
      </c>
      <c r="F1546" s="466">
        <f t="shared" si="70"/>
        <v>106.25</v>
      </c>
      <c r="G1546" s="467">
        <v>850</v>
      </c>
      <c r="H1546" s="468"/>
      <c r="I1546" s="473"/>
      <c r="J1546" s="474"/>
      <c r="K1546" s="475">
        <f t="shared" si="71"/>
        <v>-850</v>
      </c>
      <c r="L1546" s="476">
        <f t="shared" si="69"/>
        <v>-100</v>
      </c>
      <c r="M1546" s="477"/>
      <c r="N1546" s="478"/>
    </row>
    <row r="1547" ht="15" customHeight="1" spans="1:14">
      <c r="A1547" s="461">
        <v>1541</v>
      </c>
      <c r="B1547" s="469" t="s">
        <v>2039</v>
      </c>
      <c r="C1547" s="470" t="s">
        <v>2083</v>
      </c>
      <c r="D1547" s="471" t="s">
        <v>476</v>
      </c>
      <c r="E1547" s="465">
        <v>4</v>
      </c>
      <c r="F1547" s="466">
        <f t="shared" si="70"/>
        <v>365</v>
      </c>
      <c r="G1547" s="467">
        <v>1460</v>
      </c>
      <c r="H1547" s="468"/>
      <c r="I1547" s="473"/>
      <c r="J1547" s="474"/>
      <c r="K1547" s="475">
        <f t="shared" si="71"/>
        <v>-1460</v>
      </c>
      <c r="L1547" s="476">
        <f t="shared" si="69"/>
        <v>-100</v>
      </c>
      <c r="M1547" s="477"/>
      <c r="N1547" s="478"/>
    </row>
    <row r="1548" ht="15" customHeight="1" spans="1:14">
      <c r="A1548" s="461">
        <v>1542</v>
      </c>
      <c r="B1548" s="469" t="s">
        <v>2039</v>
      </c>
      <c r="C1548" s="470" t="s">
        <v>2084</v>
      </c>
      <c r="D1548" s="471" t="s">
        <v>476</v>
      </c>
      <c r="E1548" s="465">
        <v>10</v>
      </c>
      <c r="F1548" s="466">
        <f t="shared" si="70"/>
        <v>1000</v>
      </c>
      <c r="G1548" s="467">
        <v>10000</v>
      </c>
      <c r="H1548" s="468"/>
      <c r="I1548" s="473"/>
      <c r="J1548" s="474"/>
      <c r="K1548" s="475">
        <f t="shared" si="71"/>
        <v>-10000</v>
      </c>
      <c r="L1548" s="476">
        <f t="shared" si="69"/>
        <v>-100</v>
      </c>
      <c r="M1548" s="477"/>
      <c r="N1548" s="478"/>
    </row>
    <row r="1549" ht="15" customHeight="1" spans="1:14">
      <c r="A1549" s="461">
        <v>1543</v>
      </c>
      <c r="B1549" s="469" t="s">
        <v>2039</v>
      </c>
      <c r="C1549" s="470" t="s">
        <v>2085</v>
      </c>
      <c r="D1549" s="471" t="s">
        <v>476</v>
      </c>
      <c r="E1549" s="465">
        <v>11</v>
      </c>
      <c r="F1549" s="466">
        <f t="shared" si="70"/>
        <v>600</v>
      </c>
      <c r="G1549" s="467">
        <v>6600</v>
      </c>
      <c r="H1549" s="468"/>
      <c r="I1549" s="473"/>
      <c r="J1549" s="474"/>
      <c r="K1549" s="475">
        <f t="shared" si="71"/>
        <v>-6600</v>
      </c>
      <c r="L1549" s="476">
        <f t="shared" si="69"/>
        <v>-100</v>
      </c>
      <c r="M1549" s="477"/>
      <c r="N1549" s="478"/>
    </row>
    <row r="1550" ht="15" customHeight="1" spans="1:14">
      <c r="A1550" s="461">
        <v>1544</v>
      </c>
      <c r="B1550" s="469" t="s">
        <v>2039</v>
      </c>
      <c r="C1550" s="470" t="s">
        <v>2086</v>
      </c>
      <c r="D1550" s="471" t="s">
        <v>476</v>
      </c>
      <c r="E1550" s="465">
        <v>10</v>
      </c>
      <c r="F1550" s="466">
        <f t="shared" si="70"/>
        <v>350</v>
      </c>
      <c r="G1550" s="467">
        <v>3500</v>
      </c>
      <c r="H1550" s="468"/>
      <c r="I1550" s="473"/>
      <c r="J1550" s="474"/>
      <c r="K1550" s="475">
        <f t="shared" si="71"/>
        <v>-3500</v>
      </c>
      <c r="L1550" s="476">
        <f t="shared" si="69"/>
        <v>-100</v>
      </c>
      <c r="M1550" s="477"/>
      <c r="N1550" s="478"/>
    </row>
    <row r="1551" ht="15" customHeight="1" spans="1:14">
      <c r="A1551" s="461">
        <v>1545</v>
      </c>
      <c r="B1551" s="469" t="s">
        <v>2039</v>
      </c>
      <c r="C1551" s="470" t="s">
        <v>2087</v>
      </c>
      <c r="D1551" s="471" t="s">
        <v>476</v>
      </c>
      <c r="E1551" s="465">
        <v>30</v>
      </c>
      <c r="F1551" s="466">
        <f t="shared" si="70"/>
        <v>220</v>
      </c>
      <c r="G1551" s="467">
        <v>6600</v>
      </c>
      <c r="H1551" s="468"/>
      <c r="I1551" s="473"/>
      <c r="J1551" s="474"/>
      <c r="K1551" s="475">
        <f t="shared" si="71"/>
        <v>-6600</v>
      </c>
      <c r="L1551" s="476">
        <f t="shared" si="69"/>
        <v>-100</v>
      </c>
      <c r="M1551" s="477"/>
      <c r="N1551" s="478"/>
    </row>
    <row r="1552" ht="15" customHeight="1" spans="1:14">
      <c r="A1552" s="461">
        <v>1546</v>
      </c>
      <c r="B1552" s="469" t="s">
        <v>2039</v>
      </c>
      <c r="C1552" s="470" t="s">
        <v>2088</v>
      </c>
      <c r="D1552" s="471" t="s">
        <v>476</v>
      </c>
      <c r="E1552" s="465">
        <v>48</v>
      </c>
      <c r="F1552" s="466">
        <f t="shared" si="70"/>
        <v>146.125</v>
      </c>
      <c r="G1552" s="467">
        <v>7014</v>
      </c>
      <c r="H1552" s="468"/>
      <c r="I1552" s="473"/>
      <c r="J1552" s="474"/>
      <c r="K1552" s="475">
        <f t="shared" si="71"/>
        <v>-7014</v>
      </c>
      <c r="L1552" s="476">
        <f t="shared" si="69"/>
        <v>-100</v>
      </c>
      <c r="M1552" s="477"/>
      <c r="N1552" s="478"/>
    </row>
    <row r="1553" ht="15" customHeight="1" spans="1:14">
      <c r="A1553" s="461">
        <v>1547</v>
      </c>
      <c r="B1553" s="469" t="s">
        <v>2039</v>
      </c>
      <c r="C1553" s="470" t="s">
        <v>1919</v>
      </c>
      <c r="D1553" s="471" t="s">
        <v>476</v>
      </c>
      <c r="E1553" s="465">
        <v>19</v>
      </c>
      <c r="F1553" s="466">
        <f t="shared" si="70"/>
        <v>115.736842105263</v>
      </c>
      <c r="G1553" s="467">
        <v>2199</v>
      </c>
      <c r="H1553" s="468"/>
      <c r="I1553" s="473"/>
      <c r="J1553" s="474"/>
      <c r="K1553" s="475">
        <f t="shared" si="71"/>
        <v>-2199</v>
      </c>
      <c r="L1553" s="476">
        <f t="shared" si="69"/>
        <v>-100</v>
      </c>
      <c r="M1553" s="477"/>
      <c r="N1553" s="478"/>
    </row>
    <row r="1554" ht="15" customHeight="1" spans="1:14">
      <c r="A1554" s="461">
        <v>1548</v>
      </c>
      <c r="B1554" s="469" t="s">
        <v>2039</v>
      </c>
      <c r="C1554" s="470" t="s">
        <v>2089</v>
      </c>
      <c r="D1554" s="471" t="s">
        <v>476</v>
      </c>
      <c r="E1554" s="465">
        <v>19</v>
      </c>
      <c r="F1554" s="466">
        <f t="shared" si="70"/>
        <v>84.1578947368421</v>
      </c>
      <c r="G1554" s="467">
        <v>1599</v>
      </c>
      <c r="H1554" s="468"/>
      <c r="I1554" s="473"/>
      <c r="J1554" s="474"/>
      <c r="K1554" s="475">
        <f t="shared" si="71"/>
        <v>-1599</v>
      </c>
      <c r="L1554" s="476">
        <f t="shared" si="69"/>
        <v>-100</v>
      </c>
      <c r="M1554" s="477"/>
      <c r="N1554" s="478"/>
    </row>
    <row r="1555" ht="15" customHeight="1" spans="1:14">
      <c r="A1555" s="461">
        <v>1549</v>
      </c>
      <c r="B1555" s="469" t="s">
        <v>2039</v>
      </c>
      <c r="C1555" s="470" t="s">
        <v>2090</v>
      </c>
      <c r="D1555" s="471" t="s">
        <v>476</v>
      </c>
      <c r="E1555" s="465">
        <v>9</v>
      </c>
      <c r="F1555" s="466">
        <f t="shared" si="70"/>
        <v>120</v>
      </c>
      <c r="G1555" s="467">
        <v>1080</v>
      </c>
      <c r="H1555" s="468"/>
      <c r="I1555" s="473"/>
      <c r="J1555" s="474"/>
      <c r="K1555" s="475">
        <f t="shared" si="71"/>
        <v>-1080</v>
      </c>
      <c r="L1555" s="476">
        <f t="shared" si="69"/>
        <v>-100</v>
      </c>
      <c r="M1555" s="477"/>
      <c r="N1555" s="478"/>
    </row>
    <row r="1556" ht="15" customHeight="1" spans="1:14">
      <c r="A1556" s="461">
        <v>1550</v>
      </c>
      <c r="B1556" s="469" t="s">
        <v>2039</v>
      </c>
      <c r="C1556" s="470" t="s">
        <v>2091</v>
      </c>
      <c r="D1556" s="471" t="s">
        <v>476</v>
      </c>
      <c r="E1556" s="465">
        <v>1</v>
      </c>
      <c r="F1556" s="466">
        <f t="shared" si="70"/>
        <v>459</v>
      </c>
      <c r="G1556" s="467">
        <v>459</v>
      </c>
      <c r="H1556" s="468"/>
      <c r="I1556" s="473"/>
      <c r="J1556" s="474"/>
      <c r="K1556" s="475">
        <f t="shared" si="71"/>
        <v>-459</v>
      </c>
      <c r="L1556" s="476">
        <f t="shared" si="69"/>
        <v>-100</v>
      </c>
      <c r="M1556" s="477"/>
      <c r="N1556" s="478"/>
    </row>
    <row r="1557" ht="15" customHeight="1" spans="1:14">
      <c r="A1557" s="461">
        <v>1551</v>
      </c>
      <c r="B1557" s="469" t="s">
        <v>2039</v>
      </c>
      <c r="C1557" s="470" t="s">
        <v>2092</v>
      </c>
      <c r="D1557" s="471" t="s">
        <v>476</v>
      </c>
      <c r="E1557" s="465">
        <v>10</v>
      </c>
      <c r="F1557" s="466">
        <f t="shared" si="70"/>
        <v>340</v>
      </c>
      <c r="G1557" s="467">
        <v>3400</v>
      </c>
      <c r="H1557" s="468"/>
      <c r="I1557" s="473"/>
      <c r="J1557" s="474"/>
      <c r="K1557" s="475">
        <f t="shared" si="71"/>
        <v>-3400</v>
      </c>
      <c r="L1557" s="476">
        <f t="shared" si="69"/>
        <v>-100</v>
      </c>
      <c r="M1557" s="477"/>
      <c r="N1557" s="478"/>
    </row>
    <row r="1558" ht="15" customHeight="1" spans="1:14">
      <c r="A1558" s="461">
        <v>1552</v>
      </c>
      <c r="B1558" s="469" t="s">
        <v>2039</v>
      </c>
      <c r="C1558" s="470" t="s">
        <v>2093</v>
      </c>
      <c r="D1558" s="471" t="s">
        <v>476</v>
      </c>
      <c r="E1558" s="465">
        <v>6</v>
      </c>
      <c r="F1558" s="466">
        <f t="shared" si="70"/>
        <v>374</v>
      </c>
      <c r="G1558" s="467">
        <v>2244</v>
      </c>
      <c r="H1558" s="468"/>
      <c r="I1558" s="473"/>
      <c r="J1558" s="474"/>
      <c r="K1558" s="475">
        <f t="shared" si="71"/>
        <v>-2244</v>
      </c>
      <c r="L1558" s="476">
        <f t="shared" si="69"/>
        <v>-100</v>
      </c>
      <c r="M1558" s="477"/>
      <c r="N1558" s="478"/>
    </row>
    <row r="1559" ht="15" customHeight="1" spans="1:14">
      <c r="A1559" s="461">
        <v>1553</v>
      </c>
      <c r="B1559" s="469" t="s">
        <v>2039</v>
      </c>
      <c r="C1559" s="470" t="s">
        <v>2094</v>
      </c>
      <c r="D1559" s="471" t="s">
        <v>476</v>
      </c>
      <c r="E1559" s="465">
        <v>6</v>
      </c>
      <c r="F1559" s="466">
        <f t="shared" si="70"/>
        <v>612</v>
      </c>
      <c r="G1559" s="467">
        <v>3672</v>
      </c>
      <c r="H1559" s="468"/>
      <c r="I1559" s="473"/>
      <c r="J1559" s="474"/>
      <c r="K1559" s="475">
        <f t="shared" si="71"/>
        <v>-3672</v>
      </c>
      <c r="L1559" s="476">
        <f t="shared" si="69"/>
        <v>-100</v>
      </c>
      <c r="M1559" s="477"/>
      <c r="N1559" s="478"/>
    </row>
    <row r="1560" ht="15" customHeight="1" spans="1:14">
      <c r="A1560" s="461">
        <v>1554</v>
      </c>
      <c r="B1560" s="469" t="s">
        <v>2039</v>
      </c>
      <c r="C1560" s="470" t="s">
        <v>2095</v>
      </c>
      <c r="D1560" s="471" t="s">
        <v>476</v>
      </c>
      <c r="E1560" s="465">
        <v>10</v>
      </c>
      <c r="F1560" s="466">
        <f t="shared" si="70"/>
        <v>220</v>
      </c>
      <c r="G1560" s="467">
        <v>2200</v>
      </c>
      <c r="H1560" s="468"/>
      <c r="I1560" s="473"/>
      <c r="J1560" s="474"/>
      <c r="K1560" s="475">
        <f t="shared" si="71"/>
        <v>-2200</v>
      </c>
      <c r="L1560" s="476">
        <f t="shared" si="69"/>
        <v>-100</v>
      </c>
      <c r="M1560" s="477"/>
      <c r="N1560" s="478"/>
    </row>
    <row r="1561" ht="15" customHeight="1" spans="1:14">
      <c r="A1561" s="461">
        <v>1555</v>
      </c>
      <c r="B1561" s="469" t="s">
        <v>2039</v>
      </c>
      <c r="C1561" s="470" t="s">
        <v>2096</v>
      </c>
      <c r="D1561" s="471" t="s">
        <v>476</v>
      </c>
      <c r="E1561" s="465">
        <v>1</v>
      </c>
      <c r="F1561" s="466">
        <f t="shared" si="70"/>
        <v>5074</v>
      </c>
      <c r="G1561" s="467">
        <v>5074</v>
      </c>
      <c r="H1561" s="468"/>
      <c r="I1561" s="473"/>
      <c r="J1561" s="474"/>
      <c r="K1561" s="475">
        <f t="shared" si="71"/>
        <v>-5074</v>
      </c>
      <c r="L1561" s="476">
        <f t="shared" si="69"/>
        <v>-100</v>
      </c>
      <c r="M1561" s="477"/>
      <c r="N1561" s="478"/>
    </row>
    <row r="1562" ht="15" customHeight="1" spans="1:14">
      <c r="A1562" s="461">
        <v>1556</v>
      </c>
      <c r="B1562" s="469" t="s">
        <v>2039</v>
      </c>
      <c r="C1562" s="470" t="s">
        <v>1929</v>
      </c>
      <c r="D1562" s="471" t="s">
        <v>476</v>
      </c>
      <c r="E1562" s="465">
        <v>2</v>
      </c>
      <c r="F1562" s="466">
        <f t="shared" si="70"/>
        <v>585.5</v>
      </c>
      <c r="G1562" s="467">
        <v>1171</v>
      </c>
      <c r="H1562" s="468"/>
      <c r="I1562" s="473"/>
      <c r="J1562" s="474"/>
      <c r="K1562" s="475">
        <f t="shared" si="71"/>
        <v>-1171</v>
      </c>
      <c r="L1562" s="476">
        <f t="shared" si="69"/>
        <v>-100</v>
      </c>
      <c r="M1562" s="477"/>
      <c r="N1562" s="478"/>
    </row>
    <row r="1563" ht="15" customHeight="1" spans="1:14">
      <c r="A1563" s="461">
        <v>1557</v>
      </c>
      <c r="B1563" s="469" t="s">
        <v>2039</v>
      </c>
      <c r="C1563" s="470" t="s">
        <v>2097</v>
      </c>
      <c r="D1563" s="471" t="s">
        <v>476</v>
      </c>
      <c r="E1563" s="465">
        <v>4</v>
      </c>
      <c r="F1563" s="466">
        <f t="shared" si="70"/>
        <v>357</v>
      </c>
      <c r="G1563" s="467">
        <v>1428</v>
      </c>
      <c r="H1563" s="468"/>
      <c r="I1563" s="473"/>
      <c r="J1563" s="474"/>
      <c r="K1563" s="475">
        <f t="shared" si="71"/>
        <v>-1428</v>
      </c>
      <c r="L1563" s="476">
        <f t="shared" si="69"/>
        <v>-100</v>
      </c>
      <c r="M1563" s="477"/>
      <c r="N1563" s="478"/>
    </row>
    <row r="1564" ht="15" customHeight="1" spans="1:14">
      <c r="A1564" s="461">
        <v>1558</v>
      </c>
      <c r="B1564" s="469" t="s">
        <v>2039</v>
      </c>
      <c r="C1564" s="470" t="s">
        <v>2098</v>
      </c>
      <c r="D1564" s="471" t="s">
        <v>476</v>
      </c>
      <c r="E1564" s="465">
        <v>3</v>
      </c>
      <c r="F1564" s="466">
        <f t="shared" si="70"/>
        <v>1131</v>
      </c>
      <c r="G1564" s="467">
        <v>3393</v>
      </c>
      <c r="H1564" s="468"/>
      <c r="I1564" s="473"/>
      <c r="J1564" s="474"/>
      <c r="K1564" s="475">
        <f t="shared" si="71"/>
        <v>-3393</v>
      </c>
      <c r="L1564" s="476">
        <f t="shared" si="69"/>
        <v>-100</v>
      </c>
      <c r="M1564" s="477"/>
      <c r="N1564" s="478"/>
    </row>
    <row r="1565" ht="15" customHeight="1" spans="1:14">
      <c r="A1565" s="461">
        <v>1559</v>
      </c>
      <c r="B1565" s="469" t="s">
        <v>2039</v>
      </c>
      <c r="C1565" s="470" t="s">
        <v>2099</v>
      </c>
      <c r="D1565" s="471" t="s">
        <v>476</v>
      </c>
      <c r="E1565" s="465">
        <v>10</v>
      </c>
      <c r="F1565" s="466">
        <f t="shared" si="70"/>
        <v>145</v>
      </c>
      <c r="G1565" s="467">
        <v>1450</v>
      </c>
      <c r="H1565" s="468"/>
      <c r="I1565" s="473"/>
      <c r="J1565" s="474"/>
      <c r="K1565" s="475">
        <f t="shared" si="71"/>
        <v>-1450</v>
      </c>
      <c r="L1565" s="476">
        <f t="shared" si="69"/>
        <v>-100</v>
      </c>
      <c r="M1565" s="477"/>
      <c r="N1565" s="478"/>
    </row>
    <row r="1566" ht="15" customHeight="1" spans="1:14">
      <c r="A1566" s="461">
        <v>1560</v>
      </c>
      <c r="B1566" s="469" t="s">
        <v>2039</v>
      </c>
      <c r="C1566" s="470" t="s">
        <v>2100</v>
      </c>
      <c r="D1566" s="471" t="s">
        <v>476</v>
      </c>
      <c r="E1566" s="465">
        <v>39</v>
      </c>
      <c r="F1566" s="466">
        <f t="shared" si="70"/>
        <v>233.076923076923</v>
      </c>
      <c r="G1566" s="467">
        <v>9090</v>
      </c>
      <c r="H1566" s="468"/>
      <c r="I1566" s="473"/>
      <c r="J1566" s="474"/>
      <c r="K1566" s="475">
        <f t="shared" si="71"/>
        <v>-9090</v>
      </c>
      <c r="L1566" s="476">
        <f t="shared" si="69"/>
        <v>-100</v>
      </c>
      <c r="M1566" s="477"/>
      <c r="N1566" s="478"/>
    </row>
    <row r="1567" ht="15" customHeight="1" spans="1:14">
      <c r="A1567" s="461">
        <v>1561</v>
      </c>
      <c r="B1567" s="469" t="s">
        <v>2039</v>
      </c>
      <c r="C1567" s="470" t="s">
        <v>2101</v>
      </c>
      <c r="D1567" s="471" t="s">
        <v>476</v>
      </c>
      <c r="E1567" s="465">
        <v>10</v>
      </c>
      <c r="F1567" s="466">
        <f t="shared" si="70"/>
        <v>459</v>
      </c>
      <c r="G1567" s="467">
        <v>4590</v>
      </c>
      <c r="H1567" s="468"/>
      <c r="I1567" s="473"/>
      <c r="J1567" s="474"/>
      <c r="K1567" s="475">
        <f t="shared" si="71"/>
        <v>-4590</v>
      </c>
      <c r="L1567" s="476">
        <f t="shared" si="69"/>
        <v>-100</v>
      </c>
      <c r="M1567" s="477"/>
      <c r="N1567" s="478"/>
    </row>
    <row r="1568" ht="15" customHeight="1" spans="1:14">
      <c r="A1568" s="461">
        <v>1562</v>
      </c>
      <c r="B1568" s="469" t="s">
        <v>2039</v>
      </c>
      <c r="C1568" s="470" t="s">
        <v>2102</v>
      </c>
      <c r="D1568" s="471" t="s">
        <v>476</v>
      </c>
      <c r="E1568" s="465">
        <v>10</v>
      </c>
      <c r="F1568" s="466">
        <f t="shared" si="70"/>
        <v>238</v>
      </c>
      <c r="G1568" s="467">
        <v>2380</v>
      </c>
      <c r="H1568" s="468"/>
      <c r="I1568" s="473"/>
      <c r="J1568" s="474"/>
      <c r="K1568" s="475">
        <f t="shared" si="71"/>
        <v>-2380</v>
      </c>
      <c r="L1568" s="476">
        <f t="shared" si="69"/>
        <v>-100</v>
      </c>
      <c r="M1568" s="477"/>
      <c r="N1568" s="478"/>
    </row>
    <row r="1569" ht="15" customHeight="1" spans="1:14">
      <c r="A1569" s="461">
        <v>1563</v>
      </c>
      <c r="B1569" s="469" t="s">
        <v>2039</v>
      </c>
      <c r="C1569" s="470" t="s">
        <v>2103</v>
      </c>
      <c r="D1569" s="471" t="s">
        <v>476</v>
      </c>
      <c r="E1569" s="465">
        <v>2</v>
      </c>
      <c r="F1569" s="466">
        <f t="shared" si="70"/>
        <v>493</v>
      </c>
      <c r="G1569" s="467">
        <v>986</v>
      </c>
      <c r="H1569" s="468"/>
      <c r="I1569" s="473"/>
      <c r="J1569" s="474"/>
      <c r="K1569" s="475">
        <f t="shared" si="71"/>
        <v>-986</v>
      </c>
      <c r="L1569" s="476">
        <f t="shared" si="69"/>
        <v>-100</v>
      </c>
      <c r="M1569" s="477"/>
      <c r="N1569" s="478"/>
    </row>
    <row r="1570" ht="15" customHeight="1" spans="1:14">
      <c r="A1570" s="461">
        <v>1564</v>
      </c>
      <c r="B1570" s="469" t="s">
        <v>2039</v>
      </c>
      <c r="C1570" s="470" t="s">
        <v>2104</v>
      </c>
      <c r="D1570" s="471" t="s">
        <v>476</v>
      </c>
      <c r="E1570" s="465">
        <v>17</v>
      </c>
      <c r="F1570" s="466">
        <f t="shared" si="70"/>
        <v>219.117647058824</v>
      </c>
      <c r="G1570" s="467">
        <v>3725</v>
      </c>
      <c r="H1570" s="468"/>
      <c r="I1570" s="473"/>
      <c r="J1570" s="474"/>
      <c r="K1570" s="475">
        <f t="shared" si="71"/>
        <v>-3725</v>
      </c>
      <c r="L1570" s="476">
        <f t="shared" si="69"/>
        <v>-100</v>
      </c>
      <c r="M1570" s="477"/>
      <c r="N1570" s="478"/>
    </row>
    <row r="1571" ht="15" customHeight="1" spans="1:14">
      <c r="A1571" s="461">
        <v>1565</v>
      </c>
      <c r="B1571" s="469" t="s">
        <v>2105</v>
      </c>
      <c r="C1571" s="470" t="s">
        <v>1472</v>
      </c>
      <c r="D1571" s="471" t="s">
        <v>386</v>
      </c>
      <c r="E1571" s="465">
        <v>100</v>
      </c>
      <c r="F1571" s="466">
        <f t="shared" si="70"/>
        <v>1</v>
      </c>
      <c r="G1571" s="467">
        <v>100</v>
      </c>
      <c r="H1571" s="468"/>
      <c r="I1571" s="473"/>
      <c r="J1571" s="474"/>
      <c r="K1571" s="475">
        <f t="shared" si="71"/>
        <v>-100</v>
      </c>
      <c r="L1571" s="476">
        <f t="shared" si="69"/>
        <v>-100</v>
      </c>
      <c r="M1571" s="477"/>
      <c r="N1571" s="478"/>
    </row>
    <row r="1572" ht="15" customHeight="1" spans="1:14">
      <c r="A1572" s="461">
        <v>1566</v>
      </c>
      <c r="B1572" s="469" t="s">
        <v>2106</v>
      </c>
      <c r="C1572" s="470" t="s">
        <v>1472</v>
      </c>
      <c r="D1572" s="471" t="s">
        <v>386</v>
      </c>
      <c r="E1572" s="465">
        <v>200</v>
      </c>
      <c r="F1572" s="466">
        <f t="shared" si="70"/>
        <v>6</v>
      </c>
      <c r="G1572" s="467">
        <v>1200</v>
      </c>
      <c r="H1572" s="468"/>
      <c r="I1572" s="473"/>
      <c r="J1572" s="474"/>
      <c r="K1572" s="475">
        <f t="shared" si="71"/>
        <v>-1200</v>
      </c>
      <c r="L1572" s="476">
        <f t="shared" si="69"/>
        <v>-100</v>
      </c>
      <c r="M1572" s="477"/>
      <c r="N1572" s="478"/>
    </row>
    <row r="1573" ht="15" customHeight="1" spans="1:14">
      <c r="A1573" s="461">
        <v>1567</v>
      </c>
      <c r="B1573" s="469" t="s">
        <v>2107</v>
      </c>
      <c r="C1573" s="470"/>
      <c r="D1573" s="471" t="s">
        <v>416</v>
      </c>
      <c r="E1573" s="465">
        <v>6</v>
      </c>
      <c r="F1573" s="466">
        <f t="shared" si="70"/>
        <v>17</v>
      </c>
      <c r="G1573" s="467">
        <v>102</v>
      </c>
      <c r="H1573" s="468"/>
      <c r="I1573" s="473"/>
      <c r="J1573" s="474"/>
      <c r="K1573" s="475">
        <f t="shared" si="71"/>
        <v>-102</v>
      </c>
      <c r="L1573" s="476">
        <f t="shared" si="69"/>
        <v>-100</v>
      </c>
      <c r="M1573" s="477"/>
      <c r="N1573" s="478"/>
    </row>
    <row r="1574" ht="15" customHeight="1" spans="1:14">
      <c r="A1574" s="461">
        <v>1568</v>
      </c>
      <c r="B1574" s="469" t="s">
        <v>2108</v>
      </c>
      <c r="C1574" s="470" t="s">
        <v>2109</v>
      </c>
      <c r="D1574" s="471" t="s">
        <v>386</v>
      </c>
      <c r="E1574" s="465">
        <v>108</v>
      </c>
      <c r="F1574" s="466">
        <f t="shared" si="70"/>
        <v>1717.43055555556</v>
      </c>
      <c r="G1574" s="467">
        <v>185482.5</v>
      </c>
      <c r="H1574" s="468"/>
      <c r="I1574" s="473"/>
      <c r="J1574" s="474"/>
      <c r="K1574" s="475">
        <f t="shared" si="71"/>
        <v>-185482.5</v>
      </c>
      <c r="L1574" s="476">
        <f t="shared" si="69"/>
        <v>-100</v>
      </c>
      <c r="M1574" s="477"/>
      <c r="N1574" s="478"/>
    </row>
    <row r="1575" ht="15" customHeight="1" spans="1:14">
      <c r="A1575" s="461">
        <v>1569</v>
      </c>
      <c r="B1575" s="469" t="s">
        <v>2110</v>
      </c>
      <c r="C1575" s="470" t="s">
        <v>2111</v>
      </c>
      <c r="D1575" s="471" t="s">
        <v>416</v>
      </c>
      <c r="E1575" s="465">
        <v>10</v>
      </c>
      <c r="F1575" s="466">
        <f t="shared" si="70"/>
        <v>660</v>
      </c>
      <c r="G1575" s="467">
        <v>6600</v>
      </c>
      <c r="H1575" s="468"/>
      <c r="I1575" s="473"/>
      <c r="J1575" s="474"/>
      <c r="K1575" s="475">
        <f t="shared" si="71"/>
        <v>-6600</v>
      </c>
      <c r="L1575" s="476">
        <f t="shared" si="69"/>
        <v>-100</v>
      </c>
      <c r="M1575" s="477"/>
      <c r="N1575" s="478"/>
    </row>
    <row r="1576" ht="15" customHeight="1" spans="1:14">
      <c r="A1576" s="461">
        <v>1570</v>
      </c>
      <c r="B1576" s="469" t="s">
        <v>2110</v>
      </c>
      <c r="C1576" s="470" t="s">
        <v>2112</v>
      </c>
      <c r="D1576" s="471" t="s">
        <v>416</v>
      </c>
      <c r="E1576" s="465">
        <v>4</v>
      </c>
      <c r="F1576" s="466">
        <f t="shared" si="70"/>
        <v>1350</v>
      </c>
      <c r="G1576" s="467">
        <v>5400</v>
      </c>
      <c r="H1576" s="468"/>
      <c r="I1576" s="473"/>
      <c r="J1576" s="474"/>
      <c r="K1576" s="475">
        <f t="shared" si="71"/>
        <v>-5400</v>
      </c>
      <c r="L1576" s="476">
        <f t="shared" si="69"/>
        <v>-100</v>
      </c>
      <c r="M1576" s="477"/>
      <c r="N1576" s="478"/>
    </row>
    <row r="1577" ht="15" customHeight="1" spans="1:14">
      <c r="A1577" s="461">
        <v>1571</v>
      </c>
      <c r="B1577" s="469" t="s">
        <v>2113</v>
      </c>
      <c r="C1577" s="470" t="s">
        <v>2114</v>
      </c>
      <c r="D1577" s="471" t="s">
        <v>476</v>
      </c>
      <c r="E1577" s="465">
        <v>3</v>
      </c>
      <c r="F1577" s="466">
        <f t="shared" si="70"/>
        <v>48839.5</v>
      </c>
      <c r="G1577" s="467">
        <v>146518.5</v>
      </c>
      <c r="H1577" s="468"/>
      <c r="I1577" s="473"/>
      <c r="J1577" s="474"/>
      <c r="K1577" s="475">
        <f t="shared" si="71"/>
        <v>-146518.5</v>
      </c>
      <c r="L1577" s="476">
        <f t="shared" si="69"/>
        <v>-100</v>
      </c>
      <c r="M1577" s="477"/>
      <c r="N1577" s="478"/>
    </row>
    <row r="1578" ht="15" customHeight="1" spans="1:14">
      <c r="A1578" s="461">
        <v>1572</v>
      </c>
      <c r="B1578" s="469" t="s">
        <v>2115</v>
      </c>
      <c r="C1578" s="470" t="s">
        <v>2116</v>
      </c>
      <c r="D1578" s="471" t="s">
        <v>492</v>
      </c>
      <c r="E1578" s="465">
        <v>100</v>
      </c>
      <c r="F1578" s="466">
        <f t="shared" si="70"/>
        <v>5.5</v>
      </c>
      <c r="G1578" s="467">
        <v>550</v>
      </c>
      <c r="H1578" s="468"/>
      <c r="I1578" s="473"/>
      <c r="J1578" s="474"/>
      <c r="K1578" s="475">
        <f t="shared" si="71"/>
        <v>-550</v>
      </c>
      <c r="L1578" s="476">
        <f t="shared" si="69"/>
        <v>-100</v>
      </c>
      <c r="M1578" s="477"/>
      <c r="N1578" s="478"/>
    </row>
    <row r="1579" ht="15" customHeight="1" spans="1:14">
      <c r="A1579" s="461">
        <v>1573</v>
      </c>
      <c r="B1579" s="469" t="s">
        <v>2117</v>
      </c>
      <c r="C1579" s="470"/>
      <c r="D1579" s="471" t="s">
        <v>386</v>
      </c>
      <c r="E1579" s="465">
        <v>8</v>
      </c>
      <c r="F1579" s="466">
        <f t="shared" si="70"/>
        <v>840</v>
      </c>
      <c r="G1579" s="467">
        <v>6720</v>
      </c>
      <c r="H1579" s="468"/>
      <c r="I1579" s="473"/>
      <c r="J1579" s="474"/>
      <c r="K1579" s="475">
        <f t="shared" si="71"/>
        <v>-6720</v>
      </c>
      <c r="L1579" s="476">
        <f t="shared" si="69"/>
        <v>-100</v>
      </c>
      <c r="M1579" s="477"/>
      <c r="N1579" s="478"/>
    </row>
    <row r="1580" ht="15" customHeight="1" spans="1:14">
      <c r="A1580" s="461">
        <v>1574</v>
      </c>
      <c r="B1580" s="469" t="s">
        <v>2118</v>
      </c>
      <c r="C1580" s="470"/>
      <c r="D1580" s="471" t="s">
        <v>386</v>
      </c>
      <c r="E1580" s="465">
        <v>10</v>
      </c>
      <c r="F1580" s="466">
        <f t="shared" si="70"/>
        <v>130</v>
      </c>
      <c r="G1580" s="467">
        <v>1300</v>
      </c>
      <c r="H1580" s="468"/>
      <c r="I1580" s="473"/>
      <c r="J1580" s="474"/>
      <c r="K1580" s="475">
        <f t="shared" si="71"/>
        <v>-1300</v>
      </c>
      <c r="L1580" s="476">
        <f t="shared" si="69"/>
        <v>-100</v>
      </c>
      <c r="M1580" s="477"/>
      <c r="N1580" s="478"/>
    </row>
    <row r="1581" ht="15" customHeight="1" spans="1:14">
      <c r="A1581" s="461">
        <v>1575</v>
      </c>
      <c r="B1581" s="469" t="s">
        <v>2119</v>
      </c>
      <c r="C1581" s="470">
        <v>400</v>
      </c>
      <c r="D1581" s="471" t="s">
        <v>416</v>
      </c>
      <c r="E1581" s="465">
        <v>3</v>
      </c>
      <c r="F1581" s="466">
        <f t="shared" si="70"/>
        <v>950</v>
      </c>
      <c r="G1581" s="467">
        <v>2850</v>
      </c>
      <c r="H1581" s="468"/>
      <c r="I1581" s="473"/>
      <c r="J1581" s="474"/>
      <c r="K1581" s="475">
        <f t="shared" si="71"/>
        <v>-2850</v>
      </c>
      <c r="L1581" s="476">
        <f t="shared" si="69"/>
        <v>-100</v>
      </c>
      <c r="M1581" s="477"/>
      <c r="N1581" s="478"/>
    </row>
    <row r="1582" ht="15" customHeight="1" spans="1:14">
      <c r="A1582" s="461">
        <v>1576</v>
      </c>
      <c r="B1582" s="469" t="s">
        <v>2118</v>
      </c>
      <c r="C1582" s="470" t="s">
        <v>2120</v>
      </c>
      <c r="D1582" s="471" t="s">
        <v>386</v>
      </c>
      <c r="E1582" s="465">
        <v>50</v>
      </c>
      <c r="F1582" s="466">
        <f t="shared" si="70"/>
        <v>941.4</v>
      </c>
      <c r="G1582" s="467">
        <v>47070</v>
      </c>
      <c r="H1582" s="468"/>
      <c r="I1582" s="473"/>
      <c r="J1582" s="474"/>
      <c r="K1582" s="475">
        <f t="shared" si="71"/>
        <v>-47070</v>
      </c>
      <c r="L1582" s="476">
        <f t="shared" si="69"/>
        <v>-100</v>
      </c>
      <c r="M1582" s="477"/>
      <c r="N1582" s="478"/>
    </row>
    <row r="1583" ht="15" customHeight="1" spans="1:14">
      <c r="A1583" s="461">
        <v>1577</v>
      </c>
      <c r="B1583" s="469" t="s">
        <v>2118</v>
      </c>
      <c r="C1583" s="470" t="s">
        <v>2121</v>
      </c>
      <c r="D1583" s="471" t="s">
        <v>416</v>
      </c>
      <c r="E1583" s="465">
        <v>17</v>
      </c>
      <c r="F1583" s="466">
        <f t="shared" si="70"/>
        <v>597.058823529412</v>
      </c>
      <c r="G1583" s="467">
        <v>10150</v>
      </c>
      <c r="H1583" s="468"/>
      <c r="I1583" s="473"/>
      <c r="J1583" s="474"/>
      <c r="K1583" s="475">
        <f t="shared" si="71"/>
        <v>-10150</v>
      </c>
      <c r="L1583" s="476">
        <f t="shared" si="69"/>
        <v>-100</v>
      </c>
      <c r="M1583" s="477"/>
      <c r="N1583" s="478"/>
    </row>
    <row r="1584" ht="15" customHeight="1" spans="1:14">
      <c r="A1584" s="461">
        <v>1578</v>
      </c>
      <c r="B1584" s="469" t="s">
        <v>2118</v>
      </c>
      <c r="C1584" s="470" t="s">
        <v>2122</v>
      </c>
      <c r="D1584" s="471" t="s">
        <v>416</v>
      </c>
      <c r="E1584" s="465">
        <v>20</v>
      </c>
      <c r="F1584" s="466">
        <f t="shared" si="70"/>
        <v>145</v>
      </c>
      <c r="G1584" s="467">
        <v>2900</v>
      </c>
      <c r="H1584" s="468"/>
      <c r="I1584" s="473"/>
      <c r="J1584" s="474"/>
      <c r="K1584" s="475">
        <f t="shared" si="71"/>
        <v>-2900</v>
      </c>
      <c r="L1584" s="476">
        <f t="shared" si="69"/>
        <v>-100</v>
      </c>
      <c r="M1584" s="477"/>
      <c r="N1584" s="478"/>
    </row>
    <row r="1585" ht="15" customHeight="1" spans="1:14">
      <c r="A1585" s="461">
        <v>1579</v>
      </c>
      <c r="B1585" s="469" t="s">
        <v>2123</v>
      </c>
      <c r="C1585" s="470" t="s">
        <v>2124</v>
      </c>
      <c r="D1585" s="471" t="s">
        <v>386</v>
      </c>
      <c r="E1585" s="465">
        <v>40</v>
      </c>
      <c r="F1585" s="466">
        <f t="shared" si="70"/>
        <v>485</v>
      </c>
      <c r="G1585" s="467">
        <v>19400</v>
      </c>
      <c r="H1585" s="468"/>
      <c r="I1585" s="473"/>
      <c r="J1585" s="474"/>
      <c r="K1585" s="475">
        <f t="shared" si="71"/>
        <v>-19400</v>
      </c>
      <c r="L1585" s="476">
        <f t="shared" si="69"/>
        <v>-100</v>
      </c>
      <c r="M1585" s="477"/>
      <c r="N1585" s="478"/>
    </row>
    <row r="1586" ht="15" customHeight="1" spans="1:14">
      <c r="A1586" s="461">
        <v>1580</v>
      </c>
      <c r="B1586" s="469" t="s">
        <v>2125</v>
      </c>
      <c r="C1586" s="470"/>
      <c r="D1586" s="471" t="s">
        <v>386</v>
      </c>
      <c r="E1586" s="465">
        <v>1</v>
      </c>
      <c r="F1586" s="466">
        <f t="shared" si="70"/>
        <v>5200</v>
      </c>
      <c r="G1586" s="467">
        <v>5200</v>
      </c>
      <c r="H1586" s="468"/>
      <c r="I1586" s="473"/>
      <c r="J1586" s="474"/>
      <c r="K1586" s="475">
        <f t="shared" si="71"/>
        <v>-5200</v>
      </c>
      <c r="L1586" s="476">
        <f t="shared" si="69"/>
        <v>-100</v>
      </c>
      <c r="M1586" s="477"/>
      <c r="N1586" s="478"/>
    </row>
    <row r="1587" ht="15" customHeight="1" spans="1:14">
      <c r="A1587" s="461">
        <v>1581</v>
      </c>
      <c r="B1587" s="469" t="s">
        <v>2126</v>
      </c>
      <c r="C1587" s="470" t="s">
        <v>2127</v>
      </c>
      <c r="D1587" s="471" t="s">
        <v>416</v>
      </c>
      <c r="E1587" s="465">
        <v>50</v>
      </c>
      <c r="F1587" s="466">
        <f t="shared" si="70"/>
        <v>72.6496</v>
      </c>
      <c r="G1587" s="467">
        <v>3632.48</v>
      </c>
      <c r="H1587" s="468"/>
      <c r="I1587" s="473"/>
      <c r="J1587" s="474"/>
      <c r="K1587" s="475">
        <f t="shared" si="71"/>
        <v>-3632.48</v>
      </c>
      <c r="L1587" s="476">
        <f t="shared" si="69"/>
        <v>-100</v>
      </c>
      <c r="M1587" s="477"/>
      <c r="N1587" s="478"/>
    </row>
    <row r="1588" ht="15" customHeight="1" spans="1:14">
      <c r="A1588" s="461">
        <v>1582</v>
      </c>
      <c r="B1588" s="469" t="s">
        <v>2128</v>
      </c>
      <c r="C1588" s="470" t="s">
        <v>2129</v>
      </c>
      <c r="D1588" s="471" t="s">
        <v>416</v>
      </c>
      <c r="E1588" s="465">
        <v>1</v>
      </c>
      <c r="F1588" s="466">
        <f t="shared" si="70"/>
        <v>5550</v>
      </c>
      <c r="G1588" s="467">
        <v>5550</v>
      </c>
      <c r="H1588" s="468"/>
      <c r="I1588" s="473"/>
      <c r="J1588" s="474"/>
      <c r="K1588" s="475">
        <f t="shared" si="71"/>
        <v>-5550</v>
      </c>
      <c r="L1588" s="476">
        <f t="shared" si="69"/>
        <v>-100</v>
      </c>
      <c r="M1588" s="477"/>
      <c r="N1588" s="478"/>
    </row>
    <row r="1589" ht="15" customHeight="1" spans="1:14">
      <c r="A1589" s="461">
        <v>1583</v>
      </c>
      <c r="B1589" s="469" t="s">
        <v>2130</v>
      </c>
      <c r="C1589" s="470" t="s">
        <v>2131</v>
      </c>
      <c r="D1589" s="471" t="s">
        <v>416</v>
      </c>
      <c r="E1589" s="465">
        <v>12</v>
      </c>
      <c r="F1589" s="466">
        <f t="shared" si="70"/>
        <v>560</v>
      </c>
      <c r="G1589" s="467">
        <v>6720</v>
      </c>
      <c r="H1589" s="468"/>
      <c r="I1589" s="473"/>
      <c r="J1589" s="474"/>
      <c r="K1589" s="475">
        <f t="shared" si="71"/>
        <v>-6720</v>
      </c>
      <c r="L1589" s="476">
        <f t="shared" si="69"/>
        <v>-100</v>
      </c>
      <c r="M1589" s="477"/>
      <c r="N1589" s="478"/>
    </row>
    <row r="1590" ht="15" customHeight="1" spans="1:14">
      <c r="A1590" s="461">
        <v>1584</v>
      </c>
      <c r="B1590" s="469" t="s">
        <v>2130</v>
      </c>
      <c r="C1590" s="470" t="s">
        <v>2132</v>
      </c>
      <c r="D1590" s="471" t="s">
        <v>416</v>
      </c>
      <c r="E1590" s="465">
        <v>6</v>
      </c>
      <c r="F1590" s="466">
        <f t="shared" si="70"/>
        <v>557.166666666667</v>
      </c>
      <c r="G1590" s="467">
        <v>3343</v>
      </c>
      <c r="H1590" s="468"/>
      <c r="I1590" s="473"/>
      <c r="J1590" s="474"/>
      <c r="K1590" s="475">
        <f t="shared" si="71"/>
        <v>-3343</v>
      </c>
      <c r="L1590" s="476">
        <f t="shared" si="69"/>
        <v>-100</v>
      </c>
      <c r="M1590" s="477"/>
      <c r="N1590" s="478"/>
    </row>
    <row r="1591" ht="15" customHeight="1" spans="1:14">
      <c r="A1591" s="461">
        <v>1585</v>
      </c>
      <c r="B1591" s="469" t="s">
        <v>2133</v>
      </c>
      <c r="C1591" s="470" t="s">
        <v>2134</v>
      </c>
      <c r="D1591" s="471" t="s">
        <v>386</v>
      </c>
      <c r="E1591" s="465">
        <v>23</v>
      </c>
      <c r="F1591" s="466">
        <f t="shared" si="70"/>
        <v>1775.30434782609</v>
      </c>
      <c r="G1591" s="467">
        <v>40832</v>
      </c>
      <c r="H1591" s="468"/>
      <c r="I1591" s="473"/>
      <c r="J1591" s="474"/>
      <c r="K1591" s="475">
        <f t="shared" si="71"/>
        <v>-40832</v>
      </c>
      <c r="L1591" s="476">
        <f t="shared" si="69"/>
        <v>-100</v>
      </c>
      <c r="M1591" s="477"/>
      <c r="N1591" s="478"/>
    </row>
    <row r="1592" ht="15" customHeight="1" spans="1:14">
      <c r="A1592" s="461">
        <v>1586</v>
      </c>
      <c r="B1592" s="469" t="s">
        <v>2135</v>
      </c>
      <c r="C1592" s="470"/>
      <c r="D1592" s="471" t="s">
        <v>386</v>
      </c>
      <c r="E1592" s="465">
        <v>6</v>
      </c>
      <c r="F1592" s="466">
        <f t="shared" si="70"/>
        <v>940</v>
      </c>
      <c r="G1592" s="467">
        <v>5640</v>
      </c>
      <c r="H1592" s="468"/>
      <c r="I1592" s="473"/>
      <c r="J1592" s="474"/>
      <c r="K1592" s="475">
        <f t="shared" si="71"/>
        <v>-5640</v>
      </c>
      <c r="L1592" s="476">
        <f t="shared" si="69"/>
        <v>-100</v>
      </c>
      <c r="M1592" s="477"/>
      <c r="N1592" s="478"/>
    </row>
    <row r="1593" ht="15" customHeight="1" spans="1:14">
      <c r="A1593" s="461">
        <v>1587</v>
      </c>
      <c r="B1593" s="469" t="s">
        <v>2136</v>
      </c>
      <c r="C1593" s="470"/>
      <c r="D1593" s="471" t="s">
        <v>386</v>
      </c>
      <c r="E1593" s="465">
        <v>12</v>
      </c>
      <c r="F1593" s="466">
        <f t="shared" si="70"/>
        <v>2898.33333333333</v>
      </c>
      <c r="G1593" s="467">
        <v>34780</v>
      </c>
      <c r="H1593" s="468"/>
      <c r="I1593" s="473"/>
      <c r="J1593" s="474"/>
      <c r="K1593" s="475">
        <f t="shared" si="71"/>
        <v>-34780</v>
      </c>
      <c r="L1593" s="476">
        <f t="shared" si="69"/>
        <v>-100</v>
      </c>
      <c r="M1593" s="477"/>
      <c r="N1593" s="478"/>
    </row>
    <row r="1594" ht="15" customHeight="1" spans="1:14">
      <c r="A1594" s="461">
        <v>1588</v>
      </c>
      <c r="B1594" s="469" t="s">
        <v>2137</v>
      </c>
      <c r="C1594" s="470" t="s">
        <v>2138</v>
      </c>
      <c r="D1594" s="471" t="s">
        <v>386</v>
      </c>
      <c r="E1594" s="465">
        <v>2</v>
      </c>
      <c r="F1594" s="466">
        <f t="shared" si="70"/>
        <v>2850</v>
      </c>
      <c r="G1594" s="467">
        <v>5700</v>
      </c>
      <c r="H1594" s="468"/>
      <c r="I1594" s="473"/>
      <c r="J1594" s="474"/>
      <c r="K1594" s="475">
        <f t="shared" si="71"/>
        <v>-5700</v>
      </c>
      <c r="L1594" s="476">
        <f t="shared" si="69"/>
        <v>-100</v>
      </c>
      <c r="M1594" s="477"/>
      <c r="N1594" s="478"/>
    </row>
    <row r="1595" ht="15" customHeight="1" spans="1:14">
      <c r="A1595" s="461">
        <v>1589</v>
      </c>
      <c r="B1595" s="469" t="s">
        <v>2139</v>
      </c>
      <c r="C1595" s="470"/>
      <c r="D1595" s="471" t="s">
        <v>480</v>
      </c>
      <c r="E1595" s="465">
        <v>4</v>
      </c>
      <c r="F1595" s="466">
        <f t="shared" si="70"/>
        <v>13530</v>
      </c>
      <c r="G1595" s="467">
        <v>54120</v>
      </c>
      <c r="H1595" s="468"/>
      <c r="I1595" s="473"/>
      <c r="J1595" s="474"/>
      <c r="K1595" s="475">
        <f t="shared" si="71"/>
        <v>-54120</v>
      </c>
      <c r="L1595" s="476">
        <f t="shared" si="69"/>
        <v>-100</v>
      </c>
      <c r="M1595" s="477"/>
      <c r="N1595" s="478"/>
    </row>
    <row r="1596" ht="15" customHeight="1" spans="1:14">
      <c r="A1596" s="461">
        <v>1590</v>
      </c>
      <c r="B1596" s="469" t="s">
        <v>2140</v>
      </c>
      <c r="C1596" s="470" t="s">
        <v>2141</v>
      </c>
      <c r="D1596" s="471" t="s">
        <v>416</v>
      </c>
      <c r="E1596" s="465">
        <v>1</v>
      </c>
      <c r="F1596" s="466">
        <f t="shared" si="70"/>
        <v>70512.82</v>
      </c>
      <c r="G1596" s="467">
        <v>70512.82</v>
      </c>
      <c r="H1596" s="468"/>
      <c r="I1596" s="473"/>
      <c r="J1596" s="474"/>
      <c r="K1596" s="475">
        <f t="shared" si="71"/>
        <v>-70512.82</v>
      </c>
      <c r="L1596" s="476">
        <f t="shared" si="69"/>
        <v>-100</v>
      </c>
      <c r="M1596" s="477"/>
      <c r="N1596" s="478"/>
    </row>
    <row r="1597" ht="15" customHeight="1" spans="1:14">
      <c r="A1597" s="461">
        <v>1591</v>
      </c>
      <c r="B1597" s="469" t="s">
        <v>2142</v>
      </c>
      <c r="C1597" s="470"/>
      <c r="D1597" s="471" t="s">
        <v>416</v>
      </c>
      <c r="E1597" s="465">
        <v>1</v>
      </c>
      <c r="F1597" s="466">
        <f t="shared" si="70"/>
        <v>79150</v>
      </c>
      <c r="G1597" s="467">
        <v>79150</v>
      </c>
      <c r="H1597" s="468"/>
      <c r="I1597" s="473"/>
      <c r="J1597" s="474"/>
      <c r="K1597" s="475">
        <f t="shared" si="71"/>
        <v>-79150</v>
      </c>
      <c r="L1597" s="476">
        <f t="shared" si="69"/>
        <v>-100</v>
      </c>
      <c r="M1597" s="477"/>
      <c r="N1597" s="478"/>
    </row>
    <row r="1598" ht="15" customHeight="1" spans="1:14">
      <c r="A1598" s="461">
        <v>1592</v>
      </c>
      <c r="B1598" s="469" t="s">
        <v>2143</v>
      </c>
      <c r="C1598" s="470" t="s">
        <v>2144</v>
      </c>
      <c r="D1598" s="471" t="s">
        <v>378</v>
      </c>
      <c r="E1598" s="465">
        <v>1</v>
      </c>
      <c r="F1598" s="466">
        <f t="shared" si="70"/>
        <v>8500</v>
      </c>
      <c r="G1598" s="467">
        <v>8500</v>
      </c>
      <c r="H1598" s="468"/>
      <c r="I1598" s="473"/>
      <c r="J1598" s="474"/>
      <c r="K1598" s="475">
        <f t="shared" si="71"/>
        <v>-8500</v>
      </c>
      <c r="L1598" s="476">
        <f t="shared" si="69"/>
        <v>-100</v>
      </c>
      <c r="M1598" s="477"/>
      <c r="N1598" s="478"/>
    </row>
    <row r="1599" ht="15" customHeight="1" spans="1:14">
      <c r="A1599" s="461">
        <v>1593</v>
      </c>
      <c r="B1599" s="469" t="s">
        <v>2133</v>
      </c>
      <c r="C1599" s="470" t="s">
        <v>2145</v>
      </c>
      <c r="D1599" s="471" t="s">
        <v>386</v>
      </c>
      <c r="E1599" s="465">
        <v>98</v>
      </c>
      <c r="F1599" s="466">
        <f t="shared" si="70"/>
        <v>2100</v>
      </c>
      <c r="G1599" s="467">
        <v>205800</v>
      </c>
      <c r="H1599" s="468"/>
      <c r="I1599" s="473"/>
      <c r="J1599" s="474"/>
      <c r="K1599" s="475">
        <f t="shared" si="71"/>
        <v>-205800</v>
      </c>
      <c r="L1599" s="476">
        <f t="shared" si="69"/>
        <v>-100</v>
      </c>
      <c r="M1599" s="477"/>
      <c r="N1599" s="478"/>
    </row>
    <row r="1600" ht="15" customHeight="1" spans="1:14">
      <c r="A1600" s="461">
        <v>1594</v>
      </c>
      <c r="B1600" s="469" t="s">
        <v>2146</v>
      </c>
      <c r="C1600" s="470"/>
      <c r="D1600" s="471" t="s">
        <v>386</v>
      </c>
      <c r="E1600" s="465">
        <v>1</v>
      </c>
      <c r="F1600" s="466">
        <f t="shared" si="70"/>
        <v>11300</v>
      </c>
      <c r="G1600" s="467">
        <v>11300</v>
      </c>
      <c r="H1600" s="468"/>
      <c r="I1600" s="473"/>
      <c r="J1600" s="474"/>
      <c r="K1600" s="475">
        <f t="shared" si="71"/>
        <v>-11300</v>
      </c>
      <c r="L1600" s="476">
        <f t="shared" si="69"/>
        <v>-100</v>
      </c>
      <c r="M1600" s="477"/>
      <c r="N1600" s="478"/>
    </row>
    <row r="1601" ht="15" customHeight="1" spans="1:14">
      <c r="A1601" s="461">
        <v>1595</v>
      </c>
      <c r="B1601" s="469" t="s">
        <v>2147</v>
      </c>
      <c r="C1601" s="470" t="s">
        <v>2148</v>
      </c>
      <c r="D1601" s="471" t="s">
        <v>386</v>
      </c>
      <c r="E1601" s="465">
        <v>3</v>
      </c>
      <c r="F1601" s="466">
        <f t="shared" si="70"/>
        <v>950</v>
      </c>
      <c r="G1601" s="467">
        <v>2850</v>
      </c>
      <c r="H1601" s="468"/>
      <c r="I1601" s="473"/>
      <c r="J1601" s="474"/>
      <c r="K1601" s="475">
        <f t="shared" si="71"/>
        <v>-2850</v>
      </c>
      <c r="L1601" s="476">
        <f t="shared" si="69"/>
        <v>-100</v>
      </c>
      <c r="M1601" s="477"/>
      <c r="N1601" s="478"/>
    </row>
    <row r="1602" ht="15" customHeight="1" spans="1:14">
      <c r="A1602" s="461">
        <v>1596</v>
      </c>
      <c r="B1602" s="469" t="s">
        <v>2149</v>
      </c>
      <c r="C1602" s="470" t="s">
        <v>2150</v>
      </c>
      <c r="D1602" s="471" t="s">
        <v>386</v>
      </c>
      <c r="E1602" s="465">
        <v>2</v>
      </c>
      <c r="F1602" s="466">
        <f t="shared" si="70"/>
        <v>2300</v>
      </c>
      <c r="G1602" s="467">
        <v>4600</v>
      </c>
      <c r="H1602" s="468"/>
      <c r="I1602" s="473"/>
      <c r="J1602" s="474"/>
      <c r="K1602" s="475">
        <f t="shared" si="71"/>
        <v>-4600</v>
      </c>
      <c r="L1602" s="476">
        <f t="shared" si="69"/>
        <v>-100</v>
      </c>
      <c r="M1602" s="477"/>
      <c r="N1602" s="478"/>
    </row>
    <row r="1603" ht="15" customHeight="1" spans="1:14">
      <c r="A1603" s="461">
        <v>1597</v>
      </c>
      <c r="B1603" s="469" t="s">
        <v>2151</v>
      </c>
      <c r="C1603" s="470"/>
      <c r="D1603" s="471" t="s">
        <v>386</v>
      </c>
      <c r="E1603" s="465">
        <v>20</v>
      </c>
      <c r="F1603" s="466">
        <f t="shared" si="70"/>
        <v>1370.5</v>
      </c>
      <c r="G1603" s="467">
        <v>27410</v>
      </c>
      <c r="H1603" s="468"/>
      <c r="I1603" s="473"/>
      <c r="J1603" s="474"/>
      <c r="K1603" s="475">
        <f t="shared" si="71"/>
        <v>-27410</v>
      </c>
      <c r="L1603" s="476">
        <f t="shared" ref="L1603:L1666" si="72">IF(OR(G1603&lt;=0,G1603=""),"",(J1603-G1603)/G1603*100)</f>
        <v>-100</v>
      </c>
      <c r="M1603" s="477"/>
      <c r="N1603" s="478"/>
    </row>
    <row r="1604" ht="15" customHeight="1" spans="1:14">
      <c r="A1604" s="461">
        <v>1598</v>
      </c>
      <c r="B1604" s="469" t="s">
        <v>2152</v>
      </c>
      <c r="C1604" s="470" t="s">
        <v>2153</v>
      </c>
      <c r="D1604" s="471" t="s">
        <v>416</v>
      </c>
      <c r="E1604" s="465">
        <v>20</v>
      </c>
      <c r="F1604" s="466">
        <f t="shared" si="70"/>
        <v>846.154</v>
      </c>
      <c r="G1604" s="467">
        <v>16923.08</v>
      </c>
      <c r="H1604" s="468"/>
      <c r="I1604" s="473"/>
      <c r="J1604" s="474"/>
      <c r="K1604" s="475">
        <f t="shared" si="71"/>
        <v>-16923.08</v>
      </c>
      <c r="L1604" s="476">
        <f t="shared" si="72"/>
        <v>-100</v>
      </c>
      <c r="M1604" s="477"/>
      <c r="N1604" s="478"/>
    </row>
    <row r="1605" ht="15" customHeight="1" spans="1:14">
      <c r="A1605" s="461">
        <v>1599</v>
      </c>
      <c r="B1605" s="469" t="s">
        <v>2152</v>
      </c>
      <c r="C1605" s="470" t="s">
        <v>2154</v>
      </c>
      <c r="D1605" s="471" t="s">
        <v>416</v>
      </c>
      <c r="E1605" s="465">
        <v>6</v>
      </c>
      <c r="F1605" s="466">
        <f t="shared" si="70"/>
        <v>2769.23</v>
      </c>
      <c r="G1605" s="467">
        <v>16615.38</v>
      </c>
      <c r="H1605" s="468"/>
      <c r="I1605" s="473"/>
      <c r="J1605" s="474"/>
      <c r="K1605" s="475">
        <f t="shared" si="71"/>
        <v>-16615.38</v>
      </c>
      <c r="L1605" s="476">
        <f t="shared" si="72"/>
        <v>-100</v>
      </c>
      <c r="M1605" s="477"/>
      <c r="N1605" s="478"/>
    </row>
    <row r="1606" ht="15" customHeight="1" spans="1:14">
      <c r="A1606" s="461">
        <v>1600</v>
      </c>
      <c r="B1606" s="469" t="s">
        <v>2155</v>
      </c>
      <c r="C1606" s="470">
        <v>32</v>
      </c>
      <c r="D1606" s="471" t="s">
        <v>386</v>
      </c>
      <c r="E1606" s="465">
        <v>50</v>
      </c>
      <c r="F1606" s="466">
        <f t="shared" si="70"/>
        <v>820</v>
      </c>
      <c r="G1606" s="467">
        <v>41000</v>
      </c>
      <c r="H1606" s="468"/>
      <c r="I1606" s="473"/>
      <c r="J1606" s="474"/>
      <c r="K1606" s="475">
        <f t="shared" si="71"/>
        <v>-41000</v>
      </c>
      <c r="L1606" s="476">
        <f t="shared" si="72"/>
        <v>-100</v>
      </c>
      <c r="M1606" s="477"/>
      <c r="N1606" s="478"/>
    </row>
    <row r="1607" ht="15" customHeight="1" spans="1:14">
      <c r="A1607" s="461">
        <v>1601</v>
      </c>
      <c r="B1607" s="469" t="s">
        <v>2156</v>
      </c>
      <c r="C1607" s="470"/>
      <c r="D1607" s="471" t="s">
        <v>386</v>
      </c>
      <c r="E1607" s="465">
        <v>3</v>
      </c>
      <c r="F1607" s="466">
        <f t="shared" si="70"/>
        <v>70</v>
      </c>
      <c r="G1607" s="467">
        <v>210</v>
      </c>
      <c r="H1607" s="468"/>
      <c r="I1607" s="473"/>
      <c r="J1607" s="474"/>
      <c r="K1607" s="475">
        <f t="shared" si="71"/>
        <v>-210</v>
      </c>
      <c r="L1607" s="476">
        <f t="shared" si="72"/>
        <v>-100</v>
      </c>
      <c r="M1607" s="477"/>
      <c r="N1607" s="478"/>
    </row>
    <row r="1608" ht="15" customHeight="1" spans="1:14">
      <c r="A1608" s="461">
        <v>1602</v>
      </c>
      <c r="B1608" s="469" t="s">
        <v>2130</v>
      </c>
      <c r="C1608" s="470" t="s">
        <v>2157</v>
      </c>
      <c r="D1608" s="471" t="s">
        <v>386</v>
      </c>
      <c r="E1608" s="465">
        <v>5</v>
      </c>
      <c r="F1608" s="466">
        <f t="shared" ref="F1608:F1671" si="73">G1608/E1608</f>
        <v>324.786</v>
      </c>
      <c r="G1608" s="467">
        <v>1623.93</v>
      </c>
      <c r="H1608" s="468"/>
      <c r="I1608" s="473"/>
      <c r="J1608" s="474"/>
      <c r="K1608" s="475">
        <f t="shared" ref="K1608:K1671" si="74">J1608-G1608</f>
        <v>-1623.93</v>
      </c>
      <c r="L1608" s="476">
        <f t="shared" si="72"/>
        <v>-100</v>
      </c>
      <c r="M1608" s="477"/>
      <c r="N1608" s="478"/>
    </row>
    <row r="1609" ht="15" customHeight="1" spans="1:14">
      <c r="A1609" s="461">
        <v>1603</v>
      </c>
      <c r="B1609" s="469" t="s">
        <v>2158</v>
      </c>
      <c r="C1609" s="470"/>
      <c r="D1609" s="471" t="s">
        <v>386</v>
      </c>
      <c r="E1609" s="465">
        <v>5</v>
      </c>
      <c r="F1609" s="466">
        <f t="shared" si="73"/>
        <v>900</v>
      </c>
      <c r="G1609" s="467">
        <v>4500</v>
      </c>
      <c r="H1609" s="468"/>
      <c r="I1609" s="473"/>
      <c r="J1609" s="474"/>
      <c r="K1609" s="475">
        <f t="shared" si="74"/>
        <v>-4500</v>
      </c>
      <c r="L1609" s="476">
        <f t="shared" si="72"/>
        <v>-100</v>
      </c>
      <c r="M1609" s="477"/>
      <c r="N1609" s="478"/>
    </row>
    <row r="1610" ht="15" customHeight="1" spans="1:14">
      <c r="A1610" s="461">
        <v>1604</v>
      </c>
      <c r="B1610" s="469" t="s">
        <v>2130</v>
      </c>
      <c r="C1610" s="470" t="s">
        <v>2159</v>
      </c>
      <c r="D1610" s="471" t="s">
        <v>386</v>
      </c>
      <c r="E1610" s="465">
        <v>5</v>
      </c>
      <c r="F1610" s="466">
        <f t="shared" si="73"/>
        <v>750</v>
      </c>
      <c r="G1610" s="467">
        <v>3750</v>
      </c>
      <c r="H1610" s="468"/>
      <c r="I1610" s="473"/>
      <c r="J1610" s="474"/>
      <c r="K1610" s="475">
        <f t="shared" si="74"/>
        <v>-3750</v>
      </c>
      <c r="L1610" s="476">
        <f t="shared" si="72"/>
        <v>-100</v>
      </c>
      <c r="M1610" s="477"/>
      <c r="N1610" s="478"/>
    </row>
    <row r="1611" ht="15" customHeight="1" spans="1:14">
      <c r="A1611" s="461">
        <v>1605</v>
      </c>
      <c r="B1611" s="469" t="s">
        <v>2160</v>
      </c>
      <c r="C1611" s="470" t="s">
        <v>2161</v>
      </c>
      <c r="D1611" s="471" t="s">
        <v>342</v>
      </c>
      <c r="E1611" s="465">
        <v>1</v>
      </c>
      <c r="F1611" s="466">
        <f t="shared" si="73"/>
        <v>198600</v>
      </c>
      <c r="G1611" s="467">
        <v>198600</v>
      </c>
      <c r="H1611" s="468"/>
      <c r="I1611" s="473"/>
      <c r="J1611" s="474"/>
      <c r="K1611" s="475">
        <f t="shared" si="74"/>
        <v>-198600</v>
      </c>
      <c r="L1611" s="476">
        <f t="shared" si="72"/>
        <v>-100</v>
      </c>
      <c r="M1611" s="477"/>
      <c r="N1611" s="478"/>
    </row>
    <row r="1612" ht="15" customHeight="1" spans="1:14">
      <c r="A1612" s="461">
        <v>1606</v>
      </c>
      <c r="B1612" s="469" t="s">
        <v>2162</v>
      </c>
      <c r="C1612" s="470" t="s">
        <v>1983</v>
      </c>
      <c r="D1612" s="471" t="s">
        <v>386</v>
      </c>
      <c r="E1612" s="465">
        <v>4</v>
      </c>
      <c r="F1612" s="466">
        <f t="shared" si="73"/>
        <v>900</v>
      </c>
      <c r="G1612" s="467">
        <v>3600</v>
      </c>
      <c r="H1612" s="468"/>
      <c r="I1612" s="473"/>
      <c r="J1612" s="474"/>
      <c r="K1612" s="475">
        <f t="shared" si="74"/>
        <v>-3600</v>
      </c>
      <c r="L1612" s="476">
        <f t="shared" si="72"/>
        <v>-100</v>
      </c>
      <c r="M1612" s="477"/>
      <c r="N1612" s="478"/>
    </row>
    <row r="1613" ht="15" customHeight="1" spans="1:14">
      <c r="A1613" s="461">
        <v>1607</v>
      </c>
      <c r="B1613" s="469" t="s">
        <v>2163</v>
      </c>
      <c r="C1613" s="470">
        <v>270</v>
      </c>
      <c r="D1613" s="471" t="s">
        <v>476</v>
      </c>
      <c r="E1613" s="465">
        <v>1</v>
      </c>
      <c r="F1613" s="466">
        <f t="shared" si="73"/>
        <v>1850</v>
      </c>
      <c r="G1613" s="467">
        <v>1850</v>
      </c>
      <c r="H1613" s="468"/>
      <c r="I1613" s="473"/>
      <c r="J1613" s="474"/>
      <c r="K1613" s="475">
        <f t="shared" si="74"/>
        <v>-1850</v>
      </c>
      <c r="L1613" s="476">
        <f t="shared" si="72"/>
        <v>-100</v>
      </c>
      <c r="M1613" s="477"/>
      <c r="N1613" s="478"/>
    </row>
    <row r="1614" ht="15" customHeight="1" spans="1:14">
      <c r="A1614" s="461">
        <v>1608</v>
      </c>
      <c r="B1614" s="469" t="s">
        <v>2164</v>
      </c>
      <c r="C1614" s="470" t="s">
        <v>2165</v>
      </c>
      <c r="D1614" s="471" t="s">
        <v>492</v>
      </c>
      <c r="E1614" s="465">
        <v>800</v>
      </c>
      <c r="F1614" s="466">
        <f t="shared" si="73"/>
        <v>20</v>
      </c>
      <c r="G1614" s="467">
        <v>16000</v>
      </c>
      <c r="H1614" s="468"/>
      <c r="I1614" s="473"/>
      <c r="J1614" s="474"/>
      <c r="K1614" s="475">
        <f t="shared" si="74"/>
        <v>-16000</v>
      </c>
      <c r="L1614" s="476">
        <f t="shared" si="72"/>
        <v>-100</v>
      </c>
      <c r="M1614" s="477"/>
      <c r="N1614" s="478"/>
    </row>
    <row r="1615" ht="15" customHeight="1" spans="1:14">
      <c r="A1615" s="461">
        <v>1609</v>
      </c>
      <c r="B1615" s="469" t="s">
        <v>2166</v>
      </c>
      <c r="C1615" s="470"/>
      <c r="D1615" s="471" t="s">
        <v>386</v>
      </c>
      <c r="E1615" s="465">
        <v>200</v>
      </c>
      <c r="F1615" s="466">
        <f t="shared" si="73"/>
        <v>25</v>
      </c>
      <c r="G1615" s="467">
        <v>5000</v>
      </c>
      <c r="H1615" s="468"/>
      <c r="I1615" s="473"/>
      <c r="J1615" s="474"/>
      <c r="K1615" s="475">
        <f t="shared" si="74"/>
        <v>-5000</v>
      </c>
      <c r="L1615" s="476">
        <f t="shared" si="72"/>
        <v>-100</v>
      </c>
      <c r="M1615" s="477"/>
      <c r="N1615" s="478"/>
    </row>
    <row r="1616" ht="15" customHeight="1" spans="1:14">
      <c r="A1616" s="461">
        <v>1610</v>
      </c>
      <c r="B1616" s="469" t="s">
        <v>2167</v>
      </c>
      <c r="C1616" s="470"/>
      <c r="D1616" s="471" t="s">
        <v>386</v>
      </c>
      <c r="E1616" s="465">
        <v>200</v>
      </c>
      <c r="F1616" s="466">
        <f t="shared" si="73"/>
        <v>1.2</v>
      </c>
      <c r="G1616" s="467">
        <v>240</v>
      </c>
      <c r="H1616" s="468"/>
      <c r="I1616" s="473"/>
      <c r="J1616" s="474"/>
      <c r="K1616" s="475">
        <f t="shared" si="74"/>
        <v>-240</v>
      </c>
      <c r="L1616" s="476">
        <f t="shared" si="72"/>
        <v>-100</v>
      </c>
      <c r="M1616" s="477"/>
      <c r="N1616" s="478"/>
    </row>
    <row r="1617" ht="15" customHeight="1" spans="1:14">
      <c r="A1617" s="461">
        <v>1611</v>
      </c>
      <c r="B1617" s="469" t="s">
        <v>2168</v>
      </c>
      <c r="C1617" s="470"/>
      <c r="D1617" s="471" t="s">
        <v>386</v>
      </c>
      <c r="E1617" s="465">
        <v>50</v>
      </c>
      <c r="F1617" s="466">
        <f t="shared" si="73"/>
        <v>65</v>
      </c>
      <c r="G1617" s="467">
        <v>3250</v>
      </c>
      <c r="H1617" s="468"/>
      <c r="I1617" s="473"/>
      <c r="J1617" s="474"/>
      <c r="K1617" s="475">
        <f t="shared" si="74"/>
        <v>-3250</v>
      </c>
      <c r="L1617" s="476">
        <f t="shared" si="72"/>
        <v>-100</v>
      </c>
      <c r="M1617" s="477"/>
      <c r="N1617" s="478"/>
    </row>
    <row r="1618" ht="15" customHeight="1" spans="1:14">
      <c r="A1618" s="461">
        <v>1612</v>
      </c>
      <c r="B1618" s="469" t="s">
        <v>2169</v>
      </c>
      <c r="C1618" s="470"/>
      <c r="D1618" s="471" t="s">
        <v>386</v>
      </c>
      <c r="E1618" s="465">
        <v>6</v>
      </c>
      <c r="F1618" s="466">
        <f t="shared" si="73"/>
        <v>78</v>
      </c>
      <c r="G1618" s="467">
        <v>468</v>
      </c>
      <c r="H1618" s="468"/>
      <c r="I1618" s="473"/>
      <c r="J1618" s="474"/>
      <c r="K1618" s="475">
        <f t="shared" si="74"/>
        <v>-468</v>
      </c>
      <c r="L1618" s="476">
        <f t="shared" si="72"/>
        <v>-100</v>
      </c>
      <c r="M1618" s="477"/>
      <c r="N1618" s="478"/>
    </row>
    <row r="1619" ht="15" customHeight="1" spans="1:14">
      <c r="A1619" s="461">
        <v>1613</v>
      </c>
      <c r="B1619" s="469" t="s">
        <v>2170</v>
      </c>
      <c r="C1619" s="470"/>
      <c r="D1619" s="471" t="s">
        <v>386</v>
      </c>
      <c r="E1619" s="465">
        <v>1195</v>
      </c>
      <c r="F1619" s="466">
        <f t="shared" si="73"/>
        <v>3</v>
      </c>
      <c r="G1619" s="467">
        <v>3585</v>
      </c>
      <c r="H1619" s="468"/>
      <c r="I1619" s="473"/>
      <c r="J1619" s="474"/>
      <c r="K1619" s="475">
        <f t="shared" si="74"/>
        <v>-3585</v>
      </c>
      <c r="L1619" s="476">
        <f t="shared" si="72"/>
        <v>-100</v>
      </c>
      <c r="M1619" s="477"/>
      <c r="N1619" s="478"/>
    </row>
    <row r="1620" ht="15" customHeight="1" spans="1:14">
      <c r="A1620" s="461">
        <v>1614</v>
      </c>
      <c r="B1620" s="469" t="s">
        <v>2171</v>
      </c>
      <c r="C1620" s="470"/>
      <c r="D1620" s="471" t="s">
        <v>386</v>
      </c>
      <c r="E1620" s="465">
        <v>20</v>
      </c>
      <c r="F1620" s="466">
        <f t="shared" si="73"/>
        <v>140</v>
      </c>
      <c r="G1620" s="467">
        <v>2800</v>
      </c>
      <c r="H1620" s="468"/>
      <c r="I1620" s="473"/>
      <c r="J1620" s="474"/>
      <c r="K1620" s="475">
        <f t="shared" si="74"/>
        <v>-2800</v>
      </c>
      <c r="L1620" s="476">
        <f t="shared" si="72"/>
        <v>-100</v>
      </c>
      <c r="M1620" s="477"/>
      <c r="N1620" s="478"/>
    </row>
    <row r="1621" ht="15" customHeight="1" spans="1:14">
      <c r="A1621" s="461">
        <v>1615</v>
      </c>
      <c r="B1621" s="469" t="s">
        <v>2172</v>
      </c>
      <c r="C1621" s="470" t="s">
        <v>2173</v>
      </c>
      <c r="D1621" s="471" t="s">
        <v>378</v>
      </c>
      <c r="E1621" s="465">
        <v>-6</v>
      </c>
      <c r="F1621" s="466">
        <f t="shared" si="73"/>
        <v>-2165.5</v>
      </c>
      <c r="G1621" s="467">
        <v>12993</v>
      </c>
      <c r="H1621" s="468"/>
      <c r="I1621" s="473"/>
      <c r="J1621" s="474"/>
      <c r="K1621" s="475">
        <f t="shared" si="74"/>
        <v>-12993</v>
      </c>
      <c r="L1621" s="476">
        <f t="shared" si="72"/>
        <v>-100</v>
      </c>
      <c r="M1621" s="477"/>
      <c r="N1621" s="478"/>
    </row>
    <row r="1622" ht="15" customHeight="1" spans="1:14">
      <c r="A1622" s="461">
        <v>1616</v>
      </c>
      <c r="B1622" s="469" t="s">
        <v>2174</v>
      </c>
      <c r="C1622" s="470" t="s">
        <v>2175</v>
      </c>
      <c r="D1622" s="471" t="s">
        <v>386</v>
      </c>
      <c r="E1622" s="465">
        <v>2</v>
      </c>
      <c r="F1622" s="466">
        <f t="shared" si="73"/>
        <v>3200</v>
      </c>
      <c r="G1622" s="467">
        <v>6400</v>
      </c>
      <c r="H1622" s="468"/>
      <c r="I1622" s="473"/>
      <c r="J1622" s="474"/>
      <c r="K1622" s="475">
        <f t="shared" si="74"/>
        <v>-6400</v>
      </c>
      <c r="L1622" s="476">
        <f t="shared" si="72"/>
        <v>-100</v>
      </c>
      <c r="M1622" s="477"/>
      <c r="N1622" s="478"/>
    </row>
    <row r="1623" ht="15" customHeight="1" spans="1:14">
      <c r="A1623" s="461">
        <v>1617</v>
      </c>
      <c r="B1623" s="469" t="s">
        <v>2176</v>
      </c>
      <c r="C1623" s="470" t="s">
        <v>2177</v>
      </c>
      <c r="D1623" s="471" t="s">
        <v>416</v>
      </c>
      <c r="E1623" s="465">
        <v>1</v>
      </c>
      <c r="F1623" s="466">
        <f t="shared" si="73"/>
        <v>19300</v>
      </c>
      <c r="G1623" s="467">
        <v>19300</v>
      </c>
      <c r="H1623" s="468"/>
      <c r="I1623" s="473"/>
      <c r="J1623" s="474"/>
      <c r="K1623" s="475">
        <f t="shared" si="74"/>
        <v>-19300</v>
      </c>
      <c r="L1623" s="476">
        <f t="shared" si="72"/>
        <v>-100</v>
      </c>
      <c r="M1623" s="477"/>
      <c r="N1623" s="478"/>
    </row>
    <row r="1624" ht="15" customHeight="1" spans="1:14">
      <c r="A1624" s="461">
        <v>1618</v>
      </c>
      <c r="B1624" s="469" t="s">
        <v>2178</v>
      </c>
      <c r="C1624" s="470" t="s">
        <v>2179</v>
      </c>
      <c r="D1624" s="471" t="s">
        <v>416</v>
      </c>
      <c r="E1624" s="465">
        <v>1</v>
      </c>
      <c r="F1624" s="466">
        <f t="shared" si="73"/>
        <v>33600</v>
      </c>
      <c r="G1624" s="467">
        <v>33600</v>
      </c>
      <c r="H1624" s="468"/>
      <c r="I1624" s="473"/>
      <c r="J1624" s="474"/>
      <c r="K1624" s="475">
        <f t="shared" si="74"/>
        <v>-33600</v>
      </c>
      <c r="L1624" s="476">
        <f t="shared" si="72"/>
        <v>-100</v>
      </c>
      <c r="M1624" s="477"/>
      <c r="N1624" s="478"/>
    </row>
    <row r="1625" ht="15" customHeight="1" spans="1:14">
      <c r="A1625" s="461">
        <v>1619</v>
      </c>
      <c r="B1625" s="469" t="s">
        <v>2180</v>
      </c>
      <c r="C1625" s="470" t="s">
        <v>2181</v>
      </c>
      <c r="D1625" s="471" t="s">
        <v>416</v>
      </c>
      <c r="E1625" s="465">
        <v>1</v>
      </c>
      <c r="F1625" s="466">
        <f t="shared" si="73"/>
        <v>39500</v>
      </c>
      <c r="G1625" s="467">
        <v>39500</v>
      </c>
      <c r="H1625" s="468"/>
      <c r="I1625" s="473"/>
      <c r="J1625" s="474"/>
      <c r="K1625" s="475">
        <f t="shared" si="74"/>
        <v>-39500</v>
      </c>
      <c r="L1625" s="476">
        <f t="shared" si="72"/>
        <v>-100</v>
      </c>
      <c r="M1625" s="477"/>
      <c r="N1625" s="478"/>
    </row>
    <row r="1626" ht="15" customHeight="1" spans="1:14">
      <c r="A1626" s="461">
        <v>1620</v>
      </c>
      <c r="B1626" s="469" t="s">
        <v>2182</v>
      </c>
      <c r="C1626" s="470" t="s">
        <v>2181</v>
      </c>
      <c r="D1626" s="471" t="s">
        <v>386</v>
      </c>
      <c r="E1626" s="465">
        <v>1</v>
      </c>
      <c r="F1626" s="466">
        <f t="shared" si="73"/>
        <v>80</v>
      </c>
      <c r="G1626" s="467">
        <v>80</v>
      </c>
      <c r="H1626" s="468"/>
      <c r="I1626" s="473"/>
      <c r="J1626" s="474"/>
      <c r="K1626" s="475">
        <f t="shared" si="74"/>
        <v>-80</v>
      </c>
      <c r="L1626" s="476">
        <f t="shared" si="72"/>
        <v>-100</v>
      </c>
      <c r="M1626" s="477"/>
      <c r="N1626" s="478"/>
    </row>
    <row r="1627" ht="15" customHeight="1" spans="1:14">
      <c r="A1627" s="461">
        <v>1621</v>
      </c>
      <c r="B1627" s="469" t="s">
        <v>2183</v>
      </c>
      <c r="C1627" s="470" t="s">
        <v>2184</v>
      </c>
      <c r="D1627" s="471" t="s">
        <v>476</v>
      </c>
      <c r="E1627" s="465">
        <v>2</v>
      </c>
      <c r="F1627" s="466">
        <f t="shared" si="73"/>
        <v>7800</v>
      </c>
      <c r="G1627" s="467">
        <v>15600</v>
      </c>
      <c r="H1627" s="468"/>
      <c r="I1627" s="473"/>
      <c r="J1627" s="474"/>
      <c r="K1627" s="475">
        <f t="shared" si="74"/>
        <v>-15600</v>
      </c>
      <c r="L1627" s="476">
        <f t="shared" si="72"/>
        <v>-100</v>
      </c>
      <c r="M1627" s="477"/>
      <c r="N1627" s="478"/>
    </row>
    <row r="1628" ht="15" customHeight="1" spans="1:14">
      <c r="A1628" s="461">
        <v>1622</v>
      </c>
      <c r="B1628" s="469" t="s">
        <v>2185</v>
      </c>
      <c r="C1628" s="470"/>
      <c r="D1628" s="471" t="s">
        <v>386</v>
      </c>
      <c r="E1628" s="465">
        <v>14</v>
      </c>
      <c r="F1628" s="466">
        <f t="shared" si="73"/>
        <v>20</v>
      </c>
      <c r="G1628" s="467">
        <v>280</v>
      </c>
      <c r="H1628" s="468"/>
      <c r="I1628" s="473"/>
      <c r="J1628" s="474"/>
      <c r="K1628" s="475">
        <f t="shared" si="74"/>
        <v>-280</v>
      </c>
      <c r="L1628" s="476">
        <f t="shared" si="72"/>
        <v>-100</v>
      </c>
      <c r="M1628" s="477"/>
      <c r="N1628" s="478"/>
    </row>
    <row r="1629" ht="15" customHeight="1" spans="1:14">
      <c r="A1629" s="461">
        <v>1623</v>
      </c>
      <c r="B1629" s="469" t="s">
        <v>2186</v>
      </c>
      <c r="C1629" s="470" t="s">
        <v>2187</v>
      </c>
      <c r="D1629" s="471" t="s">
        <v>416</v>
      </c>
      <c r="E1629" s="465">
        <v>20</v>
      </c>
      <c r="F1629" s="466">
        <f t="shared" si="73"/>
        <v>2538.4615</v>
      </c>
      <c r="G1629" s="467">
        <v>50769.23</v>
      </c>
      <c r="H1629" s="468"/>
      <c r="I1629" s="473"/>
      <c r="J1629" s="474"/>
      <c r="K1629" s="475">
        <f t="shared" si="74"/>
        <v>-50769.23</v>
      </c>
      <c r="L1629" s="476">
        <f t="shared" si="72"/>
        <v>-100</v>
      </c>
      <c r="M1629" s="477"/>
      <c r="N1629" s="478"/>
    </row>
    <row r="1630" ht="15" customHeight="1" spans="1:14">
      <c r="A1630" s="461">
        <v>1624</v>
      </c>
      <c r="B1630" s="469" t="s">
        <v>2188</v>
      </c>
      <c r="C1630" s="470" t="s">
        <v>2189</v>
      </c>
      <c r="D1630" s="471" t="s">
        <v>416</v>
      </c>
      <c r="E1630" s="465">
        <v>5</v>
      </c>
      <c r="F1630" s="466">
        <f t="shared" si="73"/>
        <v>1034.188</v>
      </c>
      <c r="G1630" s="467">
        <v>5170.94</v>
      </c>
      <c r="H1630" s="468"/>
      <c r="I1630" s="473"/>
      <c r="J1630" s="474"/>
      <c r="K1630" s="475">
        <f t="shared" si="74"/>
        <v>-5170.94</v>
      </c>
      <c r="L1630" s="476">
        <f t="shared" si="72"/>
        <v>-100</v>
      </c>
      <c r="M1630" s="477"/>
      <c r="N1630" s="478"/>
    </row>
    <row r="1631" ht="15" customHeight="1" spans="1:14">
      <c r="A1631" s="461">
        <v>1625</v>
      </c>
      <c r="B1631" s="469" t="s">
        <v>2190</v>
      </c>
      <c r="C1631" s="470">
        <v>400</v>
      </c>
      <c r="D1631" s="471" t="s">
        <v>476</v>
      </c>
      <c r="E1631" s="465">
        <v>5</v>
      </c>
      <c r="F1631" s="466">
        <f t="shared" si="73"/>
        <v>900</v>
      </c>
      <c r="G1631" s="467">
        <v>4500</v>
      </c>
      <c r="H1631" s="468"/>
      <c r="I1631" s="473"/>
      <c r="J1631" s="474"/>
      <c r="K1631" s="475">
        <f t="shared" si="74"/>
        <v>-4500</v>
      </c>
      <c r="L1631" s="476">
        <f t="shared" si="72"/>
        <v>-100</v>
      </c>
      <c r="M1631" s="477"/>
      <c r="N1631" s="478"/>
    </row>
    <row r="1632" ht="15" customHeight="1" spans="1:14">
      <c r="A1632" s="461">
        <v>1626</v>
      </c>
      <c r="B1632" s="469" t="s">
        <v>2191</v>
      </c>
      <c r="C1632" s="470">
        <v>400</v>
      </c>
      <c r="D1632" s="471" t="s">
        <v>476</v>
      </c>
      <c r="E1632" s="465">
        <v>5</v>
      </c>
      <c r="F1632" s="466">
        <f t="shared" si="73"/>
        <v>10</v>
      </c>
      <c r="G1632" s="467">
        <v>50</v>
      </c>
      <c r="H1632" s="468"/>
      <c r="I1632" s="473"/>
      <c r="J1632" s="474"/>
      <c r="K1632" s="475">
        <f t="shared" si="74"/>
        <v>-50</v>
      </c>
      <c r="L1632" s="476">
        <f t="shared" si="72"/>
        <v>-100</v>
      </c>
      <c r="M1632" s="477"/>
      <c r="N1632" s="478"/>
    </row>
    <row r="1633" ht="15" customHeight="1" spans="1:14">
      <c r="A1633" s="461">
        <v>1627</v>
      </c>
      <c r="B1633" s="469" t="s">
        <v>2192</v>
      </c>
      <c r="C1633" s="470"/>
      <c r="D1633" s="471" t="s">
        <v>476</v>
      </c>
      <c r="E1633" s="465">
        <v>45</v>
      </c>
      <c r="F1633" s="466">
        <f t="shared" si="73"/>
        <v>186.666666666667</v>
      </c>
      <c r="G1633" s="467">
        <v>8400</v>
      </c>
      <c r="H1633" s="468"/>
      <c r="I1633" s="473"/>
      <c r="J1633" s="474"/>
      <c r="K1633" s="475">
        <f t="shared" si="74"/>
        <v>-8400</v>
      </c>
      <c r="L1633" s="476">
        <f t="shared" si="72"/>
        <v>-100</v>
      </c>
      <c r="M1633" s="477"/>
      <c r="N1633" s="478"/>
    </row>
    <row r="1634" ht="15" customHeight="1" spans="1:14">
      <c r="A1634" s="461">
        <v>1628</v>
      </c>
      <c r="B1634" s="469" t="s">
        <v>2193</v>
      </c>
      <c r="C1634" s="470"/>
      <c r="D1634" s="471" t="s">
        <v>386</v>
      </c>
      <c r="E1634" s="465">
        <v>50</v>
      </c>
      <c r="F1634" s="466">
        <f t="shared" si="73"/>
        <v>12.5</v>
      </c>
      <c r="G1634" s="467">
        <v>625</v>
      </c>
      <c r="H1634" s="468"/>
      <c r="I1634" s="473"/>
      <c r="J1634" s="474"/>
      <c r="K1634" s="475">
        <f t="shared" si="74"/>
        <v>-625</v>
      </c>
      <c r="L1634" s="476">
        <f t="shared" si="72"/>
        <v>-100</v>
      </c>
      <c r="M1634" s="477"/>
      <c r="N1634" s="478"/>
    </row>
    <row r="1635" ht="15" customHeight="1" spans="1:14">
      <c r="A1635" s="461">
        <v>1629</v>
      </c>
      <c r="B1635" s="469" t="s">
        <v>2194</v>
      </c>
      <c r="C1635" s="470" t="s">
        <v>2195</v>
      </c>
      <c r="D1635" s="471" t="s">
        <v>378</v>
      </c>
      <c r="E1635" s="465">
        <v>1</v>
      </c>
      <c r="F1635" s="466">
        <f t="shared" si="73"/>
        <v>598600</v>
      </c>
      <c r="G1635" s="467">
        <v>598600</v>
      </c>
      <c r="H1635" s="468"/>
      <c r="I1635" s="473"/>
      <c r="J1635" s="474"/>
      <c r="K1635" s="475">
        <f t="shared" si="74"/>
        <v>-598600</v>
      </c>
      <c r="L1635" s="476">
        <f t="shared" si="72"/>
        <v>-100</v>
      </c>
      <c r="M1635" s="477"/>
      <c r="N1635" s="478"/>
    </row>
    <row r="1636" ht="15" customHeight="1" spans="1:14">
      <c r="A1636" s="461">
        <v>1630</v>
      </c>
      <c r="B1636" s="469" t="s">
        <v>2196</v>
      </c>
      <c r="C1636" s="470"/>
      <c r="D1636" s="471" t="s">
        <v>386</v>
      </c>
      <c r="E1636" s="465">
        <v>16</v>
      </c>
      <c r="F1636" s="466">
        <f t="shared" si="73"/>
        <v>205</v>
      </c>
      <c r="G1636" s="467">
        <v>3280</v>
      </c>
      <c r="H1636" s="468"/>
      <c r="I1636" s="473"/>
      <c r="J1636" s="474"/>
      <c r="K1636" s="475">
        <f t="shared" si="74"/>
        <v>-3280</v>
      </c>
      <c r="L1636" s="476">
        <f t="shared" si="72"/>
        <v>-100</v>
      </c>
      <c r="M1636" s="477"/>
      <c r="N1636" s="478"/>
    </row>
    <row r="1637" ht="15" customHeight="1" spans="1:14">
      <c r="A1637" s="461">
        <v>1631</v>
      </c>
      <c r="B1637" s="469" t="s">
        <v>2197</v>
      </c>
      <c r="C1637" s="470">
        <v>400</v>
      </c>
      <c r="D1637" s="471" t="s">
        <v>342</v>
      </c>
      <c r="E1637" s="465">
        <v>1</v>
      </c>
      <c r="F1637" s="466">
        <f t="shared" si="73"/>
        <v>1300</v>
      </c>
      <c r="G1637" s="467">
        <v>1300</v>
      </c>
      <c r="H1637" s="468"/>
      <c r="I1637" s="473"/>
      <c r="J1637" s="474"/>
      <c r="K1637" s="475">
        <f t="shared" si="74"/>
        <v>-1300</v>
      </c>
      <c r="L1637" s="476">
        <f t="shared" si="72"/>
        <v>-100</v>
      </c>
      <c r="M1637" s="477"/>
      <c r="N1637" s="478"/>
    </row>
    <row r="1638" ht="15" customHeight="1" spans="1:14">
      <c r="A1638" s="461">
        <v>1632</v>
      </c>
      <c r="B1638" s="469" t="s">
        <v>2198</v>
      </c>
      <c r="C1638" s="470" t="s">
        <v>2199</v>
      </c>
      <c r="D1638" s="471" t="s">
        <v>386</v>
      </c>
      <c r="E1638" s="465">
        <v>5</v>
      </c>
      <c r="F1638" s="466">
        <f t="shared" si="73"/>
        <v>3150</v>
      </c>
      <c r="G1638" s="467">
        <v>15750</v>
      </c>
      <c r="H1638" s="468"/>
      <c r="I1638" s="473"/>
      <c r="J1638" s="474"/>
      <c r="K1638" s="475">
        <f t="shared" si="74"/>
        <v>-15750</v>
      </c>
      <c r="L1638" s="476">
        <f t="shared" si="72"/>
        <v>-100</v>
      </c>
      <c r="M1638" s="477"/>
      <c r="N1638" s="478"/>
    </row>
    <row r="1639" ht="15" customHeight="1" spans="1:14">
      <c r="A1639" s="461">
        <v>1633</v>
      </c>
      <c r="B1639" s="469" t="s">
        <v>2200</v>
      </c>
      <c r="C1639" s="470" t="s">
        <v>2201</v>
      </c>
      <c r="D1639" s="471" t="s">
        <v>831</v>
      </c>
      <c r="E1639" s="465">
        <v>10</v>
      </c>
      <c r="F1639" s="466">
        <f t="shared" si="73"/>
        <v>430</v>
      </c>
      <c r="G1639" s="467">
        <v>4300</v>
      </c>
      <c r="H1639" s="468"/>
      <c r="I1639" s="473"/>
      <c r="J1639" s="474"/>
      <c r="K1639" s="475">
        <f t="shared" si="74"/>
        <v>-4300</v>
      </c>
      <c r="L1639" s="476">
        <f t="shared" si="72"/>
        <v>-100</v>
      </c>
      <c r="M1639" s="477"/>
      <c r="N1639" s="478"/>
    </row>
    <row r="1640" ht="15" customHeight="1" spans="1:14">
      <c r="A1640" s="461">
        <v>1634</v>
      </c>
      <c r="B1640" s="469" t="s">
        <v>2202</v>
      </c>
      <c r="C1640" s="470" t="s">
        <v>2203</v>
      </c>
      <c r="D1640" s="471" t="s">
        <v>416</v>
      </c>
      <c r="E1640" s="465">
        <v>5</v>
      </c>
      <c r="F1640" s="466">
        <f t="shared" si="73"/>
        <v>145</v>
      </c>
      <c r="G1640" s="467">
        <v>725</v>
      </c>
      <c r="H1640" s="468"/>
      <c r="I1640" s="473"/>
      <c r="J1640" s="474"/>
      <c r="K1640" s="475">
        <f t="shared" si="74"/>
        <v>-725</v>
      </c>
      <c r="L1640" s="476">
        <f t="shared" si="72"/>
        <v>-100</v>
      </c>
      <c r="M1640" s="477"/>
      <c r="N1640" s="478"/>
    </row>
    <row r="1641" ht="15" customHeight="1" spans="1:14">
      <c r="A1641" s="461">
        <v>1635</v>
      </c>
      <c r="B1641" s="469" t="s">
        <v>2204</v>
      </c>
      <c r="C1641" s="470" t="s">
        <v>2205</v>
      </c>
      <c r="D1641" s="471" t="s">
        <v>378</v>
      </c>
      <c r="E1641" s="465">
        <v>3</v>
      </c>
      <c r="F1641" s="466">
        <f t="shared" si="73"/>
        <v>1800</v>
      </c>
      <c r="G1641" s="467">
        <v>5400</v>
      </c>
      <c r="H1641" s="468"/>
      <c r="I1641" s="473"/>
      <c r="J1641" s="474"/>
      <c r="K1641" s="475">
        <f t="shared" si="74"/>
        <v>-5400</v>
      </c>
      <c r="L1641" s="476">
        <f t="shared" si="72"/>
        <v>-100</v>
      </c>
      <c r="M1641" s="477"/>
      <c r="N1641" s="478"/>
    </row>
    <row r="1642" ht="15" customHeight="1" spans="1:14">
      <c r="A1642" s="461">
        <v>1636</v>
      </c>
      <c r="B1642" s="469" t="s">
        <v>2206</v>
      </c>
      <c r="C1642" s="470"/>
      <c r="D1642" s="471" t="s">
        <v>378</v>
      </c>
      <c r="E1642" s="465">
        <v>3</v>
      </c>
      <c r="F1642" s="466">
        <f t="shared" si="73"/>
        <v>2200</v>
      </c>
      <c r="G1642" s="467">
        <v>6600</v>
      </c>
      <c r="H1642" s="468"/>
      <c r="I1642" s="473"/>
      <c r="J1642" s="474"/>
      <c r="K1642" s="475">
        <f t="shared" si="74"/>
        <v>-6600</v>
      </c>
      <c r="L1642" s="476">
        <f t="shared" si="72"/>
        <v>-100</v>
      </c>
      <c r="M1642" s="477"/>
      <c r="N1642" s="478"/>
    </row>
    <row r="1643" ht="15" customHeight="1" spans="1:14">
      <c r="A1643" s="461">
        <v>1637</v>
      </c>
      <c r="B1643" s="469" t="s">
        <v>2207</v>
      </c>
      <c r="C1643" s="470" t="s">
        <v>2208</v>
      </c>
      <c r="D1643" s="471" t="s">
        <v>416</v>
      </c>
      <c r="E1643" s="465">
        <v>10</v>
      </c>
      <c r="F1643" s="466">
        <f t="shared" si="73"/>
        <v>580</v>
      </c>
      <c r="G1643" s="467">
        <v>5800</v>
      </c>
      <c r="H1643" s="468"/>
      <c r="I1643" s="473"/>
      <c r="J1643" s="474"/>
      <c r="K1643" s="475">
        <f t="shared" si="74"/>
        <v>-5800</v>
      </c>
      <c r="L1643" s="476">
        <f t="shared" si="72"/>
        <v>-100</v>
      </c>
      <c r="M1643" s="477"/>
      <c r="N1643" s="478"/>
    </row>
    <row r="1644" ht="15" customHeight="1" spans="1:14">
      <c r="A1644" s="461">
        <v>1638</v>
      </c>
      <c r="B1644" s="469" t="s">
        <v>2209</v>
      </c>
      <c r="C1644" s="470"/>
      <c r="D1644" s="471" t="s">
        <v>386</v>
      </c>
      <c r="E1644" s="465">
        <v>20</v>
      </c>
      <c r="F1644" s="466">
        <f t="shared" si="73"/>
        <v>815</v>
      </c>
      <c r="G1644" s="467">
        <v>16300</v>
      </c>
      <c r="H1644" s="468"/>
      <c r="I1644" s="473"/>
      <c r="J1644" s="474"/>
      <c r="K1644" s="475">
        <f t="shared" si="74"/>
        <v>-16300</v>
      </c>
      <c r="L1644" s="476">
        <f t="shared" si="72"/>
        <v>-100</v>
      </c>
      <c r="M1644" s="477"/>
      <c r="N1644" s="478"/>
    </row>
    <row r="1645" ht="15" customHeight="1" spans="1:14">
      <c r="A1645" s="461">
        <v>1639</v>
      </c>
      <c r="B1645" s="469" t="s">
        <v>2207</v>
      </c>
      <c r="C1645" s="470" t="s">
        <v>2210</v>
      </c>
      <c r="D1645" s="471" t="s">
        <v>416</v>
      </c>
      <c r="E1645" s="465">
        <v>10</v>
      </c>
      <c r="F1645" s="466">
        <f t="shared" si="73"/>
        <v>2700</v>
      </c>
      <c r="G1645" s="467">
        <v>27000</v>
      </c>
      <c r="H1645" s="468"/>
      <c r="I1645" s="473"/>
      <c r="J1645" s="474"/>
      <c r="K1645" s="475">
        <f t="shared" si="74"/>
        <v>-27000</v>
      </c>
      <c r="L1645" s="476">
        <f t="shared" si="72"/>
        <v>-100</v>
      </c>
      <c r="M1645" s="477"/>
      <c r="N1645" s="478"/>
    </row>
    <row r="1646" ht="15" customHeight="1" spans="1:14">
      <c r="A1646" s="461">
        <v>1640</v>
      </c>
      <c r="B1646" s="469" t="s">
        <v>2211</v>
      </c>
      <c r="C1646" s="470"/>
      <c r="D1646" s="471" t="s">
        <v>386</v>
      </c>
      <c r="E1646" s="465">
        <v>632</v>
      </c>
      <c r="F1646" s="466">
        <f t="shared" si="73"/>
        <v>467.525316455696</v>
      </c>
      <c r="G1646" s="467">
        <v>295476</v>
      </c>
      <c r="H1646" s="468"/>
      <c r="I1646" s="473"/>
      <c r="J1646" s="474"/>
      <c r="K1646" s="475">
        <f t="shared" si="74"/>
        <v>-295476</v>
      </c>
      <c r="L1646" s="476">
        <f t="shared" si="72"/>
        <v>-100</v>
      </c>
      <c r="M1646" s="477"/>
      <c r="N1646" s="478"/>
    </row>
    <row r="1647" ht="15" customHeight="1" spans="1:14">
      <c r="A1647" s="461">
        <v>1641</v>
      </c>
      <c r="B1647" s="469" t="s">
        <v>2212</v>
      </c>
      <c r="C1647" s="470" t="s">
        <v>2213</v>
      </c>
      <c r="D1647" s="471" t="s">
        <v>342</v>
      </c>
      <c r="E1647" s="465">
        <v>1</v>
      </c>
      <c r="F1647" s="466">
        <f t="shared" si="73"/>
        <v>28300</v>
      </c>
      <c r="G1647" s="467">
        <v>28300</v>
      </c>
      <c r="H1647" s="468"/>
      <c r="I1647" s="473"/>
      <c r="J1647" s="474"/>
      <c r="K1647" s="475">
        <f t="shared" si="74"/>
        <v>-28300</v>
      </c>
      <c r="L1647" s="476">
        <f t="shared" si="72"/>
        <v>-100</v>
      </c>
      <c r="M1647" s="477"/>
      <c r="N1647" s="478"/>
    </row>
    <row r="1648" ht="15" customHeight="1" spans="1:14">
      <c r="A1648" s="461">
        <v>1642</v>
      </c>
      <c r="B1648" s="469" t="s">
        <v>2214</v>
      </c>
      <c r="C1648" s="470"/>
      <c r="D1648" s="471" t="s">
        <v>386</v>
      </c>
      <c r="E1648" s="465">
        <v>3</v>
      </c>
      <c r="F1648" s="466">
        <f t="shared" si="73"/>
        <v>1435.89666666667</v>
      </c>
      <c r="G1648" s="467">
        <v>4307.69</v>
      </c>
      <c r="H1648" s="468"/>
      <c r="I1648" s="473"/>
      <c r="J1648" s="474"/>
      <c r="K1648" s="475">
        <f t="shared" si="74"/>
        <v>-4307.69</v>
      </c>
      <c r="L1648" s="476">
        <f t="shared" si="72"/>
        <v>-100</v>
      </c>
      <c r="M1648" s="477"/>
      <c r="N1648" s="478"/>
    </row>
    <row r="1649" ht="15" customHeight="1" spans="1:14">
      <c r="A1649" s="461">
        <v>1643</v>
      </c>
      <c r="B1649" s="469" t="s">
        <v>2215</v>
      </c>
      <c r="C1649" s="470"/>
      <c r="D1649" s="471" t="s">
        <v>386</v>
      </c>
      <c r="E1649" s="465">
        <v>4</v>
      </c>
      <c r="F1649" s="466">
        <f t="shared" si="73"/>
        <v>2800</v>
      </c>
      <c r="G1649" s="467">
        <v>11200</v>
      </c>
      <c r="H1649" s="468"/>
      <c r="I1649" s="473"/>
      <c r="J1649" s="474"/>
      <c r="K1649" s="475">
        <f t="shared" si="74"/>
        <v>-11200</v>
      </c>
      <c r="L1649" s="476">
        <f t="shared" si="72"/>
        <v>-100</v>
      </c>
      <c r="M1649" s="477"/>
      <c r="N1649" s="478"/>
    </row>
    <row r="1650" ht="15" customHeight="1" spans="1:14">
      <c r="A1650" s="461">
        <v>1644</v>
      </c>
      <c r="B1650" s="469" t="s">
        <v>2216</v>
      </c>
      <c r="C1650" s="470"/>
      <c r="D1650" s="471" t="s">
        <v>480</v>
      </c>
      <c r="E1650" s="465">
        <v>30</v>
      </c>
      <c r="F1650" s="466">
        <f t="shared" si="73"/>
        <v>590</v>
      </c>
      <c r="G1650" s="467">
        <v>17700</v>
      </c>
      <c r="H1650" s="468"/>
      <c r="I1650" s="473"/>
      <c r="J1650" s="474"/>
      <c r="K1650" s="475">
        <f t="shared" si="74"/>
        <v>-17700</v>
      </c>
      <c r="L1650" s="476">
        <f t="shared" si="72"/>
        <v>-100</v>
      </c>
      <c r="M1650" s="477"/>
      <c r="N1650" s="478"/>
    </row>
    <row r="1651" ht="15" customHeight="1" spans="1:14">
      <c r="A1651" s="461">
        <v>1645</v>
      </c>
      <c r="B1651" s="469" t="s">
        <v>2217</v>
      </c>
      <c r="C1651" s="470" t="s">
        <v>2218</v>
      </c>
      <c r="D1651" s="471" t="s">
        <v>476</v>
      </c>
      <c r="E1651" s="465">
        <v>8</v>
      </c>
      <c r="F1651" s="466">
        <f t="shared" si="73"/>
        <v>1250</v>
      </c>
      <c r="G1651" s="467">
        <v>10000</v>
      </c>
      <c r="H1651" s="468"/>
      <c r="I1651" s="473"/>
      <c r="J1651" s="474"/>
      <c r="K1651" s="475">
        <f t="shared" si="74"/>
        <v>-10000</v>
      </c>
      <c r="L1651" s="476">
        <f t="shared" si="72"/>
        <v>-100</v>
      </c>
      <c r="M1651" s="477"/>
      <c r="N1651" s="478"/>
    </row>
    <row r="1652" ht="15" customHeight="1" spans="1:14">
      <c r="A1652" s="461">
        <v>1646</v>
      </c>
      <c r="B1652" s="469" t="s">
        <v>2219</v>
      </c>
      <c r="C1652" s="470" t="s">
        <v>2220</v>
      </c>
      <c r="D1652" s="471" t="s">
        <v>393</v>
      </c>
      <c r="E1652" s="465">
        <v>1</v>
      </c>
      <c r="F1652" s="466">
        <f t="shared" si="73"/>
        <v>2726.5</v>
      </c>
      <c r="G1652" s="467">
        <v>2726.5</v>
      </c>
      <c r="H1652" s="468"/>
      <c r="I1652" s="473"/>
      <c r="J1652" s="474"/>
      <c r="K1652" s="475">
        <f t="shared" si="74"/>
        <v>-2726.5</v>
      </c>
      <c r="L1652" s="476">
        <f t="shared" si="72"/>
        <v>-100</v>
      </c>
      <c r="M1652" s="477"/>
      <c r="N1652" s="478"/>
    </row>
    <row r="1653" ht="15" customHeight="1" spans="1:14">
      <c r="A1653" s="461">
        <v>1647</v>
      </c>
      <c r="B1653" s="469" t="s">
        <v>2221</v>
      </c>
      <c r="C1653" s="470" t="s">
        <v>2222</v>
      </c>
      <c r="D1653" s="471" t="s">
        <v>378</v>
      </c>
      <c r="E1653" s="465">
        <v>1</v>
      </c>
      <c r="F1653" s="466">
        <f t="shared" si="73"/>
        <v>3100</v>
      </c>
      <c r="G1653" s="467">
        <v>3100</v>
      </c>
      <c r="H1653" s="468"/>
      <c r="I1653" s="473"/>
      <c r="J1653" s="474"/>
      <c r="K1653" s="475">
        <f t="shared" si="74"/>
        <v>-3100</v>
      </c>
      <c r="L1653" s="476">
        <f t="shared" si="72"/>
        <v>-100</v>
      </c>
      <c r="M1653" s="477"/>
      <c r="N1653" s="478"/>
    </row>
    <row r="1654" ht="15" customHeight="1" spans="1:14">
      <c r="A1654" s="461">
        <v>1648</v>
      </c>
      <c r="B1654" s="469" t="s">
        <v>2223</v>
      </c>
      <c r="C1654" s="470" t="s">
        <v>2224</v>
      </c>
      <c r="D1654" s="471" t="s">
        <v>386</v>
      </c>
      <c r="E1654" s="465">
        <v>20</v>
      </c>
      <c r="F1654" s="466">
        <f t="shared" si="73"/>
        <v>135</v>
      </c>
      <c r="G1654" s="467">
        <v>2700</v>
      </c>
      <c r="H1654" s="468"/>
      <c r="I1654" s="473"/>
      <c r="J1654" s="474"/>
      <c r="K1654" s="475">
        <f t="shared" si="74"/>
        <v>-2700</v>
      </c>
      <c r="L1654" s="476">
        <f t="shared" si="72"/>
        <v>-100</v>
      </c>
      <c r="M1654" s="477"/>
      <c r="N1654" s="478"/>
    </row>
    <row r="1655" ht="15" customHeight="1" spans="1:14">
      <c r="A1655" s="461">
        <v>1649</v>
      </c>
      <c r="B1655" s="469" t="s">
        <v>2225</v>
      </c>
      <c r="C1655" s="470">
        <v>700</v>
      </c>
      <c r="D1655" s="471" t="s">
        <v>342</v>
      </c>
      <c r="E1655" s="465">
        <v>9</v>
      </c>
      <c r="F1655" s="466">
        <f t="shared" si="73"/>
        <v>8300</v>
      </c>
      <c r="G1655" s="467">
        <v>74700</v>
      </c>
      <c r="H1655" s="468"/>
      <c r="I1655" s="473"/>
      <c r="J1655" s="474"/>
      <c r="K1655" s="475">
        <f t="shared" si="74"/>
        <v>-74700</v>
      </c>
      <c r="L1655" s="476">
        <f t="shared" si="72"/>
        <v>-100</v>
      </c>
      <c r="M1655" s="477"/>
      <c r="N1655" s="478"/>
    </row>
    <row r="1656" ht="15" customHeight="1" spans="1:14">
      <c r="A1656" s="461">
        <v>1650</v>
      </c>
      <c r="B1656" s="469" t="s">
        <v>2226</v>
      </c>
      <c r="C1656" s="470" t="s">
        <v>2227</v>
      </c>
      <c r="D1656" s="471" t="s">
        <v>476</v>
      </c>
      <c r="E1656" s="465">
        <v>1</v>
      </c>
      <c r="F1656" s="466">
        <f t="shared" si="73"/>
        <v>59500</v>
      </c>
      <c r="G1656" s="467">
        <v>59500</v>
      </c>
      <c r="H1656" s="468"/>
      <c r="I1656" s="473"/>
      <c r="J1656" s="474"/>
      <c r="K1656" s="475">
        <f t="shared" si="74"/>
        <v>-59500</v>
      </c>
      <c r="L1656" s="476">
        <f t="shared" si="72"/>
        <v>-100</v>
      </c>
      <c r="M1656" s="477"/>
      <c r="N1656" s="478"/>
    </row>
    <row r="1657" ht="15" customHeight="1" spans="1:14">
      <c r="A1657" s="461">
        <v>1651</v>
      </c>
      <c r="B1657" s="469" t="s">
        <v>2216</v>
      </c>
      <c r="C1657" s="470"/>
      <c r="D1657" s="471" t="s">
        <v>480</v>
      </c>
      <c r="E1657" s="465">
        <v>150</v>
      </c>
      <c r="F1657" s="466">
        <f t="shared" si="73"/>
        <v>620</v>
      </c>
      <c r="G1657" s="467">
        <v>93000</v>
      </c>
      <c r="H1657" s="468"/>
      <c r="I1657" s="473"/>
      <c r="J1657" s="474"/>
      <c r="K1657" s="475">
        <f t="shared" si="74"/>
        <v>-93000</v>
      </c>
      <c r="L1657" s="476">
        <f t="shared" si="72"/>
        <v>-100</v>
      </c>
      <c r="M1657" s="477"/>
      <c r="N1657" s="478"/>
    </row>
    <row r="1658" ht="15" customHeight="1" spans="1:14">
      <c r="A1658" s="461">
        <v>1652</v>
      </c>
      <c r="B1658" s="469" t="s">
        <v>2228</v>
      </c>
      <c r="C1658" s="470"/>
      <c r="D1658" s="471" t="s">
        <v>386</v>
      </c>
      <c r="E1658" s="465">
        <v>4</v>
      </c>
      <c r="F1658" s="466">
        <f t="shared" si="73"/>
        <v>1150</v>
      </c>
      <c r="G1658" s="467">
        <v>4600</v>
      </c>
      <c r="H1658" s="468"/>
      <c r="I1658" s="473"/>
      <c r="J1658" s="474"/>
      <c r="K1658" s="475">
        <f t="shared" si="74"/>
        <v>-4600</v>
      </c>
      <c r="L1658" s="476">
        <f t="shared" si="72"/>
        <v>-100</v>
      </c>
      <c r="M1658" s="477"/>
      <c r="N1658" s="478"/>
    </row>
    <row r="1659" ht="15" customHeight="1" spans="1:14">
      <c r="A1659" s="461">
        <v>1653</v>
      </c>
      <c r="B1659" s="469" t="s">
        <v>2229</v>
      </c>
      <c r="C1659" s="470" t="s">
        <v>2230</v>
      </c>
      <c r="D1659" s="471" t="s">
        <v>480</v>
      </c>
      <c r="E1659" s="465">
        <v>1</v>
      </c>
      <c r="F1659" s="466">
        <f t="shared" si="73"/>
        <v>24800</v>
      </c>
      <c r="G1659" s="467">
        <v>24800</v>
      </c>
      <c r="H1659" s="468"/>
      <c r="I1659" s="473"/>
      <c r="J1659" s="474"/>
      <c r="K1659" s="475">
        <f t="shared" si="74"/>
        <v>-24800</v>
      </c>
      <c r="L1659" s="476">
        <f t="shared" si="72"/>
        <v>-100</v>
      </c>
      <c r="M1659" s="477"/>
      <c r="N1659" s="478"/>
    </row>
    <row r="1660" ht="15" customHeight="1" spans="1:14">
      <c r="A1660" s="461">
        <v>1654</v>
      </c>
      <c r="B1660" s="469" t="s">
        <v>2231</v>
      </c>
      <c r="C1660" s="470" t="s">
        <v>2232</v>
      </c>
      <c r="D1660" s="471" t="s">
        <v>416</v>
      </c>
      <c r="E1660" s="465">
        <v>1</v>
      </c>
      <c r="F1660" s="466">
        <f t="shared" si="73"/>
        <v>17550</v>
      </c>
      <c r="G1660" s="467">
        <v>17550</v>
      </c>
      <c r="H1660" s="468"/>
      <c r="I1660" s="473"/>
      <c r="J1660" s="474"/>
      <c r="K1660" s="475">
        <f t="shared" si="74"/>
        <v>-17550</v>
      </c>
      <c r="L1660" s="476">
        <f t="shared" si="72"/>
        <v>-100</v>
      </c>
      <c r="M1660" s="477"/>
      <c r="N1660" s="478"/>
    </row>
    <row r="1661" ht="15" customHeight="1" spans="1:14">
      <c r="A1661" s="461">
        <v>1655</v>
      </c>
      <c r="B1661" s="469" t="s">
        <v>2233</v>
      </c>
      <c r="C1661" s="470" t="s">
        <v>2234</v>
      </c>
      <c r="D1661" s="471" t="s">
        <v>480</v>
      </c>
      <c r="E1661" s="465">
        <v>1</v>
      </c>
      <c r="F1661" s="466">
        <f t="shared" si="73"/>
        <v>14800</v>
      </c>
      <c r="G1661" s="467">
        <v>14800</v>
      </c>
      <c r="H1661" s="468"/>
      <c r="I1661" s="473"/>
      <c r="J1661" s="474"/>
      <c r="K1661" s="475">
        <f t="shared" si="74"/>
        <v>-14800</v>
      </c>
      <c r="L1661" s="476">
        <f t="shared" si="72"/>
        <v>-100</v>
      </c>
      <c r="M1661" s="477"/>
      <c r="N1661" s="478"/>
    </row>
    <row r="1662" ht="15" customHeight="1" spans="1:14">
      <c r="A1662" s="461">
        <v>1656</v>
      </c>
      <c r="B1662" s="469" t="s">
        <v>2235</v>
      </c>
      <c r="C1662" s="470">
        <v>24</v>
      </c>
      <c r="D1662" s="471" t="s">
        <v>386</v>
      </c>
      <c r="E1662" s="465">
        <v>5</v>
      </c>
      <c r="F1662" s="466">
        <f t="shared" si="73"/>
        <v>50</v>
      </c>
      <c r="G1662" s="467">
        <v>250</v>
      </c>
      <c r="H1662" s="468"/>
      <c r="I1662" s="473"/>
      <c r="J1662" s="474"/>
      <c r="K1662" s="475">
        <f t="shared" si="74"/>
        <v>-250</v>
      </c>
      <c r="L1662" s="476">
        <f t="shared" si="72"/>
        <v>-100</v>
      </c>
      <c r="M1662" s="477"/>
      <c r="N1662" s="478"/>
    </row>
    <row r="1663" ht="15" customHeight="1" spans="1:14">
      <c r="A1663" s="461">
        <v>1657</v>
      </c>
      <c r="B1663" s="469" t="s">
        <v>2236</v>
      </c>
      <c r="C1663" s="470" t="s">
        <v>2237</v>
      </c>
      <c r="D1663" s="471" t="s">
        <v>386</v>
      </c>
      <c r="E1663" s="465">
        <v>1</v>
      </c>
      <c r="F1663" s="466">
        <f t="shared" si="73"/>
        <v>2800</v>
      </c>
      <c r="G1663" s="467">
        <v>2800</v>
      </c>
      <c r="H1663" s="468"/>
      <c r="I1663" s="473"/>
      <c r="J1663" s="474"/>
      <c r="K1663" s="475">
        <f t="shared" si="74"/>
        <v>-2800</v>
      </c>
      <c r="L1663" s="476">
        <f t="shared" si="72"/>
        <v>-100</v>
      </c>
      <c r="M1663" s="477"/>
      <c r="N1663" s="478"/>
    </row>
    <row r="1664" ht="15" customHeight="1" spans="1:14">
      <c r="A1664" s="461">
        <v>1658</v>
      </c>
      <c r="B1664" s="469" t="s">
        <v>2236</v>
      </c>
      <c r="C1664" s="470" t="s">
        <v>2237</v>
      </c>
      <c r="D1664" s="471" t="s">
        <v>386</v>
      </c>
      <c r="E1664" s="465">
        <v>28</v>
      </c>
      <c r="F1664" s="466">
        <f t="shared" si="73"/>
        <v>1494.85714285714</v>
      </c>
      <c r="G1664" s="467">
        <v>41856</v>
      </c>
      <c r="H1664" s="468"/>
      <c r="I1664" s="473"/>
      <c r="J1664" s="474"/>
      <c r="K1664" s="475">
        <f t="shared" si="74"/>
        <v>-41856</v>
      </c>
      <c r="L1664" s="476">
        <f t="shared" si="72"/>
        <v>-100</v>
      </c>
      <c r="M1664" s="477"/>
      <c r="N1664" s="478"/>
    </row>
    <row r="1665" ht="15" customHeight="1" spans="1:14">
      <c r="A1665" s="461">
        <v>1659</v>
      </c>
      <c r="B1665" s="469" t="s">
        <v>2236</v>
      </c>
      <c r="C1665" s="470" t="s">
        <v>2237</v>
      </c>
      <c r="D1665" s="471" t="s">
        <v>393</v>
      </c>
      <c r="E1665" s="465">
        <v>16</v>
      </c>
      <c r="F1665" s="466">
        <f t="shared" si="73"/>
        <v>3171.4375</v>
      </c>
      <c r="G1665" s="467">
        <v>50743</v>
      </c>
      <c r="H1665" s="468"/>
      <c r="I1665" s="473"/>
      <c r="J1665" s="474"/>
      <c r="K1665" s="475">
        <f t="shared" si="74"/>
        <v>-50743</v>
      </c>
      <c r="L1665" s="476">
        <f t="shared" si="72"/>
        <v>-100</v>
      </c>
      <c r="M1665" s="477"/>
      <c r="N1665" s="478"/>
    </row>
    <row r="1666" ht="15" customHeight="1" spans="1:14">
      <c r="A1666" s="461">
        <v>1660</v>
      </c>
      <c r="B1666" s="469" t="s">
        <v>2238</v>
      </c>
      <c r="C1666" s="470" t="s">
        <v>2237</v>
      </c>
      <c r="D1666" s="471" t="s">
        <v>476</v>
      </c>
      <c r="E1666" s="465">
        <v>27</v>
      </c>
      <c r="F1666" s="466">
        <f t="shared" si="73"/>
        <v>508.888888888889</v>
      </c>
      <c r="G1666" s="467">
        <v>13740</v>
      </c>
      <c r="H1666" s="468"/>
      <c r="I1666" s="473"/>
      <c r="J1666" s="474"/>
      <c r="K1666" s="475">
        <f t="shared" si="74"/>
        <v>-13740</v>
      </c>
      <c r="L1666" s="476">
        <f t="shared" si="72"/>
        <v>-100</v>
      </c>
      <c r="M1666" s="477"/>
      <c r="N1666" s="478"/>
    </row>
    <row r="1667" ht="15" customHeight="1" spans="1:14">
      <c r="A1667" s="461">
        <v>1661</v>
      </c>
      <c r="B1667" s="469" t="s">
        <v>2239</v>
      </c>
      <c r="C1667" s="470" t="s">
        <v>2240</v>
      </c>
      <c r="D1667" s="471" t="s">
        <v>393</v>
      </c>
      <c r="E1667" s="465">
        <v>3</v>
      </c>
      <c r="F1667" s="466">
        <f t="shared" si="73"/>
        <v>31000</v>
      </c>
      <c r="G1667" s="467">
        <v>93000</v>
      </c>
      <c r="H1667" s="468"/>
      <c r="I1667" s="473"/>
      <c r="J1667" s="474"/>
      <c r="K1667" s="475">
        <f t="shared" si="74"/>
        <v>-93000</v>
      </c>
      <c r="L1667" s="476">
        <f t="shared" ref="L1667:L1730" si="75">IF(OR(G1667&lt;=0,G1667=""),"",(J1667-G1667)/G1667*100)</f>
        <v>-100</v>
      </c>
      <c r="M1667" s="477"/>
      <c r="N1667" s="478"/>
    </row>
    <row r="1668" ht="15" customHeight="1" spans="1:14">
      <c r="A1668" s="461">
        <v>1662</v>
      </c>
      <c r="B1668" s="469" t="s">
        <v>2241</v>
      </c>
      <c r="C1668" s="470" t="s">
        <v>2240</v>
      </c>
      <c r="D1668" s="471" t="s">
        <v>476</v>
      </c>
      <c r="E1668" s="465">
        <v>24</v>
      </c>
      <c r="F1668" s="466">
        <f t="shared" si="73"/>
        <v>1600</v>
      </c>
      <c r="G1668" s="467">
        <v>38400</v>
      </c>
      <c r="H1668" s="468"/>
      <c r="I1668" s="473"/>
      <c r="J1668" s="474"/>
      <c r="K1668" s="475">
        <f t="shared" si="74"/>
        <v>-38400</v>
      </c>
      <c r="L1668" s="476">
        <f t="shared" si="75"/>
        <v>-100</v>
      </c>
      <c r="M1668" s="477"/>
      <c r="N1668" s="478"/>
    </row>
    <row r="1669" ht="15" customHeight="1" spans="1:14">
      <c r="A1669" s="461">
        <v>1663</v>
      </c>
      <c r="B1669" s="469" t="s">
        <v>2242</v>
      </c>
      <c r="C1669" s="470" t="s">
        <v>2240</v>
      </c>
      <c r="D1669" s="471" t="s">
        <v>386</v>
      </c>
      <c r="E1669" s="465">
        <v>60</v>
      </c>
      <c r="F1669" s="466">
        <f t="shared" si="73"/>
        <v>260</v>
      </c>
      <c r="G1669" s="467">
        <v>15600</v>
      </c>
      <c r="H1669" s="468"/>
      <c r="I1669" s="473"/>
      <c r="J1669" s="474"/>
      <c r="K1669" s="475">
        <f t="shared" si="74"/>
        <v>-15600</v>
      </c>
      <c r="L1669" s="476">
        <f t="shared" si="75"/>
        <v>-100</v>
      </c>
      <c r="M1669" s="477"/>
      <c r="N1669" s="478"/>
    </row>
    <row r="1670" ht="15" customHeight="1" spans="1:14">
      <c r="A1670" s="461">
        <v>1664</v>
      </c>
      <c r="B1670" s="469" t="s">
        <v>2243</v>
      </c>
      <c r="C1670" s="470" t="s">
        <v>2240</v>
      </c>
      <c r="D1670" s="471" t="s">
        <v>386</v>
      </c>
      <c r="E1670" s="465">
        <v>12</v>
      </c>
      <c r="F1670" s="466">
        <f t="shared" si="73"/>
        <v>790</v>
      </c>
      <c r="G1670" s="467">
        <v>9480</v>
      </c>
      <c r="H1670" s="468"/>
      <c r="I1670" s="473"/>
      <c r="J1670" s="474"/>
      <c r="K1670" s="475">
        <f t="shared" si="74"/>
        <v>-9480</v>
      </c>
      <c r="L1670" s="476">
        <f t="shared" si="75"/>
        <v>-100</v>
      </c>
      <c r="M1670" s="477"/>
      <c r="N1670" s="478"/>
    </row>
    <row r="1671" ht="15" customHeight="1" spans="1:14">
      <c r="A1671" s="461">
        <v>1665</v>
      </c>
      <c r="B1671" s="469" t="s">
        <v>2244</v>
      </c>
      <c r="C1671" s="470" t="s">
        <v>2245</v>
      </c>
      <c r="D1671" s="471" t="s">
        <v>476</v>
      </c>
      <c r="E1671" s="465">
        <v>22</v>
      </c>
      <c r="F1671" s="466">
        <f t="shared" si="73"/>
        <v>130</v>
      </c>
      <c r="G1671" s="467">
        <v>2860</v>
      </c>
      <c r="H1671" s="468"/>
      <c r="I1671" s="473"/>
      <c r="J1671" s="474"/>
      <c r="K1671" s="475">
        <f t="shared" si="74"/>
        <v>-2860</v>
      </c>
      <c r="L1671" s="476">
        <f t="shared" si="75"/>
        <v>-100</v>
      </c>
      <c r="M1671" s="477"/>
      <c r="N1671" s="478"/>
    </row>
    <row r="1672" ht="15" customHeight="1" spans="1:14">
      <c r="A1672" s="461">
        <v>1666</v>
      </c>
      <c r="B1672" s="469" t="s">
        <v>2246</v>
      </c>
      <c r="C1672" s="470" t="s">
        <v>2247</v>
      </c>
      <c r="D1672" s="471" t="s">
        <v>476</v>
      </c>
      <c r="E1672" s="465">
        <v>4</v>
      </c>
      <c r="F1672" s="466">
        <f t="shared" ref="F1672:F1735" si="76">G1672/E1672</f>
        <v>85</v>
      </c>
      <c r="G1672" s="467">
        <v>340</v>
      </c>
      <c r="H1672" s="468"/>
      <c r="I1672" s="473"/>
      <c r="J1672" s="474"/>
      <c r="K1672" s="475">
        <f t="shared" ref="K1672:K1735" si="77">J1672-G1672</f>
        <v>-340</v>
      </c>
      <c r="L1672" s="476">
        <f t="shared" si="75"/>
        <v>-100</v>
      </c>
      <c r="M1672" s="477"/>
      <c r="N1672" s="478"/>
    </row>
    <row r="1673" ht="15" customHeight="1" spans="1:14">
      <c r="A1673" s="461">
        <v>1667</v>
      </c>
      <c r="B1673" s="469" t="s">
        <v>2248</v>
      </c>
      <c r="C1673" s="470">
        <v>8</v>
      </c>
      <c r="D1673" s="471" t="s">
        <v>386</v>
      </c>
      <c r="E1673" s="465">
        <v>5</v>
      </c>
      <c r="F1673" s="466">
        <f t="shared" si="76"/>
        <v>270</v>
      </c>
      <c r="G1673" s="467">
        <v>1350</v>
      </c>
      <c r="H1673" s="468"/>
      <c r="I1673" s="473"/>
      <c r="J1673" s="474"/>
      <c r="K1673" s="475">
        <f t="shared" si="77"/>
        <v>-1350</v>
      </c>
      <c r="L1673" s="476">
        <f t="shared" si="75"/>
        <v>-100</v>
      </c>
      <c r="M1673" s="477"/>
      <c r="N1673" s="478"/>
    </row>
    <row r="1674" ht="15" customHeight="1" spans="1:14">
      <c r="A1674" s="461">
        <v>1668</v>
      </c>
      <c r="B1674" s="469" t="s">
        <v>2249</v>
      </c>
      <c r="C1674" s="470">
        <v>10</v>
      </c>
      <c r="D1674" s="471" t="s">
        <v>386</v>
      </c>
      <c r="E1674" s="465">
        <v>4</v>
      </c>
      <c r="F1674" s="466">
        <f t="shared" si="76"/>
        <v>270</v>
      </c>
      <c r="G1674" s="467">
        <v>1080</v>
      </c>
      <c r="H1674" s="468"/>
      <c r="I1674" s="473"/>
      <c r="J1674" s="474"/>
      <c r="K1674" s="475">
        <f t="shared" si="77"/>
        <v>-1080</v>
      </c>
      <c r="L1674" s="476">
        <f t="shared" si="75"/>
        <v>-100</v>
      </c>
      <c r="M1674" s="477"/>
      <c r="N1674" s="478"/>
    </row>
    <row r="1675" ht="15" customHeight="1" spans="1:14">
      <c r="A1675" s="461">
        <v>1669</v>
      </c>
      <c r="B1675" s="469" t="s">
        <v>2250</v>
      </c>
      <c r="C1675" s="470" t="s">
        <v>2251</v>
      </c>
      <c r="D1675" s="471" t="s">
        <v>378</v>
      </c>
      <c r="E1675" s="465">
        <v>5</v>
      </c>
      <c r="F1675" s="466">
        <f t="shared" si="76"/>
        <v>5555.556</v>
      </c>
      <c r="G1675" s="467">
        <v>27777.78</v>
      </c>
      <c r="H1675" s="468"/>
      <c r="I1675" s="473"/>
      <c r="J1675" s="474"/>
      <c r="K1675" s="475">
        <f t="shared" si="77"/>
        <v>-27777.78</v>
      </c>
      <c r="L1675" s="476">
        <f t="shared" si="75"/>
        <v>-100</v>
      </c>
      <c r="M1675" s="477"/>
      <c r="N1675" s="478"/>
    </row>
    <row r="1676" ht="15" customHeight="1" spans="1:14">
      <c r="A1676" s="461">
        <v>1670</v>
      </c>
      <c r="B1676" s="469" t="s">
        <v>2252</v>
      </c>
      <c r="C1676" s="470" t="s">
        <v>2253</v>
      </c>
      <c r="D1676" s="471" t="s">
        <v>416</v>
      </c>
      <c r="E1676" s="465">
        <v>2</v>
      </c>
      <c r="F1676" s="466">
        <f t="shared" si="76"/>
        <v>16410.255</v>
      </c>
      <c r="G1676" s="467">
        <v>32820.51</v>
      </c>
      <c r="H1676" s="468"/>
      <c r="I1676" s="473"/>
      <c r="J1676" s="474"/>
      <c r="K1676" s="475">
        <f t="shared" si="77"/>
        <v>-32820.51</v>
      </c>
      <c r="L1676" s="476">
        <f t="shared" si="75"/>
        <v>-100</v>
      </c>
      <c r="M1676" s="477"/>
      <c r="N1676" s="478"/>
    </row>
    <row r="1677" ht="15" customHeight="1" spans="1:14">
      <c r="A1677" s="461">
        <v>1671</v>
      </c>
      <c r="B1677" s="469" t="s">
        <v>2254</v>
      </c>
      <c r="C1677" s="470"/>
      <c r="D1677" s="471" t="s">
        <v>386</v>
      </c>
      <c r="E1677" s="465">
        <v>5</v>
      </c>
      <c r="F1677" s="466">
        <f t="shared" si="76"/>
        <v>850</v>
      </c>
      <c r="G1677" s="467">
        <v>4250</v>
      </c>
      <c r="H1677" s="468"/>
      <c r="I1677" s="473"/>
      <c r="J1677" s="474"/>
      <c r="K1677" s="475">
        <f t="shared" si="77"/>
        <v>-4250</v>
      </c>
      <c r="L1677" s="476">
        <f t="shared" si="75"/>
        <v>-100</v>
      </c>
      <c r="M1677" s="477"/>
      <c r="N1677" s="478"/>
    </row>
    <row r="1678" ht="15" customHeight="1" spans="1:14">
      <c r="A1678" s="461">
        <v>1672</v>
      </c>
      <c r="B1678" s="469" t="s">
        <v>2255</v>
      </c>
      <c r="C1678" s="470"/>
      <c r="D1678" s="471" t="s">
        <v>386</v>
      </c>
      <c r="E1678" s="465">
        <v>2</v>
      </c>
      <c r="F1678" s="466">
        <f t="shared" si="76"/>
        <v>3850</v>
      </c>
      <c r="G1678" s="467">
        <v>7700</v>
      </c>
      <c r="H1678" s="468"/>
      <c r="I1678" s="473"/>
      <c r="J1678" s="474"/>
      <c r="K1678" s="475">
        <f t="shared" si="77"/>
        <v>-7700</v>
      </c>
      <c r="L1678" s="476">
        <f t="shared" si="75"/>
        <v>-100</v>
      </c>
      <c r="M1678" s="477"/>
      <c r="N1678" s="478"/>
    </row>
    <row r="1679" ht="15" customHeight="1" spans="1:14">
      <c r="A1679" s="461">
        <v>1673</v>
      </c>
      <c r="B1679" s="469" t="s">
        <v>2256</v>
      </c>
      <c r="C1679" s="470" t="s">
        <v>470</v>
      </c>
      <c r="D1679" s="471" t="s">
        <v>378</v>
      </c>
      <c r="E1679" s="465">
        <v>2</v>
      </c>
      <c r="F1679" s="466">
        <f t="shared" si="76"/>
        <v>9200</v>
      </c>
      <c r="G1679" s="467">
        <v>18400</v>
      </c>
      <c r="H1679" s="468"/>
      <c r="I1679" s="473"/>
      <c r="J1679" s="474"/>
      <c r="K1679" s="475">
        <f t="shared" si="77"/>
        <v>-18400</v>
      </c>
      <c r="L1679" s="476">
        <f t="shared" si="75"/>
        <v>-100</v>
      </c>
      <c r="M1679" s="477"/>
      <c r="N1679" s="478"/>
    </row>
    <row r="1680" ht="15" customHeight="1" spans="1:14">
      <c r="A1680" s="461">
        <v>1674</v>
      </c>
      <c r="B1680" s="469" t="s">
        <v>2257</v>
      </c>
      <c r="C1680" s="470"/>
      <c r="D1680" s="471" t="s">
        <v>386</v>
      </c>
      <c r="E1680" s="465">
        <v>8</v>
      </c>
      <c r="F1680" s="466">
        <f t="shared" si="76"/>
        <v>118.75</v>
      </c>
      <c r="G1680" s="467">
        <v>950</v>
      </c>
      <c r="H1680" s="468"/>
      <c r="I1680" s="473"/>
      <c r="J1680" s="474"/>
      <c r="K1680" s="475">
        <f t="shared" si="77"/>
        <v>-950</v>
      </c>
      <c r="L1680" s="476">
        <f t="shared" si="75"/>
        <v>-100</v>
      </c>
      <c r="M1680" s="477"/>
      <c r="N1680" s="478"/>
    </row>
    <row r="1681" ht="15" customHeight="1" spans="1:14">
      <c r="A1681" s="461">
        <v>1675</v>
      </c>
      <c r="B1681" s="469" t="s">
        <v>2258</v>
      </c>
      <c r="C1681" s="470"/>
      <c r="D1681" s="471" t="s">
        <v>386</v>
      </c>
      <c r="E1681" s="465">
        <v>1</v>
      </c>
      <c r="F1681" s="466">
        <f t="shared" si="76"/>
        <v>150</v>
      </c>
      <c r="G1681" s="467">
        <v>150</v>
      </c>
      <c r="H1681" s="468"/>
      <c r="I1681" s="473"/>
      <c r="J1681" s="474"/>
      <c r="K1681" s="475">
        <f t="shared" si="77"/>
        <v>-150</v>
      </c>
      <c r="L1681" s="476">
        <f t="shared" si="75"/>
        <v>-100</v>
      </c>
      <c r="M1681" s="477"/>
      <c r="N1681" s="478"/>
    </row>
    <row r="1682" ht="15" customHeight="1" spans="1:14">
      <c r="A1682" s="461">
        <v>1676</v>
      </c>
      <c r="B1682" s="469" t="s">
        <v>2259</v>
      </c>
      <c r="C1682" s="470"/>
      <c r="D1682" s="471" t="s">
        <v>393</v>
      </c>
      <c r="E1682" s="465">
        <v>18</v>
      </c>
      <c r="F1682" s="466">
        <f t="shared" si="76"/>
        <v>5</v>
      </c>
      <c r="G1682" s="467">
        <v>90</v>
      </c>
      <c r="H1682" s="468"/>
      <c r="I1682" s="473"/>
      <c r="J1682" s="474"/>
      <c r="K1682" s="475">
        <f t="shared" si="77"/>
        <v>-90</v>
      </c>
      <c r="L1682" s="476">
        <f t="shared" si="75"/>
        <v>-100</v>
      </c>
      <c r="M1682" s="477"/>
      <c r="N1682" s="478"/>
    </row>
    <row r="1683" ht="15" customHeight="1" spans="1:14">
      <c r="A1683" s="461">
        <v>1677</v>
      </c>
      <c r="B1683" s="469" t="s">
        <v>2260</v>
      </c>
      <c r="C1683" s="470"/>
      <c r="D1683" s="471" t="s">
        <v>386</v>
      </c>
      <c r="E1683" s="465">
        <v>1</v>
      </c>
      <c r="F1683" s="466">
        <f t="shared" si="76"/>
        <v>10</v>
      </c>
      <c r="G1683" s="467">
        <v>10</v>
      </c>
      <c r="H1683" s="468"/>
      <c r="I1683" s="473"/>
      <c r="J1683" s="474"/>
      <c r="K1683" s="475">
        <f t="shared" si="77"/>
        <v>-10</v>
      </c>
      <c r="L1683" s="476">
        <f t="shared" si="75"/>
        <v>-100</v>
      </c>
      <c r="M1683" s="477"/>
      <c r="N1683" s="478"/>
    </row>
    <row r="1684" ht="15" customHeight="1" spans="1:14">
      <c r="A1684" s="461">
        <v>1678</v>
      </c>
      <c r="B1684" s="469" t="s">
        <v>1987</v>
      </c>
      <c r="C1684" s="470"/>
      <c r="D1684" s="471" t="s">
        <v>386</v>
      </c>
      <c r="E1684" s="465">
        <v>4</v>
      </c>
      <c r="F1684" s="466">
        <f t="shared" si="76"/>
        <v>220</v>
      </c>
      <c r="G1684" s="467">
        <v>880</v>
      </c>
      <c r="H1684" s="468"/>
      <c r="I1684" s="473"/>
      <c r="J1684" s="474"/>
      <c r="K1684" s="475">
        <f t="shared" si="77"/>
        <v>-880</v>
      </c>
      <c r="L1684" s="476">
        <f t="shared" si="75"/>
        <v>-100</v>
      </c>
      <c r="M1684" s="477"/>
      <c r="N1684" s="478"/>
    </row>
    <row r="1685" ht="15" customHeight="1" spans="1:14">
      <c r="A1685" s="461">
        <v>1679</v>
      </c>
      <c r="B1685" s="469" t="s">
        <v>2261</v>
      </c>
      <c r="C1685" s="470"/>
      <c r="D1685" s="471" t="s">
        <v>378</v>
      </c>
      <c r="E1685" s="465">
        <v>3</v>
      </c>
      <c r="F1685" s="466">
        <f t="shared" si="76"/>
        <v>50</v>
      </c>
      <c r="G1685" s="467">
        <v>150</v>
      </c>
      <c r="H1685" s="468"/>
      <c r="I1685" s="473"/>
      <c r="J1685" s="474"/>
      <c r="K1685" s="475">
        <f t="shared" si="77"/>
        <v>-150</v>
      </c>
      <c r="L1685" s="476">
        <f t="shared" si="75"/>
        <v>-100</v>
      </c>
      <c r="M1685" s="477"/>
      <c r="N1685" s="478"/>
    </row>
    <row r="1686" ht="15" customHeight="1" spans="1:14">
      <c r="A1686" s="461">
        <v>1680</v>
      </c>
      <c r="B1686" s="469" t="s">
        <v>1987</v>
      </c>
      <c r="C1686" s="470" t="s">
        <v>2262</v>
      </c>
      <c r="D1686" s="471" t="s">
        <v>386</v>
      </c>
      <c r="E1686" s="465">
        <v>12</v>
      </c>
      <c r="F1686" s="466">
        <f t="shared" si="76"/>
        <v>246.666666666667</v>
      </c>
      <c r="G1686" s="467">
        <v>2960</v>
      </c>
      <c r="H1686" s="468"/>
      <c r="I1686" s="473"/>
      <c r="J1686" s="474"/>
      <c r="K1686" s="475">
        <f t="shared" si="77"/>
        <v>-2960</v>
      </c>
      <c r="L1686" s="476">
        <f t="shared" si="75"/>
        <v>-100</v>
      </c>
      <c r="M1686" s="477"/>
      <c r="N1686" s="478"/>
    </row>
    <row r="1687" ht="15" customHeight="1" spans="1:14">
      <c r="A1687" s="461">
        <v>1681</v>
      </c>
      <c r="B1687" s="469" t="s">
        <v>2263</v>
      </c>
      <c r="C1687" s="470"/>
      <c r="D1687" s="471" t="s">
        <v>386</v>
      </c>
      <c r="E1687" s="465">
        <v>6</v>
      </c>
      <c r="F1687" s="466">
        <f t="shared" si="76"/>
        <v>380</v>
      </c>
      <c r="G1687" s="467">
        <v>2280</v>
      </c>
      <c r="H1687" s="468"/>
      <c r="I1687" s="473"/>
      <c r="J1687" s="474"/>
      <c r="K1687" s="475">
        <f t="shared" si="77"/>
        <v>-2280</v>
      </c>
      <c r="L1687" s="476">
        <f t="shared" si="75"/>
        <v>-100</v>
      </c>
      <c r="M1687" s="477"/>
      <c r="N1687" s="478"/>
    </row>
    <row r="1688" ht="15" customHeight="1" spans="1:14">
      <c r="A1688" s="461">
        <v>1682</v>
      </c>
      <c r="B1688" s="469" t="s">
        <v>2264</v>
      </c>
      <c r="C1688" s="470" t="s">
        <v>2265</v>
      </c>
      <c r="D1688" s="471" t="s">
        <v>386</v>
      </c>
      <c r="E1688" s="465">
        <v>4</v>
      </c>
      <c r="F1688" s="466">
        <f t="shared" si="76"/>
        <v>1846.75</v>
      </c>
      <c r="G1688" s="467">
        <v>7387</v>
      </c>
      <c r="H1688" s="468"/>
      <c r="I1688" s="473"/>
      <c r="J1688" s="474"/>
      <c r="K1688" s="475">
        <f t="shared" si="77"/>
        <v>-7387</v>
      </c>
      <c r="L1688" s="476">
        <f t="shared" si="75"/>
        <v>-100</v>
      </c>
      <c r="M1688" s="477"/>
      <c r="N1688" s="478"/>
    </row>
    <row r="1689" ht="15" customHeight="1" spans="1:14">
      <c r="A1689" s="461">
        <v>1683</v>
      </c>
      <c r="B1689" s="469" t="s">
        <v>2266</v>
      </c>
      <c r="C1689" s="470" t="s">
        <v>2267</v>
      </c>
      <c r="D1689" s="471" t="s">
        <v>386</v>
      </c>
      <c r="E1689" s="465">
        <v>10</v>
      </c>
      <c r="F1689" s="466">
        <f t="shared" si="76"/>
        <v>230</v>
      </c>
      <c r="G1689" s="467">
        <v>2300</v>
      </c>
      <c r="H1689" s="468"/>
      <c r="I1689" s="473"/>
      <c r="J1689" s="474"/>
      <c r="K1689" s="475">
        <f t="shared" si="77"/>
        <v>-2300</v>
      </c>
      <c r="L1689" s="476">
        <f t="shared" si="75"/>
        <v>-100</v>
      </c>
      <c r="M1689" s="477"/>
      <c r="N1689" s="478"/>
    </row>
    <row r="1690" ht="15" customHeight="1" spans="1:14">
      <c r="A1690" s="461">
        <v>1684</v>
      </c>
      <c r="B1690" s="469" t="s">
        <v>2207</v>
      </c>
      <c r="C1690" s="470" t="s">
        <v>2268</v>
      </c>
      <c r="D1690" s="471" t="s">
        <v>386</v>
      </c>
      <c r="E1690" s="465">
        <v>3</v>
      </c>
      <c r="F1690" s="466">
        <f t="shared" si="76"/>
        <v>2450</v>
      </c>
      <c r="G1690" s="467">
        <v>7350</v>
      </c>
      <c r="H1690" s="468"/>
      <c r="I1690" s="473"/>
      <c r="J1690" s="474"/>
      <c r="K1690" s="475">
        <f t="shared" si="77"/>
        <v>-7350</v>
      </c>
      <c r="L1690" s="476">
        <f t="shared" si="75"/>
        <v>-100</v>
      </c>
      <c r="M1690" s="477"/>
      <c r="N1690" s="478"/>
    </row>
    <row r="1691" ht="15" customHeight="1" spans="1:14">
      <c r="A1691" s="461">
        <v>1685</v>
      </c>
      <c r="B1691" s="469" t="s">
        <v>2269</v>
      </c>
      <c r="C1691" s="470" t="s">
        <v>2270</v>
      </c>
      <c r="D1691" s="471" t="s">
        <v>386</v>
      </c>
      <c r="E1691" s="465">
        <v>6</v>
      </c>
      <c r="F1691" s="466">
        <f t="shared" si="76"/>
        <v>2650</v>
      </c>
      <c r="G1691" s="467">
        <v>15900</v>
      </c>
      <c r="H1691" s="468"/>
      <c r="I1691" s="473"/>
      <c r="J1691" s="474"/>
      <c r="K1691" s="475">
        <f t="shared" si="77"/>
        <v>-15900</v>
      </c>
      <c r="L1691" s="476">
        <f t="shared" si="75"/>
        <v>-100</v>
      </c>
      <c r="M1691" s="477"/>
      <c r="N1691" s="478"/>
    </row>
    <row r="1692" ht="15" customHeight="1" spans="1:14">
      <c r="A1692" s="461">
        <v>1686</v>
      </c>
      <c r="B1692" s="469" t="s">
        <v>2271</v>
      </c>
      <c r="C1692" s="470" t="s">
        <v>2272</v>
      </c>
      <c r="D1692" s="471" t="s">
        <v>386</v>
      </c>
      <c r="E1692" s="465">
        <v>8</v>
      </c>
      <c r="F1692" s="466">
        <f t="shared" si="76"/>
        <v>1892.1175</v>
      </c>
      <c r="G1692" s="467">
        <v>15136.94</v>
      </c>
      <c r="H1692" s="468"/>
      <c r="I1692" s="473"/>
      <c r="J1692" s="474"/>
      <c r="K1692" s="475">
        <f t="shared" si="77"/>
        <v>-15136.94</v>
      </c>
      <c r="L1692" s="476">
        <f t="shared" si="75"/>
        <v>-100</v>
      </c>
      <c r="M1692" s="477"/>
      <c r="N1692" s="478"/>
    </row>
    <row r="1693" ht="15" customHeight="1" spans="1:14">
      <c r="A1693" s="461">
        <v>1687</v>
      </c>
      <c r="B1693" s="469" t="s">
        <v>2273</v>
      </c>
      <c r="C1693" s="470"/>
      <c r="D1693" s="471" t="s">
        <v>386</v>
      </c>
      <c r="E1693" s="465">
        <v>1</v>
      </c>
      <c r="F1693" s="466">
        <f t="shared" si="76"/>
        <v>1200</v>
      </c>
      <c r="G1693" s="467">
        <v>1200</v>
      </c>
      <c r="H1693" s="468"/>
      <c r="I1693" s="473"/>
      <c r="J1693" s="474"/>
      <c r="K1693" s="475">
        <f t="shared" si="77"/>
        <v>-1200</v>
      </c>
      <c r="L1693" s="476">
        <f t="shared" si="75"/>
        <v>-100</v>
      </c>
      <c r="M1693" s="477"/>
      <c r="N1693" s="478"/>
    </row>
    <row r="1694" ht="15" customHeight="1" spans="1:14">
      <c r="A1694" s="461">
        <v>1688</v>
      </c>
      <c r="B1694" s="469" t="s">
        <v>2274</v>
      </c>
      <c r="C1694" s="470"/>
      <c r="D1694" s="471" t="s">
        <v>476</v>
      </c>
      <c r="E1694" s="465">
        <v>2</v>
      </c>
      <c r="F1694" s="466">
        <f t="shared" si="76"/>
        <v>93.335</v>
      </c>
      <c r="G1694" s="467">
        <v>186.67</v>
      </c>
      <c r="H1694" s="468"/>
      <c r="I1694" s="473"/>
      <c r="J1694" s="474"/>
      <c r="K1694" s="475">
        <f t="shared" si="77"/>
        <v>-186.67</v>
      </c>
      <c r="L1694" s="476">
        <f t="shared" si="75"/>
        <v>-100</v>
      </c>
      <c r="M1694" s="477"/>
      <c r="N1694" s="478"/>
    </row>
    <row r="1695" ht="15" customHeight="1" spans="1:14">
      <c r="A1695" s="461">
        <v>1689</v>
      </c>
      <c r="B1695" s="469" t="s">
        <v>2275</v>
      </c>
      <c r="C1695" s="470" t="s">
        <v>2276</v>
      </c>
      <c r="D1695" s="471" t="s">
        <v>386</v>
      </c>
      <c r="E1695" s="465">
        <v>1</v>
      </c>
      <c r="F1695" s="466">
        <f t="shared" si="76"/>
        <v>3160</v>
      </c>
      <c r="G1695" s="467">
        <v>3160</v>
      </c>
      <c r="H1695" s="468"/>
      <c r="I1695" s="473"/>
      <c r="J1695" s="474"/>
      <c r="K1695" s="475">
        <f t="shared" si="77"/>
        <v>-3160</v>
      </c>
      <c r="L1695" s="476">
        <f t="shared" si="75"/>
        <v>-100</v>
      </c>
      <c r="M1695" s="477"/>
      <c r="N1695" s="478"/>
    </row>
    <row r="1696" ht="15" customHeight="1" spans="1:14">
      <c r="A1696" s="461">
        <v>1690</v>
      </c>
      <c r="B1696" s="469" t="s">
        <v>2277</v>
      </c>
      <c r="C1696" s="470"/>
      <c r="D1696" s="471" t="s">
        <v>476</v>
      </c>
      <c r="E1696" s="465">
        <v>2</v>
      </c>
      <c r="F1696" s="466">
        <f t="shared" si="76"/>
        <v>130</v>
      </c>
      <c r="G1696" s="467">
        <v>260</v>
      </c>
      <c r="H1696" s="468"/>
      <c r="I1696" s="473"/>
      <c r="J1696" s="474"/>
      <c r="K1696" s="475">
        <f t="shared" si="77"/>
        <v>-260</v>
      </c>
      <c r="L1696" s="476">
        <f t="shared" si="75"/>
        <v>-100</v>
      </c>
      <c r="M1696" s="477"/>
      <c r="N1696" s="478"/>
    </row>
    <row r="1697" ht="15" customHeight="1" spans="1:14">
      <c r="A1697" s="461">
        <v>1691</v>
      </c>
      <c r="B1697" s="469" t="s">
        <v>2278</v>
      </c>
      <c r="C1697" s="470"/>
      <c r="D1697" s="471" t="s">
        <v>2279</v>
      </c>
      <c r="E1697" s="465">
        <v>225</v>
      </c>
      <c r="F1697" s="466">
        <f t="shared" si="76"/>
        <v>90</v>
      </c>
      <c r="G1697" s="467">
        <v>20250</v>
      </c>
      <c r="H1697" s="468"/>
      <c r="I1697" s="473"/>
      <c r="J1697" s="474"/>
      <c r="K1697" s="475">
        <f t="shared" si="77"/>
        <v>-20250</v>
      </c>
      <c r="L1697" s="476">
        <f t="shared" si="75"/>
        <v>-100</v>
      </c>
      <c r="M1697" s="477"/>
      <c r="N1697" s="478"/>
    </row>
    <row r="1698" ht="15" customHeight="1" spans="1:14">
      <c r="A1698" s="461">
        <v>1692</v>
      </c>
      <c r="B1698" s="469" t="s">
        <v>2280</v>
      </c>
      <c r="C1698" s="470" t="s">
        <v>2281</v>
      </c>
      <c r="D1698" s="471" t="s">
        <v>386</v>
      </c>
      <c r="E1698" s="465">
        <v>5</v>
      </c>
      <c r="F1698" s="466">
        <f t="shared" si="76"/>
        <v>8</v>
      </c>
      <c r="G1698" s="467">
        <v>40</v>
      </c>
      <c r="H1698" s="468"/>
      <c r="I1698" s="473"/>
      <c r="J1698" s="474"/>
      <c r="K1698" s="475">
        <f t="shared" si="77"/>
        <v>-40</v>
      </c>
      <c r="L1698" s="476">
        <f t="shared" si="75"/>
        <v>-100</v>
      </c>
      <c r="M1698" s="477"/>
      <c r="N1698" s="478"/>
    </row>
    <row r="1699" ht="15" customHeight="1" spans="1:14">
      <c r="A1699" s="461">
        <v>1693</v>
      </c>
      <c r="B1699" s="469" t="s">
        <v>2282</v>
      </c>
      <c r="C1699" s="470"/>
      <c r="D1699" s="471" t="s">
        <v>492</v>
      </c>
      <c r="E1699" s="465">
        <v>37</v>
      </c>
      <c r="F1699" s="466">
        <f t="shared" si="76"/>
        <v>65</v>
      </c>
      <c r="G1699" s="467">
        <v>2405</v>
      </c>
      <c r="H1699" s="468"/>
      <c r="I1699" s="473"/>
      <c r="J1699" s="474"/>
      <c r="K1699" s="475">
        <f t="shared" si="77"/>
        <v>-2405</v>
      </c>
      <c r="L1699" s="476">
        <f t="shared" si="75"/>
        <v>-100</v>
      </c>
      <c r="M1699" s="477"/>
      <c r="N1699" s="478"/>
    </row>
    <row r="1700" ht="15" customHeight="1" spans="1:14">
      <c r="A1700" s="461">
        <v>1694</v>
      </c>
      <c r="B1700" s="469" t="s">
        <v>2283</v>
      </c>
      <c r="C1700" s="470"/>
      <c r="D1700" s="471" t="s">
        <v>492</v>
      </c>
      <c r="E1700" s="465">
        <v>2</v>
      </c>
      <c r="F1700" s="466">
        <f t="shared" si="76"/>
        <v>2</v>
      </c>
      <c r="G1700" s="467">
        <v>4</v>
      </c>
      <c r="H1700" s="468"/>
      <c r="I1700" s="473"/>
      <c r="J1700" s="474"/>
      <c r="K1700" s="475">
        <f t="shared" si="77"/>
        <v>-4</v>
      </c>
      <c r="L1700" s="476">
        <f t="shared" si="75"/>
        <v>-100</v>
      </c>
      <c r="M1700" s="477"/>
      <c r="N1700" s="478"/>
    </row>
    <row r="1701" ht="15" customHeight="1" spans="1:14">
      <c r="A1701" s="461">
        <v>1695</v>
      </c>
      <c r="B1701" s="469" t="s">
        <v>2284</v>
      </c>
      <c r="C1701" s="470"/>
      <c r="D1701" s="471" t="s">
        <v>476</v>
      </c>
      <c r="E1701" s="465">
        <v>6</v>
      </c>
      <c r="F1701" s="466">
        <f t="shared" si="76"/>
        <v>22</v>
      </c>
      <c r="G1701" s="467">
        <v>132</v>
      </c>
      <c r="H1701" s="468"/>
      <c r="I1701" s="473"/>
      <c r="J1701" s="474"/>
      <c r="K1701" s="475">
        <f t="shared" si="77"/>
        <v>-132</v>
      </c>
      <c r="L1701" s="476">
        <f t="shared" si="75"/>
        <v>-100</v>
      </c>
      <c r="M1701" s="477"/>
      <c r="N1701" s="478"/>
    </row>
    <row r="1702" ht="15" customHeight="1" spans="1:14">
      <c r="A1702" s="461">
        <v>1696</v>
      </c>
      <c r="B1702" s="469" t="s">
        <v>2285</v>
      </c>
      <c r="C1702" s="470"/>
      <c r="D1702" s="471" t="s">
        <v>378</v>
      </c>
      <c r="E1702" s="465">
        <v>3</v>
      </c>
      <c r="F1702" s="466">
        <f t="shared" si="76"/>
        <v>2150</v>
      </c>
      <c r="G1702" s="467">
        <v>6450</v>
      </c>
      <c r="H1702" s="468"/>
      <c r="I1702" s="473"/>
      <c r="J1702" s="474"/>
      <c r="K1702" s="475">
        <f t="shared" si="77"/>
        <v>-6450</v>
      </c>
      <c r="L1702" s="476">
        <f t="shared" si="75"/>
        <v>-100</v>
      </c>
      <c r="M1702" s="477"/>
      <c r="N1702" s="478"/>
    </row>
    <row r="1703" ht="15" customHeight="1" spans="1:14">
      <c r="A1703" s="461">
        <v>1697</v>
      </c>
      <c r="B1703" s="469" t="s">
        <v>2286</v>
      </c>
      <c r="C1703" s="470" t="s">
        <v>2287</v>
      </c>
      <c r="D1703" s="471" t="s">
        <v>393</v>
      </c>
      <c r="E1703" s="465">
        <v>10</v>
      </c>
      <c r="F1703" s="466">
        <f t="shared" si="76"/>
        <v>310</v>
      </c>
      <c r="G1703" s="467">
        <v>3100</v>
      </c>
      <c r="H1703" s="468"/>
      <c r="I1703" s="473"/>
      <c r="J1703" s="474"/>
      <c r="K1703" s="475">
        <f t="shared" si="77"/>
        <v>-3100</v>
      </c>
      <c r="L1703" s="476">
        <f t="shared" si="75"/>
        <v>-100</v>
      </c>
      <c r="M1703" s="477"/>
      <c r="N1703" s="478"/>
    </row>
    <row r="1704" ht="15" customHeight="1" spans="1:14">
      <c r="A1704" s="461">
        <v>1698</v>
      </c>
      <c r="B1704" s="469" t="s">
        <v>2286</v>
      </c>
      <c r="C1704" s="470" t="s">
        <v>2288</v>
      </c>
      <c r="D1704" s="471" t="s">
        <v>393</v>
      </c>
      <c r="E1704" s="465">
        <v>12</v>
      </c>
      <c r="F1704" s="466">
        <f t="shared" si="76"/>
        <v>380</v>
      </c>
      <c r="G1704" s="467">
        <v>4560</v>
      </c>
      <c r="H1704" s="468"/>
      <c r="I1704" s="473"/>
      <c r="J1704" s="474"/>
      <c r="K1704" s="475">
        <f t="shared" si="77"/>
        <v>-4560</v>
      </c>
      <c r="L1704" s="476">
        <f t="shared" si="75"/>
        <v>-100</v>
      </c>
      <c r="M1704" s="477"/>
      <c r="N1704" s="478"/>
    </row>
    <row r="1705" ht="15" customHeight="1" spans="1:14">
      <c r="A1705" s="461">
        <v>1699</v>
      </c>
      <c r="B1705" s="469" t="s">
        <v>2289</v>
      </c>
      <c r="C1705" s="470" t="s">
        <v>1702</v>
      </c>
      <c r="D1705" s="471" t="s">
        <v>342</v>
      </c>
      <c r="E1705" s="465">
        <v>1</v>
      </c>
      <c r="F1705" s="466">
        <f t="shared" si="76"/>
        <v>386000</v>
      </c>
      <c r="G1705" s="467">
        <v>386000</v>
      </c>
      <c r="H1705" s="468"/>
      <c r="I1705" s="473"/>
      <c r="J1705" s="474"/>
      <c r="K1705" s="475">
        <f t="shared" si="77"/>
        <v>-386000</v>
      </c>
      <c r="L1705" s="476">
        <f t="shared" si="75"/>
        <v>-100</v>
      </c>
      <c r="M1705" s="477"/>
      <c r="N1705" s="478"/>
    </row>
    <row r="1706" ht="15" customHeight="1" spans="1:14">
      <c r="A1706" s="461">
        <v>1700</v>
      </c>
      <c r="B1706" s="469" t="s">
        <v>2290</v>
      </c>
      <c r="C1706" s="470" t="s">
        <v>1702</v>
      </c>
      <c r="D1706" s="471" t="s">
        <v>342</v>
      </c>
      <c r="E1706" s="465">
        <v>1</v>
      </c>
      <c r="F1706" s="466">
        <f t="shared" si="76"/>
        <v>148000</v>
      </c>
      <c r="G1706" s="467">
        <v>148000</v>
      </c>
      <c r="H1706" s="468"/>
      <c r="I1706" s="473"/>
      <c r="J1706" s="474"/>
      <c r="K1706" s="475">
        <f t="shared" si="77"/>
        <v>-148000</v>
      </c>
      <c r="L1706" s="476">
        <f t="shared" si="75"/>
        <v>-100</v>
      </c>
      <c r="M1706" s="477"/>
      <c r="N1706" s="478"/>
    </row>
    <row r="1707" ht="15" customHeight="1" spans="1:14">
      <c r="A1707" s="461">
        <v>1701</v>
      </c>
      <c r="B1707" s="469" t="s">
        <v>2207</v>
      </c>
      <c r="C1707" s="470" t="s">
        <v>2291</v>
      </c>
      <c r="D1707" s="471" t="s">
        <v>386</v>
      </c>
      <c r="E1707" s="465">
        <v>17</v>
      </c>
      <c r="F1707" s="466">
        <f t="shared" si="76"/>
        <v>1</v>
      </c>
      <c r="G1707" s="467">
        <v>17</v>
      </c>
      <c r="H1707" s="468"/>
      <c r="I1707" s="473"/>
      <c r="J1707" s="474"/>
      <c r="K1707" s="475">
        <f t="shared" si="77"/>
        <v>-17</v>
      </c>
      <c r="L1707" s="476">
        <f t="shared" si="75"/>
        <v>-100</v>
      </c>
      <c r="M1707" s="477"/>
      <c r="N1707" s="478"/>
    </row>
    <row r="1708" ht="15" customHeight="1" spans="1:14">
      <c r="A1708" s="461">
        <v>1702</v>
      </c>
      <c r="B1708" s="469" t="s">
        <v>2207</v>
      </c>
      <c r="C1708" s="470" t="s">
        <v>2292</v>
      </c>
      <c r="D1708" s="471" t="s">
        <v>386</v>
      </c>
      <c r="E1708" s="465">
        <v>4</v>
      </c>
      <c r="F1708" s="466">
        <f t="shared" si="76"/>
        <v>1</v>
      </c>
      <c r="G1708" s="467">
        <v>4</v>
      </c>
      <c r="H1708" s="468"/>
      <c r="I1708" s="473"/>
      <c r="J1708" s="474"/>
      <c r="K1708" s="475">
        <f t="shared" si="77"/>
        <v>-4</v>
      </c>
      <c r="L1708" s="476">
        <f t="shared" si="75"/>
        <v>-100</v>
      </c>
      <c r="M1708" s="477"/>
      <c r="N1708" s="478"/>
    </row>
    <row r="1709" ht="15" customHeight="1" spans="1:14">
      <c r="A1709" s="461">
        <v>1703</v>
      </c>
      <c r="B1709" s="469" t="s">
        <v>2207</v>
      </c>
      <c r="C1709" s="470" t="s">
        <v>1244</v>
      </c>
      <c r="D1709" s="471" t="s">
        <v>386</v>
      </c>
      <c r="E1709" s="465">
        <v>8</v>
      </c>
      <c r="F1709" s="466">
        <f t="shared" si="76"/>
        <v>1</v>
      </c>
      <c r="G1709" s="467">
        <v>8</v>
      </c>
      <c r="H1709" s="468"/>
      <c r="I1709" s="473"/>
      <c r="J1709" s="474"/>
      <c r="K1709" s="475">
        <f t="shared" si="77"/>
        <v>-8</v>
      </c>
      <c r="L1709" s="476">
        <f t="shared" si="75"/>
        <v>-100</v>
      </c>
      <c r="M1709" s="477"/>
      <c r="N1709" s="478"/>
    </row>
    <row r="1710" ht="15" customHeight="1" spans="1:14">
      <c r="A1710" s="461">
        <v>1704</v>
      </c>
      <c r="B1710" s="469" t="s">
        <v>2207</v>
      </c>
      <c r="C1710" s="470" t="s">
        <v>2293</v>
      </c>
      <c r="D1710" s="471" t="s">
        <v>386</v>
      </c>
      <c r="E1710" s="465">
        <v>5</v>
      </c>
      <c r="F1710" s="466">
        <f t="shared" si="76"/>
        <v>1</v>
      </c>
      <c r="G1710" s="467">
        <v>5</v>
      </c>
      <c r="H1710" s="468"/>
      <c r="I1710" s="473"/>
      <c r="J1710" s="474"/>
      <c r="K1710" s="475">
        <f t="shared" si="77"/>
        <v>-5</v>
      </c>
      <c r="L1710" s="476">
        <f t="shared" si="75"/>
        <v>-100</v>
      </c>
      <c r="M1710" s="477"/>
      <c r="N1710" s="478"/>
    </row>
    <row r="1711" ht="15" customHeight="1" spans="1:14">
      <c r="A1711" s="461">
        <v>1705</v>
      </c>
      <c r="B1711" s="469" t="s">
        <v>2294</v>
      </c>
      <c r="C1711" s="470"/>
      <c r="D1711" s="471" t="s">
        <v>386</v>
      </c>
      <c r="E1711" s="465">
        <v>6</v>
      </c>
      <c r="F1711" s="466">
        <f t="shared" si="76"/>
        <v>171.416666666667</v>
      </c>
      <c r="G1711" s="467">
        <v>1028.5</v>
      </c>
      <c r="H1711" s="468"/>
      <c r="I1711" s="473"/>
      <c r="J1711" s="474"/>
      <c r="K1711" s="475">
        <f t="shared" si="77"/>
        <v>-1028.5</v>
      </c>
      <c r="L1711" s="476">
        <f t="shared" si="75"/>
        <v>-100</v>
      </c>
      <c r="M1711" s="477"/>
      <c r="N1711" s="478"/>
    </row>
    <row r="1712" ht="15" customHeight="1" spans="1:14">
      <c r="A1712" s="461">
        <v>1706</v>
      </c>
      <c r="B1712" s="469" t="s">
        <v>2264</v>
      </c>
      <c r="C1712" s="470" t="s">
        <v>2295</v>
      </c>
      <c r="D1712" s="471" t="s">
        <v>386</v>
      </c>
      <c r="E1712" s="465">
        <v>5</v>
      </c>
      <c r="F1712" s="466">
        <f t="shared" si="76"/>
        <v>1558</v>
      </c>
      <c r="G1712" s="467">
        <v>7790</v>
      </c>
      <c r="H1712" s="468"/>
      <c r="I1712" s="473"/>
      <c r="J1712" s="474"/>
      <c r="K1712" s="475">
        <f t="shared" si="77"/>
        <v>-7790</v>
      </c>
      <c r="L1712" s="476">
        <f t="shared" si="75"/>
        <v>-100</v>
      </c>
      <c r="M1712" s="477"/>
      <c r="N1712" s="478"/>
    </row>
    <row r="1713" ht="15" customHeight="1" spans="1:14">
      <c r="A1713" s="461">
        <v>1707</v>
      </c>
      <c r="B1713" s="469" t="s">
        <v>2264</v>
      </c>
      <c r="C1713" s="470" t="s">
        <v>2296</v>
      </c>
      <c r="D1713" s="471" t="s">
        <v>386</v>
      </c>
      <c r="E1713" s="465">
        <v>11</v>
      </c>
      <c r="F1713" s="466">
        <f t="shared" si="76"/>
        <v>1531.81818181818</v>
      </c>
      <c r="G1713" s="467">
        <v>16850</v>
      </c>
      <c r="H1713" s="468"/>
      <c r="I1713" s="473"/>
      <c r="J1713" s="474"/>
      <c r="K1713" s="475">
        <f t="shared" si="77"/>
        <v>-16850</v>
      </c>
      <c r="L1713" s="476">
        <f t="shared" si="75"/>
        <v>-100</v>
      </c>
      <c r="M1713" s="477"/>
      <c r="N1713" s="478"/>
    </row>
    <row r="1714" ht="15" customHeight="1" spans="1:14">
      <c r="A1714" s="461">
        <v>1708</v>
      </c>
      <c r="B1714" s="469" t="s">
        <v>2264</v>
      </c>
      <c r="C1714" s="470" t="s">
        <v>2297</v>
      </c>
      <c r="D1714" s="471" t="s">
        <v>386</v>
      </c>
      <c r="E1714" s="465">
        <v>1</v>
      </c>
      <c r="F1714" s="466">
        <f t="shared" si="76"/>
        <v>1350</v>
      </c>
      <c r="G1714" s="467">
        <v>1350</v>
      </c>
      <c r="H1714" s="468"/>
      <c r="I1714" s="473"/>
      <c r="J1714" s="474"/>
      <c r="K1714" s="475">
        <f t="shared" si="77"/>
        <v>-1350</v>
      </c>
      <c r="L1714" s="476">
        <f t="shared" si="75"/>
        <v>-100</v>
      </c>
      <c r="M1714" s="477"/>
      <c r="N1714" s="478"/>
    </row>
    <row r="1715" ht="15" customHeight="1" spans="1:14">
      <c r="A1715" s="461">
        <v>1709</v>
      </c>
      <c r="B1715" s="469" t="s">
        <v>2264</v>
      </c>
      <c r="C1715" s="470" t="s">
        <v>2265</v>
      </c>
      <c r="D1715" s="471" t="s">
        <v>386</v>
      </c>
      <c r="E1715" s="465">
        <v>2</v>
      </c>
      <c r="F1715" s="466">
        <f t="shared" si="76"/>
        <v>1650</v>
      </c>
      <c r="G1715" s="467">
        <v>3300</v>
      </c>
      <c r="H1715" s="468"/>
      <c r="I1715" s="473"/>
      <c r="J1715" s="474"/>
      <c r="K1715" s="475">
        <f t="shared" si="77"/>
        <v>-3300</v>
      </c>
      <c r="L1715" s="476">
        <f t="shared" si="75"/>
        <v>-100</v>
      </c>
      <c r="M1715" s="477"/>
      <c r="N1715" s="478"/>
    </row>
    <row r="1716" ht="15" customHeight="1" spans="1:14">
      <c r="A1716" s="461">
        <v>1710</v>
      </c>
      <c r="B1716" s="469" t="s">
        <v>2298</v>
      </c>
      <c r="C1716" s="470" t="s">
        <v>2299</v>
      </c>
      <c r="D1716" s="471" t="s">
        <v>378</v>
      </c>
      <c r="E1716" s="465">
        <v>14</v>
      </c>
      <c r="F1716" s="466">
        <f t="shared" si="76"/>
        <v>4150</v>
      </c>
      <c r="G1716" s="467">
        <v>58100</v>
      </c>
      <c r="H1716" s="468"/>
      <c r="I1716" s="473"/>
      <c r="J1716" s="474"/>
      <c r="K1716" s="475">
        <f t="shared" si="77"/>
        <v>-58100</v>
      </c>
      <c r="L1716" s="476">
        <f t="shared" si="75"/>
        <v>-100</v>
      </c>
      <c r="M1716" s="477"/>
      <c r="N1716" s="478"/>
    </row>
    <row r="1717" ht="15" customHeight="1" spans="1:14">
      <c r="A1717" s="461">
        <v>1711</v>
      </c>
      <c r="B1717" s="469" t="s">
        <v>2207</v>
      </c>
      <c r="C1717" s="470" t="s">
        <v>2300</v>
      </c>
      <c r="D1717" s="471" t="s">
        <v>386</v>
      </c>
      <c r="E1717" s="465">
        <v>5</v>
      </c>
      <c r="F1717" s="466">
        <f t="shared" si="76"/>
        <v>1300</v>
      </c>
      <c r="G1717" s="467">
        <v>6500</v>
      </c>
      <c r="H1717" s="468"/>
      <c r="I1717" s="473"/>
      <c r="J1717" s="474"/>
      <c r="K1717" s="475">
        <f t="shared" si="77"/>
        <v>-6500</v>
      </c>
      <c r="L1717" s="476">
        <f t="shared" si="75"/>
        <v>-100</v>
      </c>
      <c r="M1717" s="477"/>
      <c r="N1717" s="478"/>
    </row>
    <row r="1718" ht="15" customHeight="1" spans="1:14">
      <c r="A1718" s="461">
        <v>1712</v>
      </c>
      <c r="B1718" s="469" t="s">
        <v>2301</v>
      </c>
      <c r="C1718" s="470" t="s">
        <v>2302</v>
      </c>
      <c r="D1718" s="471" t="s">
        <v>386</v>
      </c>
      <c r="E1718" s="465">
        <v>10</v>
      </c>
      <c r="F1718" s="466">
        <f t="shared" si="76"/>
        <v>162.393</v>
      </c>
      <c r="G1718" s="467">
        <v>1623.93</v>
      </c>
      <c r="H1718" s="468"/>
      <c r="I1718" s="473"/>
      <c r="J1718" s="474"/>
      <c r="K1718" s="475">
        <f t="shared" si="77"/>
        <v>-1623.93</v>
      </c>
      <c r="L1718" s="476">
        <f t="shared" si="75"/>
        <v>-100</v>
      </c>
      <c r="M1718" s="477"/>
      <c r="N1718" s="478"/>
    </row>
    <row r="1719" ht="15" customHeight="1" spans="1:14">
      <c r="A1719" s="461">
        <v>1713</v>
      </c>
      <c r="B1719" s="469" t="s">
        <v>2303</v>
      </c>
      <c r="C1719" s="470"/>
      <c r="D1719" s="471" t="s">
        <v>480</v>
      </c>
      <c r="E1719" s="465">
        <v>3</v>
      </c>
      <c r="F1719" s="466">
        <f t="shared" si="76"/>
        <v>5850</v>
      </c>
      <c r="G1719" s="467">
        <v>17550</v>
      </c>
      <c r="H1719" s="468"/>
      <c r="I1719" s="473"/>
      <c r="J1719" s="474"/>
      <c r="K1719" s="475">
        <f t="shared" si="77"/>
        <v>-17550</v>
      </c>
      <c r="L1719" s="476">
        <f t="shared" si="75"/>
        <v>-100</v>
      </c>
      <c r="M1719" s="477"/>
      <c r="N1719" s="478"/>
    </row>
    <row r="1720" ht="15" customHeight="1" spans="1:14">
      <c r="A1720" s="461">
        <v>1714</v>
      </c>
      <c r="B1720" s="469" t="s">
        <v>2304</v>
      </c>
      <c r="C1720" s="470"/>
      <c r="D1720" s="471" t="s">
        <v>386</v>
      </c>
      <c r="E1720" s="465">
        <v>5</v>
      </c>
      <c r="F1720" s="466">
        <f t="shared" si="76"/>
        <v>210</v>
      </c>
      <c r="G1720" s="467">
        <v>1050</v>
      </c>
      <c r="H1720" s="468"/>
      <c r="I1720" s="473"/>
      <c r="J1720" s="474"/>
      <c r="K1720" s="475">
        <f t="shared" si="77"/>
        <v>-1050</v>
      </c>
      <c r="L1720" s="476">
        <f t="shared" si="75"/>
        <v>-100</v>
      </c>
      <c r="M1720" s="477"/>
      <c r="N1720" s="478"/>
    </row>
    <row r="1721" ht="15" customHeight="1" spans="1:14">
      <c r="A1721" s="461">
        <v>1715</v>
      </c>
      <c r="B1721" s="469" t="s">
        <v>2305</v>
      </c>
      <c r="C1721" s="470" t="s">
        <v>2306</v>
      </c>
      <c r="D1721" s="471" t="s">
        <v>386</v>
      </c>
      <c r="E1721" s="465">
        <v>54</v>
      </c>
      <c r="F1721" s="466">
        <f t="shared" si="76"/>
        <v>56.2942592592593</v>
      </c>
      <c r="G1721" s="467">
        <v>3039.89</v>
      </c>
      <c r="H1721" s="468"/>
      <c r="I1721" s="473"/>
      <c r="J1721" s="474"/>
      <c r="K1721" s="475">
        <f t="shared" si="77"/>
        <v>-3039.89</v>
      </c>
      <c r="L1721" s="476">
        <f t="shared" si="75"/>
        <v>-100</v>
      </c>
      <c r="M1721" s="477"/>
      <c r="N1721" s="478"/>
    </row>
    <row r="1722" ht="15" customHeight="1" spans="1:14">
      <c r="A1722" s="461">
        <v>1716</v>
      </c>
      <c r="B1722" s="469" t="s">
        <v>2305</v>
      </c>
      <c r="C1722" s="470" t="s">
        <v>2307</v>
      </c>
      <c r="D1722" s="471" t="s">
        <v>386</v>
      </c>
      <c r="E1722" s="465">
        <v>30</v>
      </c>
      <c r="F1722" s="466">
        <f t="shared" si="76"/>
        <v>64.9573333333333</v>
      </c>
      <c r="G1722" s="467">
        <v>1948.72</v>
      </c>
      <c r="H1722" s="468"/>
      <c r="I1722" s="473"/>
      <c r="J1722" s="474"/>
      <c r="K1722" s="475">
        <f t="shared" si="77"/>
        <v>-1948.72</v>
      </c>
      <c r="L1722" s="476">
        <f t="shared" si="75"/>
        <v>-100</v>
      </c>
      <c r="M1722" s="477"/>
      <c r="N1722" s="478"/>
    </row>
    <row r="1723" ht="15" customHeight="1" spans="1:14">
      <c r="A1723" s="461">
        <v>1717</v>
      </c>
      <c r="B1723" s="469" t="s">
        <v>2308</v>
      </c>
      <c r="C1723" s="470"/>
      <c r="D1723" s="471" t="s">
        <v>476</v>
      </c>
      <c r="E1723" s="465">
        <v>10</v>
      </c>
      <c r="F1723" s="466">
        <f t="shared" si="76"/>
        <v>1500</v>
      </c>
      <c r="G1723" s="467">
        <v>15000</v>
      </c>
      <c r="H1723" s="468"/>
      <c r="I1723" s="473"/>
      <c r="J1723" s="474"/>
      <c r="K1723" s="475">
        <f t="shared" si="77"/>
        <v>-15000</v>
      </c>
      <c r="L1723" s="476">
        <f t="shared" si="75"/>
        <v>-100</v>
      </c>
      <c r="M1723" s="477"/>
      <c r="N1723" s="478"/>
    </row>
    <row r="1724" ht="15" customHeight="1" spans="1:14">
      <c r="A1724" s="461">
        <v>1718</v>
      </c>
      <c r="B1724" s="469" t="s">
        <v>2309</v>
      </c>
      <c r="C1724" s="470" t="s">
        <v>2310</v>
      </c>
      <c r="D1724" s="471" t="s">
        <v>386</v>
      </c>
      <c r="E1724" s="465">
        <v>26</v>
      </c>
      <c r="F1724" s="466">
        <f t="shared" si="76"/>
        <v>162.576923076923</v>
      </c>
      <c r="G1724" s="467">
        <v>4227</v>
      </c>
      <c r="H1724" s="468"/>
      <c r="I1724" s="473"/>
      <c r="J1724" s="474"/>
      <c r="K1724" s="475">
        <f t="shared" si="77"/>
        <v>-4227</v>
      </c>
      <c r="L1724" s="476">
        <f t="shared" si="75"/>
        <v>-100</v>
      </c>
      <c r="M1724" s="477"/>
      <c r="N1724" s="478"/>
    </row>
    <row r="1725" ht="15" customHeight="1" spans="1:14">
      <c r="A1725" s="461">
        <v>1719</v>
      </c>
      <c r="B1725" s="469" t="s">
        <v>1299</v>
      </c>
      <c r="C1725" s="470" t="s">
        <v>2311</v>
      </c>
      <c r="D1725" s="471" t="s">
        <v>476</v>
      </c>
      <c r="E1725" s="465">
        <v>2</v>
      </c>
      <c r="F1725" s="466">
        <f t="shared" si="76"/>
        <v>1650</v>
      </c>
      <c r="G1725" s="467">
        <v>3300</v>
      </c>
      <c r="H1725" s="468"/>
      <c r="I1725" s="473"/>
      <c r="J1725" s="474"/>
      <c r="K1725" s="475">
        <f t="shared" si="77"/>
        <v>-3300</v>
      </c>
      <c r="L1725" s="476">
        <f t="shared" si="75"/>
        <v>-100</v>
      </c>
      <c r="M1725" s="477"/>
      <c r="N1725" s="478"/>
    </row>
    <row r="1726" ht="15" customHeight="1" spans="1:14">
      <c r="A1726" s="461">
        <v>1720</v>
      </c>
      <c r="B1726" s="469" t="s">
        <v>1299</v>
      </c>
      <c r="C1726" s="470" t="s">
        <v>2312</v>
      </c>
      <c r="D1726" s="471" t="s">
        <v>476</v>
      </c>
      <c r="E1726" s="465">
        <v>4</v>
      </c>
      <c r="F1726" s="466">
        <f t="shared" si="76"/>
        <v>1650</v>
      </c>
      <c r="G1726" s="467">
        <v>6600</v>
      </c>
      <c r="H1726" s="468"/>
      <c r="I1726" s="473"/>
      <c r="J1726" s="474"/>
      <c r="K1726" s="475">
        <f t="shared" si="77"/>
        <v>-6600</v>
      </c>
      <c r="L1726" s="476">
        <f t="shared" si="75"/>
        <v>-100</v>
      </c>
      <c r="M1726" s="477"/>
      <c r="N1726" s="478"/>
    </row>
    <row r="1727" ht="15" customHeight="1" spans="1:14">
      <c r="A1727" s="461">
        <v>1721</v>
      </c>
      <c r="B1727" s="469" t="s">
        <v>2313</v>
      </c>
      <c r="C1727" s="470" t="s">
        <v>427</v>
      </c>
      <c r="D1727" s="471" t="s">
        <v>342</v>
      </c>
      <c r="E1727" s="465">
        <v>2</v>
      </c>
      <c r="F1727" s="466">
        <f t="shared" si="76"/>
        <v>26500</v>
      </c>
      <c r="G1727" s="467">
        <v>53000</v>
      </c>
      <c r="H1727" s="468"/>
      <c r="I1727" s="473"/>
      <c r="J1727" s="474"/>
      <c r="K1727" s="475">
        <f t="shared" si="77"/>
        <v>-53000</v>
      </c>
      <c r="L1727" s="476">
        <f t="shared" si="75"/>
        <v>-100</v>
      </c>
      <c r="M1727" s="477"/>
      <c r="N1727" s="478"/>
    </row>
    <row r="1728" ht="15" customHeight="1" spans="1:14">
      <c r="A1728" s="461">
        <v>1722</v>
      </c>
      <c r="B1728" s="469" t="s">
        <v>2314</v>
      </c>
      <c r="C1728" s="470" t="s">
        <v>427</v>
      </c>
      <c r="D1728" s="471" t="s">
        <v>416</v>
      </c>
      <c r="E1728" s="465">
        <v>2</v>
      </c>
      <c r="F1728" s="466">
        <f t="shared" si="76"/>
        <v>850</v>
      </c>
      <c r="G1728" s="467">
        <v>1700</v>
      </c>
      <c r="H1728" s="468"/>
      <c r="I1728" s="473"/>
      <c r="J1728" s="474"/>
      <c r="K1728" s="475">
        <f t="shared" si="77"/>
        <v>-1700</v>
      </c>
      <c r="L1728" s="476">
        <f t="shared" si="75"/>
        <v>-100</v>
      </c>
      <c r="M1728" s="477"/>
      <c r="N1728" s="478"/>
    </row>
    <row r="1729" ht="15" customHeight="1" spans="1:14">
      <c r="A1729" s="461">
        <v>1723</v>
      </c>
      <c r="B1729" s="469" t="s">
        <v>2315</v>
      </c>
      <c r="C1729" s="470" t="s">
        <v>427</v>
      </c>
      <c r="D1729" s="471" t="s">
        <v>386</v>
      </c>
      <c r="E1729" s="465">
        <v>-24</v>
      </c>
      <c r="F1729" s="466">
        <f t="shared" si="76"/>
        <v>-723.166666666667</v>
      </c>
      <c r="G1729" s="467">
        <v>17356</v>
      </c>
      <c r="H1729" s="468"/>
      <c r="I1729" s="473"/>
      <c r="J1729" s="474"/>
      <c r="K1729" s="475">
        <f t="shared" si="77"/>
        <v>-17356</v>
      </c>
      <c r="L1729" s="476">
        <f t="shared" si="75"/>
        <v>-100</v>
      </c>
      <c r="M1729" s="477"/>
      <c r="N1729" s="478"/>
    </row>
    <row r="1730" ht="15" customHeight="1" spans="1:14">
      <c r="A1730" s="461">
        <v>1724</v>
      </c>
      <c r="B1730" s="469" t="s">
        <v>2316</v>
      </c>
      <c r="C1730" s="470" t="s">
        <v>427</v>
      </c>
      <c r="D1730" s="471" t="s">
        <v>342</v>
      </c>
      <c r="E1730" s="465">
        <v>1</v>
      </c>
      <c r="F1730" s="466">
        <f t="shared" si="76"/>
        <v>17480</v>
      </c>
      <c r="G1730" s="467">
        <v>17480</v>
      </c>
      <c r="H1730" s="468"/>
      <c r="I1730" s="473"/>
      <c r="J1730" s="474"/>
      <c r="K1730" s="475">
        <f t="shared" si="77"/>
        <v>-17480</v>
      </c>
      <c r="L1730" s="476">
        <f t="shared" si="75"/>
        <v>-100</v>
      </c>
      <c r="M1730" s="477"/>
      <c r="N1730" s="478"/>
    </row>
    <row r="1731" ht="15" customHeight="1" spans="1:14">
      <c r="A1731" s="461">
        <v>1725</v>
      </c>
      <c r="B1731" s="469" t="s">
        <v>2317</v>
      </c>
      <c r="C1731" s="470" t="s">
        <v>427</v>
      </c>
      <c r="D1731" s="471" t="s">
        <v>393</v>
      </c>
      <c r="E1731" s="465">
        <v>39</v>
      </c>
      <c r="F1731" s="466">
        <f t="shared" si="76"/>
        <v>1739.74358974359</v>
      </c>
      <c r="G1731" s="467">
        <v>67850</v>
      </c>
      <c r="H1731" s="468"/>
      <c r="I1731" s="473"/>
      <c r="J1731" s="474"/>
      <c r="K1731" s="475">
        <f t="shared" si="77"/>
        <v>-67850</v>
      </c>
      <c r="L1731" s="476">
        <f t="shared" ref="L1731:L1794" si="78">IF(OR(G1731&lt;=0,G1731=""),"",(J1731-G1731)/G1731*100)</f>
        <v>-100</v>
      </c>
      <c r="M1731" s="477"/>
      <c r="N1731" s="478"/>
    </row>
    <row r="1732" ht="15" customHeight="1" spans="1:14">
      <c r="A1732" s="461">
        <v>1726</v>
      </c>
      <c r="B1732" s="469" t="s">
        <v>1594</v>
      </c>
      <c r="C1732" s="470" t="s">
        <v>427</v>
      </c>
      <c r="D1732" s="471" t="s">
        <v>476</v>
      </c>
      <c r="E1732" s="465">
        <v>10</v>
      </c>
      <c r="F1732" s="466">
        <f t="shared" si="76"/>
        <v>320</v>
      </c>
      <c r="G1732" s="467">
        <v>3200</v>
      </c>
      <c r="H1732" s="468"/>
      <c r="I1732" s="473"/>
      <c r="J1732" s="474"/>
      <c r="K1732" s="475">
        <f t="shared" si="77"/>
        <v>-3200</v>
      </c>
      <c r="L1732" s="476">
        <f t="shared" si="78"/>
        <v>-100</v>
      </c>
      <c r="M1732" s="477"/>
      <c r="N1732" s="478"/>
    </row>
    <row r="1733" ht="15" customHeight="1" spans="1:14">
      <c r="A1733" s="461">
        <v>1727</v>
      </c>
      <c r="B1733" s="469" t="s">
        <v>2318</v>
      </c>
      <c r="C1733" s="470" t="s">
        <v>427</v>
      </c>
      <c r="D1733" s="471" t="s">
        <v>393</v>
      </c>
      <c r="E1733" s="465">
        <v>25</v>
      </c>
      <c r="F1733" s="466">
        <f t="shared" si="76"/>
        <v>1050</v>
      </c>
      <c r="G1733" s="467">
        <v>26250</v>
      </c>
      <c r="H1733" s="468"/>
      <c r="I1733" s="473"/>
      <c r="J1733" s="474"/>
      <c r="K1733" s="475">
        <f t="shared" si="77"/>
        <v>-26250</v>
      </c>
      <c r="L1733" s="476">
        <f t="shared" si="78"/>
        <v>-100</v>
      </c>
      <c r="M1733" s="477"/>
      <c r="N1733" s="478"/>
    </row>
    <row r="1734" ht="15" customHeight="1" spans="1:14">
      <c r="A1734" s="461">
        <v>1728</v>
      </c>
      <c r="B1734" s="469" t="s">
        <v>2319</v>
      </c>
      <c r="C1734" s="470" t="s">
        <v>427</v>
      </c>
      <c r="D1734" s="471" t="s">
        <v>393</v>
      </c>
      <c r="E1734" s="465">
        <v>1</v>
      </c>
      <c r="F1734" s="466">
        <f t="shared" si="76"/>
        <v>12000</v>
      </c>
      <c r="G1734" s="467">
        <v>12000</v>
      </c>
      <c r="H1734" s="468"/>
      <c r="I1734" s="473"/>
      <c r="J1734" s="474"/>
      <c r="K1734" s="475">
        <f t="shared" si="77"/>
        <v>-12000</v>
      </c>
      <c r="L1734" s="476">
        <f t="shared" si="78"/>
        <v>-100</v>
      </c>
      <c r="M1734" s="477"/>
      <c r="N1734" s="478"/>
    </row>
    <row r="1735" ht="15" customHeight="1" spans="1:14">
      <c r="A1735" s="461">
        <v>1729</v>
      </c>
      <c r="B1735" s="469" t="s">
        <v>2320</v>
      </c>
      <c r="C1735" s="470" t="s">
        <v>427</v>
      </c>
      <c r="D1735" s="471" t="s">
        <v>386</v>
      </c>
      <c r="E1735" s="465">
        <v>1</v>
      </c>
      <c r="F1735" s="466">
        <f t="shared" si="76"/>
        <v>1100</v>
      </c>
      <c r="G1735" s="467">
        <v>1100</v>
      </c>
      <c r="H1735" s="468"/>
      <c r="I1735" s="473"/>
      <c r="J1735" s="474"/>
      <c r="K1735" s="475">
        <f t="shared" si="77"/>
        <v>-1100</v>
      </c>
      <c r="L1735" s="476">
        <f t="shared" si="78"/>
        <v>-100</v>
      </c>
      <c r="M1735" s="477"/>
      <c r="N1735" s="478"/>
    </row>
    <row r="1736" ht="15" customHeight="1" spans="1:14">
      <c r="A1736" s="461">
        <v>1730</v>
      </c>
      <c r="B1736" s="469" t="s">
        <v>2321</v>
      </c>
      <c r="C1736" s="470" t="s">
        <v>427</v>
      </c>
      <c r="D1736" s="471" t="s">
        <v>416</v>
      </c>
      <c r="E1736" s="465">
        <v>1</v>
      </c>
      <c r="F1736" s="466">
        <f t="shared" ref="F1736:F1799" si="79">G1736/E1736</f>
        <v>134800</v>
      </c>
      <c r="G1736" s="467">
        <v>134800</v>
      </c>
      <c r="H1736" s="468"/>
      <c r="I1736" s="473"/>
      <c r="J1736" s="474"/>
      <c r="K1736" s="475">
        <f t="shared" ref="K1736:K1799" si="80">J1736-G1736</f>
        <v>-134800</v>
      </c>
      <c r="L1736" s="476">
        <f t="shared" si="78"/>
        <v>-100</v>
      </c>
      <c r="M1736" s="477"/>
      <c r="N1736" s="478"/>
    </row>
    <row r="1737" ht="15" customHeight="1" spans="1:14">
      <c r="A1737" s="461">
        <v>1731</v>
      </c>
      <c r="B1737" s="469" t="s">
        <v>2322</v>
      </c>
      <c r="C1737" s="470" t="s">
        <v>2323</v>
      </c>
      <c r="D1737" s="471" t="s">
        <v>386</v>
      </c>
      <c r="E1737" s="465">
        <v>6</v>
      </c>
      <c r="F1737" s="466">
        <f t="shared" si="79"/>
        <v>300</v>
      </c>
      <c r="G1737" s="467">
        <v>1800</v>
      </c>
      <c r="H1737" s="468"/>
      <c r="I1737" s="473"/>
      <c r="J1737" s="474"/>
      <c r="K1737" s="475">
        <f t="shared" si="80"/>
        <v>-1800</v>
      </c>
      <c r="L1737" s="476">
        <f t="shared" si="78"/>
        <v>-100</v>
      </c>
      <c r="M1737" s="477"/>
      <c r="N1737" s="478"/>
    </row>
    <row r="1738" ht="15" customHeight="1" spans="1:14">
      <c r="A1738" s="461">
        <v>1732</v>
      </c>
      <c r="B1738" s="469" t="s">
        <v>2322</v>
      </c>
      <c r="C1738" s="470" t="s">
        <v>2324</v>
      </c>
      <c r="D1738" s="471" t="s">
        <v>386</v>
      </c>
      <c r="E1738" s="465">
        <v>6</v>
      </c>
      <c r="F1738" s="466">
        <f t="shared" si="79"/>
        <v>380</v>
      </c>
      <c r="G1738" s="467">
        <v>2280</v>
      </c>
      <c r="H1738" s="468"/>
      <c r="I1738" s="473"/>
      <c r="J1738" s="474"/>
      <c r="K1738" s="475">
        <f t="shared" si="80"/>
        <v>-2280</v>
      </c>
      <c r="L1738" s="476">
        <f t="shared" si="78"/>
        <v>-100</v>
      </c>
      <c r="M1738" s="477"/>
      <c r="N1738" s="478"/>
    </row>
    <row r="1739" ht="15" customHeight="1" spans="1:14">
      <c r="A1739" s="461">
        <v>1733</v>
      </c>
      <c r="B1739" s="469" t="s">
        <v>2322</v>
      </c>
      <c r="C1739" s="470" t="s">
        <v>2325</v>
      </c>
      <c r="D1739" s="471" t="s">
        <v>386</v>
      </c>
      <c r="E1739" s="465">
        <v>6</v>
      </c>
      <c r="F1739" s="466">
        <f t="shared" si="79"/>
        <v>380</v>
      </c>
      <c r="G1739" s="467">
        <v>2280</v>
      </c>
      <c r="H1739" s="468"/>
      <c r="I1739" s="473"/>
      <c r="J1739" s="474"/>
      <c r="K1739" s="475">
        <f t="shared" si="80"/>
        <v>-2280</v>
      </c>
      <c r="L1739" s="476">
        <f t="shared" si="78"/>
        <v>-100</v>
      </c>
      <c r="M1739" s="477"/>
      <c r="N1739" s="478"/>
    </row>
    <row r="1740" ht="15" customHeight="1" spans="1:14">
      <c r="A1740" s="461">
        <v>1734</v>
      </c>
      <c r="B1740" s="469" t="s">
        <v>2322</v>
      </c>
      <c r="C1740" s="470" t="s">
        <v>2326</v>
      </c>
      <c r="D1740" s="471" t="s">
        <v>386</v>
      </c>
      <c r="E1740" s="465">
        <v>6</v>
      </c>
      <c r="F1740" s="466">
        <f t="shared" si="79"/>
        <v>300</v>
      </c>
      <c r="G1740" s="467">
        <v>1800</v>
      </c>
      <c r="H1740" s="468"/>
      <c r="I1740" s="473"/>
      <c r="J1740" s="474"/>
      <c r="K1740" s="475">
        <f t="shared" si="80"/>
        <v>-1800</v>
      </c>
      <c r="L1740" s="476">
        <f t="shared" si="78"/>
        <v>-100</v>
      </c>
      <c r="M1740" s="477"/>
      <c r="N1740" s="478"/>
    </row>
    <row r="1741" ht="15" customHeight="1" spans="1:14">
      <c r="A1741" s="461">
        <v>1735</v>
      </c>
      <c r="B1741" s="469" t="s">
        <v>2327</v>
      </c>
      <c r="C1741" s="470" t="s">
        <v>427</v>
      </c>
      <c r="D1741" s="471" t="s">
        <v>386</v>
      </c>
      <c r="E1741" s="465">
        <v>4</v>
      </c>
      <c r="F1741" s="466">
        <f t="shared" si="79"/>
        <v>1730</v>
      </c>
      <c r="G1741" s="467">
        <v>6920</v>
      </c>
      <c r="H1741" s="468"/>
      <c r="I1741" s="473"/>
      <c r="J1741" s="474"/>
      <c r="K1741" s="475">
        <f t="shared" si="80"/>
        <v>-6920</v>
      </c>
      <c r="L1741" s="476">
        <f t="shared" si="78"/>
        <v>-100</v>
      </c>
      <c r="M1741" s="477"/>
      <c r="N1741" s="478"/>
    </row>
    <row r="1742" ht="15" customHeight="1" spans="1:14">
      <c r="A1742" s="461">
        <v>1736</v>
      </c>
      <c r="B1742" s="469" t="s">
        <v>2328</v>
      </c>
      <c r="C1742" s="470" t="s">
        <v>427</v>
      </c>
      <c r="D1742" s="471" t="s">
        <v>416</v>
      </c>
      <c r="E1742" s="465">
        <v>1</v>
      </c>
      <c r="F1742" s="466">
        <f t="shared" si="79"/>
        <v>34500</v>
      </c>
      <c r="G1742" s="467">
        <v>34500</v>
      </c>
      <c r="H1742" s="468"/>
      <c r="I1742" s="473"/>
      <c r="J1742" s="474"/>
      <c r="K1742" s="475">
        <f t="shared" si="80"/>
        <v>-34500</v>
      </c>
      <c r="L1742" s="476">
        <f t="shared" si="78"/>
        <v>-100</v>
      </c>
      <c r="M1742" s="477"/>
      <c r="N1742" s="478"/>
    </row>
    <row r="1743" ht="15" customHeight="1" spans="1:14">
      <c r="A1743" s="461">
        <v>1737</v>
      </c>
      <c r="B1743" s="469" t="s">
        <v>2329</v>
      </c>
      <c r="C1743" s="470" t="s">
        <v>427</v>
      </c>
      <c r="D1743" s="471" t="s">
        <v>342</v>
      </c>
      <c r="E1743" s="465">
        <v>1</v>
      </c>
      <c r="F1743" s="466">
        <f t="shared" si="79"/>
        <v>386800</v>
      </c>
      <c r="G1743" s="467">
        <v>386800</v>
      </c>
      <c r="H1743" s="468"/>
      <c r="I1743" s="473"/>
      <c r="J1743" s="474"/>
      <c r="K1743" s="475">
        <f t="shared" si="80"/>
        <v>-386800</v>
      </c>
      <c r="L1743" s="476">
        <f t="shared" si="78"/>
        <v>-100</v>
      </c>
      <c r="M1743" s="477"/>
      <c r="N1743" s="478"/>
    </row>
    <row r="1744" ht="15" customHeight="1" spans="1:14">
      <c r="A1744" s="461">
        <v>1738</v>
      </c>
      <c r="B1744" s="469" t="s">
        <v>2330</v>
      </c>
      <c r="C1744" s="470" t="s">
        <v>2331</v>
      </c>
      <c r="D1744" s="471" t="s">
        <v>342</v>
      </c>
      <c r="E1744" s="465">
        <v>2</v>
      </c>
      <c r="F1744" s="466">
        <f t="shared" si="79"/>
        <v>46000</v>
      </c>
      <c r="G1744" s="467">
        <v>92000</v>
      </c>
      <c r="H1744" s="468"/>
      <c r="I1744" s="473"/>
      <c r="J1744" s="474"/>
      <c r="K1744" s="475">
        <f t="shared" si="80"/>
        <v>-92000</v>
      </c>
      <c r="L1744" s="476">
        <f t="shared" si="78"/>
        <v>-100</v>
      </c>
      <c r="M1744" s="477"/>
      <c r="N1744" s="478"/>
    </row>
    <row r="1745" ht="15" customHeight="1" spans="1:14">
      <c r="A1745" s="461">
        <v>1739</v>
      </c>
      <c r="B1745" s="469" t="s">
        <v>2332</v>
      </c>
      <c r="C1745" s="470" t="s">
        <v>2333</v>
      </c>
      <c r="D1745" s="471" t="s">
        <v>378</v>
      </c>
      <c r="E1745" s="465">
        <v>1</v>
      </c>
      <c r="F1745" s="466">
        <f t="shared" si="79"/>
        <v>43500</v>
      </c>
      <c r="G1745" s="467">
        <v>43500</v>
      </c>
      <c r="H1745" s="468"/>
      <c r="I1745" s="473"/>
      <c r="J1745" s="474"/>
      <c r="K1745" s="475">
        <f t="shared" si="80"/>
        <v>-43500</v>
      </c>
      <c r="L1745" s="476">
        <f t="shared" si="78"/>
        <v>-100</v>
      </c>
      <c r="M1745" s="477"/>
      <c r="N1745" s="478"/>
    </row>
    <row r="1746" ht="15" customHeight="1" spans="1:14">
      <c r="A1746" s="461">
        <v>1740</v>
      </c>
      <c r="B1746" s="469" t="s">
        <v>2334</v>
      </c>
      <c r="C1746" s="470" t="s">
        <v>2335</v>
      </c>
      <c r="D1746" s="471" t="s">
        <v>386</v>
      </c>
      <c r="E1746" s="465">
        <v>2</v>
      </c>
      <c r="F1746" s="466">
        <f t="shared" si="79"/>
        <v>18300</v>
      </c>
      <c r="G1746" s="467">
        <v>36600</v>
      </c>
      <c r="H1746" s="468"/>
      <c r="I1746" s="473"/>
      <c r="J1746" s="474"/>
      <c r="K1746" s="475">
        <f t="shared" si="80"/>
        <v>-36600</v>
      </c>
      <c r="L1746" s="476">
        <f t="shared" si="78"/>
        <v>-100</v>
      </c>
      <c r="M1746" s="477"/>
      <c r="N1746" s="478"/>
    </row>
    <row r="1747" ht="15" customHeight="1" spans="1:14">
      <c r="A1747" s="461">
        <v>1741</v>
      </c>
      <c r="B1747" s="469" t="s">
        <v>2336</v>
      </c>
      <c r="C1747" s="470" t="s">
        <v>2335</v>
      </c>
      <c r="D1747" s="471" t="s">
        <v>386</v>
      </c>
      <c r="E1747" s="465">
        <v>2</v>
      </c>
      <c r="F1747" s="466">
        <f t="shared" si="79"/>
        <v>18500</v>
      </c>
      <c r="G1747" s="467">
        <v>37000</v>
      </c>
      <c r="H1747" s="468"/>
      <c r="I1747" s="473"/>
      <c r="J1747" s="474"/>
      <c r="K1747" s="475">
        <f t="shared" si="80"/>
        <v>-37000</v>
      </c>
      <c r="L1747" s="476">
        <f t="shared" si="78"/>
        <v>-100</v>
      </c>
      <c r="M1747" s="477"/>
      <c r="N1747" s="478"/>
    </row>
    <row r="1748" ht="15" customHeight="1" spans="1:14">
      <c r="A1748" s="461">
        <v>1742</v>
      </c>
      <c r="B1748" s="469" t="s">
        <v>2337</v>
      </c>
      <c r="C1748" s="470" t="s">
        <v>2335</v>
      </c>
      <c r="D1748" s="471" t="s">
        <v>386</v>
      </c>
      <c r="E1748" s="465">
        <v>3</v>
      </c>
      <c r="F1748" s="466">
        <f t="shared" si="79"/>
        <v>9166.66666666667</v>
      </c>
      <c r="G1748" s="467">
        <v>27500</v>
      </c>
      <c r="H1748" s="468"/>
      <c r="I1748" s="473"/>
      <c r="J1748" s="474"/>
      <c r="K1748" s="475">
        <f t="shared" si="80"/>
        <v>-27500</v>
      </c>
      <c r="L1748" s="476">
        <f t="shared" si="78"/>
        <v>-100</v>
      </c>
      <c r="M1748" s="477"/>
      <c r="N1748" s="478"/>
    </row>
    <row r="1749" ht="15" customHeight="1" spans="1:14">
      <c r="A1749" s="461">
        <v>1743</v>
      </c>
      <c r="B1749" s="469" t="s">
        <v>2338</v>
      </c>
      <c r="C1749" s="470" t="s">
        <v>2339</v>
      </c>
      <c r="D1749" s="471" t="s">
        <v>386</v>
      </c>
      <c r="E1749" s="465">
        <v>2</v>
      </c>
      <c r="F1749" s="466">
        <f t="shared" si="79"/>
        <v>1350</v>
      </c>
      <c r="G1749" s="467">
        <v>2700</v>
      </c>
      <c r="H1749" s="468"/>
      <c r="I1749" s="473"/>
      <c r="J1749" s="474"/>
      <c r="K1749" s="475">
        <f t="shared" si="80"/>
        <v>-2700</v>
      </c>
      <c r="L1749" s="476">
        <f t="shared" si="78"/>
        <v>-100</v>
      </c>
      <c r="M1749" s="477"/>
      <c r="N1749" s="478"/>
    </row>
    <row r="1750" ht="15" customHeight="1" spans="1:14">
      <c r="A1750" s="461">
        <v>1744</v>
      </c>
      <c r="B1750" s="469" t="s">
        <v>2340</v>
      </c>
      <c r="C1750" s="470" t="s">
        <v>2341</v>
      </c>
      <c r="D1750" s="471" t="s">
        <v>386</v>
      </c>
      <c r="E1750" s="465">
        <v>4</v>
      </c>
      <c r="F1750" s="466">
        <f t="shared" si="79"/>
        <v>1350</v>
      </c>
      <c r="G1750" s="467">
        <v>5400</v>
      </c>
      <c r="H1750" s="468"/>
      <c r="I1750" s="473"/>
      <c r="J1750" s="474"/>
      <c r="K1750" s="475">
        <f t="shared" si="80"/>
        <v>-5400</v>
      </c>
      <c r="L1750" s="476">
        <f t="shared" si="78"/>
        <v>-100</v>
      </c>
      <c r="M1750" s="477"/>
      <c r="N1750" s="478"/>
    </row>
    <row r="1751" ht="15" customHeight="1" spans="1:14">
      <c r="A1751" s="461">
        <v>1745</v>
      </c>
      <c r="B1751" s="469" t="s">
        <v>2340</v>
      </c>
      <c r="C1751" s="470" t="s">
        <v>2342</v>
      </c>
      <c r="D1751" s="471" t="s">
        <v>386</v>
      </c>
      <c r="E1751" s="465">
        <v>4</v>
      </c>
      <c r="F1751" s="466">
        <f t="shared" si="79"/>
        <v>1350</v>
      </c>
      <c r="G1751" s="467">
        <v>5400</v>
      </c>
      <c r="H1751" s="468"/>
      <c r="I1751" s="473"/>
      <c r="J1751" s="474"/>
      <c r="K1751" s="475">
        <f t="shared" si="80"/>
        <v>-5400</v>
      </c>
      <c r="L1751" s="476">
        <f t="shared" si="78"/>
        <v>-100</v>
      </c>
      <c r="M1751" s="477"/>
      <c r="N1751" s="478"/>
    </row>
    <row r="1752" ht="15" customHeight="1" spans="1:14">
      <c r="A1752" s="461">
        <v>1746</v>
      </c>
      <c r="B1752" s="469" t="s">
        <v>2343</v>
      </c>
      <c r="C1752" s="470" t="s">
        <v>2335</v>
      </c>
      <c r="D1752" s="471" t="s">
        <v>342</v>
      </c>
      <c r="E1752" s="465">
        <v>1</v>
      </c>
      <c r="F1752" s="466">
        <f t="shared" si="79"/>
        <v>22500</v>
      </c>
      <c r="G1752" s="467">
        <v>22500</v>
      </c>
      <c r="H1752" s="468"/>
      <c r="I1752" s="473"/>
      <c r="J1752" s="474"/>
      <c r="K1752" s="475">
        <f t="shared" si="80"/>
        <v>-22500</v>
      </c>
      <c r="L1752" s="476">
        <f t="shared" si="78"/>
        <v>-100</v>
      </c>
      <c r="M1752" s="477"/>
      <c r="N1752" s="478"/>
    </row>
    <row r="1753" ht="15" customHeight="1" spans="1:14">
      <c r="A1753" s="461">
        <v>1747</v>
      </c>
      <c r="B1753" s="469" t="s">
        <v>2344</v>
      </c>
      <c r="C1753" s="470" t="s">
        <v>2345</v>
      </c>
      <c r="D1753" s="471" t="s">
        <v>416</v>
      </c>
      <c r="E1753" s="465">
        <v>1</v>
      </c>
      <c r="F1753" s="466">
        <f t="shared" si="79"/>
        <v>33800</v>
      </c>
      <c r="G1753" s="467">
        <v>33800</v>
      </c>
      <c r="H1753" s="468"/>
      <c r="I1753" s="473"/>
      <c r="J1753" s="474"/>
      <c r="K1753" s="475">
        <f t="shared" si="80"/>
        <v>-33800</v>
      </c>
      <c r="L1753" s="476">
        <f t="shared" si="78"/>
        <v>-100</v>
      </c>
      <c r="M1753" s="477"/>
      <c r="N1753" s="478"/>
    </row>
    <row r="1754" ht="15" customHeight="1" spans="1:14">
      <c r="A1754" s="461">
        <v>1748</v>
      </c>
      <c r="B1754" s="469" t="s">
        <v>2346</v>
      </c>
      <c r="C1754" s="470" t="s">
        <v>2347</v>
      </c>
      <c r="D1754" s="471" t="s">
        <v>386</v>
      </c>
      <c r="E1754" s="465">
        <v>2</v>
      </c>
      <c r="F1754" s="466">
        <f t="shared" si="79"/>
        <v>24500</v>
      </c>
      <c r="G1754" s="467">
        <v>49000</v>
      </c>
      <c r="H1754" s="468"/>
      <c r="I1754" s="473"/>
      <c r="J1754" s="474"/>
      <c r="K1754" s="475">
        <f t="shared" si="80"/>
        <v>-49000</v>
      </c>
      <c r="L1754" s="476">
        <f t="shared" si="78"/>
        <v>-100</v>
      </c>
      <c r="M1754" s="477"/>
      <c r="N1754" s="478"/>
    </row>
    <row r="1755" ht="15" customHeight="1" spans="1:14">
      <c r="A1755" s="461">
        <v>1749</v>
      </c>
      <c r="B1755" s="469" t="s">
        <v>2348</v>
      </c>
      <c r="C1755" s="470" t="s">
        <v>2335</v>
      </c>
      <c r="D1755" s="471" t="s">
        <v>476</v>
      </c>
      <c r="E1755" s="465">
        <v>19</v>
      </c>
      <c r="F1755" s="466">
        <f t="shared" si="79"/>
        <v>75</v>
      </c>
      <c r="G1755" s="467">
        <v>1425</v>
      </c>
      <c r="H1755" s="468"/>
      <c r="I1755" s="473"/>
      <c r="J1755" s="474"/>
      <c r="K1755" s="475">
        <f t="shared" si="80"/>
        <v>-1425</v>
      </c>
      <c r="L1755" s="476">
        <f t="shared" si="78"/>
        <v>-100</v>
      </c>
      <c r="M1755" s="477"/>
      <c r="N1755" s="478"/>
    </row>
    <row r="1756" ht="15" customHeight="1" spans="1:14">
      <c r="A1756" s="461">
        <v>1750</v>
      </c>
      <c r="B1756" s="469" t="s">
        <v>2349</v>
      </c>
      <c r="C1756" s="470" t="s">
        <v>2335</v>
      </c>
      <c r="D1756" s="471" t="s">
        <v>476</v>
      </c>
      <c r="E1756" s="465">
        <v>2</v>
      </c>
      <c r="F1756" s="466">
        <f t="shared" si="79"/>
        <v>17500</v>
      </c>
      <c r="G1756" s="467">
        <v>35000</v>
      </c>
      <c r="H1756" s="468"/>
      <c r="I1756" s="473"/>
      <c r="J1756" s="474"/>
      <c r="K1756" s="475">
        <f t="shared" si="80"/>
        <v>-35000</v>
      </c>
      <c r="L1756" s="476">
        <f t="shared" si="78"/>
        <v>-100</v>
      </c>
      <c r="M1756" s="477"/>
      <c r="N1756" s="478"/>
    </row>
    <row r="1757" ht="15" customHeight="1" spans="1:14">
      <c r="A1757" s="461">
        <v>1751</v>
      </c>
      <c r="B1757" s="469" t="s">
        <v>2350</v>
      </c>
      <c r="C1757" s="470" t="s">
        <v>2335</v>
      </c>
      <c r="D1757" s="471" t="s">
        <v>386</v>
      </c>
      <c r="E1757" s="465">
        <v>2</v>
      </c>
      <c r="F1757" s="466">
        <f t="shared" si="79"/>
        <v>1550</v>
      </c>
      <c r="G1757" s="467">
        <v>3100</v>
      </c>
      <c r="H1757" s="468"/>
      <c r="I1757" s="473"/>
      <c r="J1757" s="474"/>
      <c r="K1757" s="475">
        <f t="shared" si="80"/>
        <v>-3100</v>
      </c>
      <c r="L1757" s="476">
        <f t="shared" si="78"/>
        <v>-100</v>
      </c>
      <c r="M1757" s="477"/>
      <c r="N1757" s="478"/>
    </row>
    <row r="1758" ht="15" customHeight="1" spans="1:14">
      <c r="A1758" s="461">
        <v>1752</v>
      </c>
      <c r="B1758" s="469" t="s">
        <v>2186</v>
      </c>
      <c r="C1758" s="470" t="s">
        <v>2335</v>
      </c>
      <c r="D1758" s="471" t="s">
        <v>386</v>
      </c>
      <c r="E1758" s="465">
        <v>4</v>
      </c>
      <c r="F1758" s="466">
        <f t="shared" si="79"/>
        <v>4133</v>
      </c>
      <c r="G1758" s="467">
        <v>16532</v>
      </c>
      <c r="H1758" s="468"/>
      <c r="I1758" s="473"/>
      <c r="J1758" s="474"/>
      <c r="K1758" s="475">
        <f t="shared" si="80"/>
        <v>-16532</v>
      </c>
      <c r="L1758" s="476">
        <f t="shared" si="78"/>
        <v>-100</v>
      </c>
      <c r="M1758" s="477"/>
      <c r="N1758" s="478"/>
    </row>
    <row r="1759" ht="15" customHeight="1" spans="1:14">
      <c r="A1759" s="461">
        <v>1753</v>
      </c>
      <c r="B1759" s="469" t="s">
        <v>2028</v>
      </c>
      <c r="C1759" s="470" t="s">
        <v>2335</v>
      </c>
      <c r="D1759" s="471" t="s">
        <v>386</v>
      </c>
      <c r="E1759" s="465">
        <v>42</v>
      </c>
      <c r="F1759" s="466">
        <f t="shared" si="79"/>
        <v>170</v>
      </c>
      <c r="G1759" s="467">
        <v>7140</v>
      </c>
      <c r="H1759" s="468"/>
      <c r="I1759" s="473"/>
      <c r="J1759" s="474"/>
      <c r="K1759" s="475">
        <f t="shared" si="80"/>
        <v>-7140</v>
      </c>
      <c r="L1759" s="476">
        <f t="shared" si="78"/>
        <v>-100</v>
      </c>
      <c r="M1759" s="477"/>
      <c r="N1759" s="478"/>
    </row>
    <row r="1760" ht="15" customHeight="1" spans="1:14">
      <c r="A1760" s="461">
        <v>1754</v>
      </c>
      <c r="B1760" s="469" t="s">
        <v>2351</v>
      </c>
      <c r="C1760" s="470" t="s">
        <v>2335</v>
      </c>
      <c r="D1760" s="471" t="s">
        <v>416</v>
      </c>
      <c r="E1760" s="465">
        <v>2</v>
      </c>
      <c r="F1760" s="466">
        <f t="shared" si="79"/>
        <v>7800</v>
      </c>
      <c r="G1760" s="467">
        <v>15600</v>
      </c>
      <c r="H1760" s="468"/>
      <c r="I1760" s="473"/>
      <c r="J1760" s="474"/>
      <c r="K1760" s="475">
        <f t="shared" si="80"/>
        <v>-15600</v>
      </c>
      <c r="L1760" s="476">
        <f t="shared" si="78"/>
        <v>-100</v>
      </c>
      <c r="M1760" s="477"/>
      <c r="N1760" s="478"/>
    </row>
    <row r="1761" ht="15" customHeight="1" spans="1:14">
      <c r="A1761" s="461">
        <v>1755</v>
      </c>
      <c r="B1761" s="469" t="s">
        <v>2238</v>
      </c>
      <c r="C1761" s="470" t="s">
        <v>2335</v>
      </c>
      <c r="D1761" s="471" t="s">
        <v>393</v>
      </c>
      <c r="E1761" s="465">
        <v>45</v>
      </c>
      <c r="F1761" s="466">
        <f t="shared" si="79"/>
        <v>123.188888888889</v>
      </c>
      <c r="G1761" s="467">
        <v>5543.5</v>
      </c>
      <c r="H1761" s="468"/>
      <c r="I1761" s="473"/>
      <c r="J1761" s="474"/>
      <c r="K1761" s="475">
        <f t="shared" si="80"/>
        <v>-5543.5</v>
      </c>
      <c r="L1761" s="476">
        <f t="shared" si="78"/>
        <v>-100</v>
      </c>
      <c r="M1761" s="477"/>
      <c r="N1761" s="478"/>
    </row>
    <row r="1762" ht="15" customHeight="1" spans="1:14">
      <c r="A1762" s="461">
        <v>1756</v>
      </c>
      <c r="B1762" s="469" t="s">
        <v>2317</v>
      </c>
      <c r="C1762" s="470" t="s">
        <v>2335</v>
      </c>
      <c r="D1762" s="471" t="s">
        <v>393</v>
      </c>
      <c r="E1762" s="465">
        <v>9</v>
      </c>
      <c r="F1762" s="466">
        <f t="shared" si="79"/>
        <v>954</v>
      </c>
      <c r="G1762" s="467">
        <v>8586</v>
      </c>
      <c r="H1762" s="468"/>
      <c r="I1762" s="473"/>
      <c r="J1762" s="474"/>
      <c r="K1762" s="475">
        <f t="shared" si="80"/>
        <v>-8586</v>
      </c>
      <c r="L1762" s="476">
        <f t="shared" si="78"/>
        <v>-100</v>
      </c>
      <c r="M1762" s="477"/>
      <c r="N1762" s="478"/>
    </row>
    <row r="1763" ht="15" customHeight="1" spans="1:14">
      <c r="A1763" s="461">
        <v>1757</v>
      </c>
      <c r="B1763" s="469" t="s">
        <v>2352</v>
      </c>
      <c r="C1763" s="470" t="s">
        <v>2335</v>
      </c>
      <c r="D1763" s="471" t="s">
        <v>378</v>
      </c>
      <c r="E1763" s="465">
        <v>1</v>
      </c>
      <c r="F1763" s="466">
        <f t="shared" si="79"/>
        <v>205800</v>
      </c>
      <c r="G1763" s="467">
        <v>205800</v>
      </c>
      <c r="H1763" s="468"/>
      <c r="I1763" s="473"/>
      <c r="J1763" s="474"/>
      <c r="K1763" s="475">
        <f t="shared" si="80"/>
        <v>-205800</v>
      </c>
      <c r="L1763" s="476">
        <f t="shared" si="78"/>
        <v>-100</v>
      </c>
      <c r="M1763" s="477"/>
      <c r="N1763" s="478"/>
    </row>
    <row r="1764" ht="15" customHeight="1" spans="1:14">
      <c r="A1764" s="461">
        <v>1758</v>
      </c>
      <c r="B1764" s="469" t="s">
        <v>2313</v>
      </c>
      <c r="C1764" s="470" t="s">
        <v>2335</v>
      </c>
      <c r="D1764" s="471" t="s">
        <v>342</v>
      </c>
      <c r="E1764" s="465">
        <v>2</v>
      </c>
      <c r="F1764" s="466">
        <f t="shared" si="79"/>
        <v>12500</v>
      </c>
      <c r="G1764" s="467">
        <v>25000</v>
      </c>
      <c r="H1764" s="468"/>
      <c r="I1764" s="473"/>
      <c r="J1764" s="474"/>
      <c r="K1764" s="475">
        <f t="shared" si="80"/>
        <v>-25000</v>
      </c>
      <c r="L1764" s="476">
        <f t="shared" si="78"/>
        <v>-100</v>
      </c>
      <c r="M1764" s="477"/>
      <c r="N1764" s="478"/>
    </row>
    <row r="1765" ht="15" customHeight="1" spans="1:14">
      <c r="A1765" s="461">
        <v>1759</v>
      </c>
      <c r="B1765" s="469" t="s">
        <v>2353</v>
      </c>
      <c r="C1765" s="470" t="s">
        <v>2335</v>
      </c>
      <c r="D1765" s="471" t="s">
        <v>416</v>
      </c>
      <c r="E1765" s="465">
        <v>1</v>
      </c>
      <c r="F1765" s="466">
        <f t="shared" si="79"/>
        <v>184800</v>
      </c>
      <c r="G1765" s="467">
        <v>184800</v>
      </c>
      <c r="H1765" s="468"/>
      <c r="I1765" s="473"/>
      <c r="J1765" s="474"/>
      <c r="K1765" s="475">
        <f t="shared" si="80"/>
        <v>-184800</v>
      </c>
      <c r="L1765" s="476">
        <f t="shared" si="78"/>
        <v>-100</v>
      </c>
      <c r="M1765" s="477"/>
      <c r="N1765" s="478"/>
    </row>
    <row r="1766" ht="15" customHeight="1" spans="1:14">
      <c r="A1766" s="461">
        <v>1760</v>
      </c>
      <c r="B1766" s="469" t="s">
        <v>2354</v>
      </c>
      <c r="C1766" s="470">
        <v>100</v>
      </c>
      <c r="D1766" s="471" t="s">
        <v>342</v>
      </c>
      <c r="E1766" s="465">
        <v>1</v>
      </c>
      <c r="F1766" s="466">
        <f t="shared" si="79"/>
        <v>16000</v>
      </c>
      <c r="G1766" s="467">
        <v>16000</v>
      </c>
      <c r="H1766" s="468"/>
      <c r="I1766" s="473"/>
      <c r="J1766" s="474"/>
      <c r="K1766" s="475">
        <f t="shared" si="80"/>
        <v>-16000</v>
      </c>
      <c r="L1766" s="476">
        <f t="shared" si="78"/>
        <v>-100</v>
      </c>
      <c r="M1766" s="477"/>
      <c r="N1766" s="478"/>
    </row>
    <row r="1767" ht="15" customHeight="1" spans="1:14">
      <c r="A1767" s="461">
        <v>1761</v>
      </c>
      <c r="B1767" s="469" t="s">
        <v>1488</v>
      </c>
      <c r="C1767" s="470" t="s">
        <v>2355</v>
      </c>
      <c r="D1767" s="471" t="s">
        <v>386</v>
      </c>
      <c r="E1767" s="465">
        <v>2</v>
      </c>
      <c r="F1767" s="466">
        <f t="shared" si="79"/>
        <v>950</v>
      </c>
      <c r="G1767" s="467">
        <v>1900</v>
      </c>
      <c r="H1767" s="468"/>
      <c r="I1767" s="473"/>
      <c r="J1767" s="474"/>
      <c r="K1767" s="475">
        <f t="shared" si="80"/>
        <v>-1900</v>
      </c>
      <c r="L1767" s="476">
        <f t="shared" si="78"/>
        <v>-100</v>
      </c>
      <c r="M1767" s="477"/>
      <c r="N1767" s="478"/>
    </row>
    <row r="1768" ht="15" customHeight="1" spans="1:14">
      <c r="A1768" s="461">
        <v>1762</v>
      </c>
      <c r="B1768" s="469" t="s">
        <v>2356</v>
      </c>
      <c r="C1768" s="470" t="s">
        <v>2357</v>
      </c>
      <c r="D1768" s="471" t="s">
        <v>386</v>
      </c>
      <c r="E1768" s="465">
        <v>1</v>
      </c>
      <c r="F1768" s="466">
        <f t="shared" si="79"/>
        <v>125</v>
      </c>
      <c r="G1768" s="467">
        <v>125</v>
      </c>
      <c r="H1768" s="468"/>
      <c r="I1768" s="473"/>
      <c r="J1768" s="474"/>
      <c r="K1768" s="475">
        <f t="shared" si="80"/>
        <v>-125</v>
      </c>
      <c r="L1768" s="476">
        <f t="shared" si="78"/>
        <v>-100</v>
      </c>
      <c r="M1768" s="477"/>
      <c r="N1768" s="478"/>
    </row>
    <row r="1769" ht="15" customHeight="1" spans="1:14">
      <c r="A1769" s="461">
        <v>1763</v>
      </c>
      <c r="B1769" s="469" t="s">
        <v>2356</v>
      </c>
      <c r="C1769" s="470" t="s">
        <v>2358</v>
      </c>
      <c r="D1769" s="471" t="s">
        <v>386</v>
      </c>
      <c r="E1769" s="465">
        <v>2</v>
      </c>
      <c r="F1769" s="466">
        <f t="shared" si="79"/>
        <v>185</v>
      </c>
      <c r="G1769" s="467">
        <v>370</v>
      </c>
      <c r="H1769" s="468"/>
      <c r="I1769" s="473"/>
      <c r="J1769" s="474"/>
      <c r="K1769" s="475">
        <f t="shared" si="80"/>
        <v>-370</v>
      </c>
      <c r="L1769" s="476">
        <f t="shared" si="78"/>
        <v>-100</v>
      </c>
      <c r="M1769" s="477"/>
      <c r="N1769" s="478"/>
    </row>
    <row r="1770" ht="15" customHeight="1" spans="1:14">
      <c r="A1770" s="461">
        <v>1764</v>
      </c>
      <c r="B1770" s="469" t="s">
        <v>2359</v>
      </c>
      <c r="C1770" s="470" t="s">
        <v>2360</v>
      </c>
      <c r="D1770" s="471" t="s">
        <v>386</v>
      </c>
      <c r="E1770" s="465">
        <v>1</v>
      </c>
      <c r="F1770" s="466">
        <f t="shared" si="79"/>
        <v>750</v>
      </c>
      <c r="G1770" s="467">
        <v>750</v>
      </c>
      <c r="H1770" s="468"/>
      <c r="I1770" s="473"/>
      <c r="J1770" s="474"/>
      <c r="K1770" s="475">
        <f t="shared" si="80"/>
        <v>-750</v>
      </c>
      <c r="L1770" s="476">
        <f t="shared" si="78"/>
        <v>-100</v>
      </c>
      <c r="M1770" s="477"/>
      <c r="N1770" s="478"/>
    </row>
    <row r="1771" ht="15" customHeight="1" spans="1:14">
      <c r="A1771" s="461">
        <v>1765</v>
      </c>
      <c r="B1771" s="469" t="s">
        <v>2361</v>
      </c>
      <c r="C1771" s="470" t="s">
        <v>2362</v>
      </c>
      <c r="D1771" s="471" t="s">
        <v>386</v>
      </c>
      <c r="E1771" s="465">
        <v>4</v>
      </c>
      <c r="F1771" s="466">
        <f t="shared" si="79"/>
        <v>780</v>
      </c>
      <c r="G1771" s="467">
        <v>3120</v>
      </c>
      <c r="H1771" s="468"/>
      <c r="I1771" s="473"/>
      <c r="J1771" s="474"/>
      <c r="K1771" s="475">
        <f t="shared" si="80"/>
        <v>-3120</v>
      </c>
      <c r="L1771" s="476">
        <f t="shared" si="78"/>
        <v>-100</v>
      </c>
      <c r="M1771" s="477"/>
      <c r="N1771" s="478"/>
    </row>
    <row r="1772" ht="15" customHeight="1" spans="1:14">
      <c r="A1772" s="461">
        <v>1766</v>
      </c>
      <c r="B1772" s="469" t="s">
        <v>2361</v>
      </c>
      <c r="C1772" s="470" t="s">
        <v>2363</v>
      </c>
      <c r="D1772" s="471" t="s">
        <v>386</v>
      </c>
      <c r="E1772" s="465">
        <v>2</v>
      </c>
      <c r="F1772" s="466">
        <f t="shared" si="79"/>
        <v>1050</v>
      </c>
      <c r="G1772" s="467">
        <v>2100</v>
      </c>
      <c r="H1772" s="468"/>
      <c r="I1772" s="473"/>
      <c r="J1772" s="474"/>
      <c r="K1772" s="475">
        <f t="shared" si="80"/>
        <v>-2100</v>
      </c>
      <c r="L1772" s="476">
        <f t="shared" si="78"/>
        <v>-100</v>
      </c>
      <c r="M1772" s="477"/>
      <c r="N1772" s="478"/>
    </row>
    <row r="1773" ht="15" customHeight="1" spans="1:14">
      <c r="A1773" s="461">
        <v>1767</v>
      </c>
      <c r="B1773" s="469" t="s">
        <v>2364</v>
      </c>
      <c r="C1773" s="470" t="s">
        <v>2365</v>
      </c>
      <c r="D1773" s="471" t="s">
        <v>831</v>
      </c>
      <c r="E1773" s="465">
        <v>3</v>
      </c>
      <c r="F1773" s="466">
        <f t="shared" si="79"/>
        <v>1560</v>
      </c>
      <c r="G1773" s="467">
        <v>4680</v>
      </c>
      <c r="H1773" s="468"/>
      <c r="I1773" s="473"/>
      <c r="J1773" s="474"/>
      <c r="K1773" s="475">
        <f t="shared" si="80"/>
        <v>-4680</v>
      </c>
      <c r="L1773" s="476">
        <f t="shared" si="78"/>
        <v>-100</v>
      </c>
      <c r="M1773" s="477"/>
      <c r="N1773" s="478"/>
    </row>
    <row r="1774" ht="15" customHeight="1" spans="1:14">
      <c r="A1774" s="461">
        <v>1768</v>
      </c>
      <c r="B1774" s="469" t="s">
        <v>2366</v>
      </c>
      <c r="C1774" s="470" t="s">
        <v>2365</v>
      </c>
      <c r="D1774" s="471" t="s">
        <v>378</v>
      </c>
      <c r="E1774" s="465">
        <v>1</v>
      </c>
      <c r="F1774" s="466">
        <f t="shared" si="79"/>
        <v>19650</v>
      </c>
      <c r="G1774" s="467">
        <v>19650</v>
      </c>
      <c r="H1774" s="468"/>
      <c r="I1774" s="473"/>
      <c r="J1774" s="474"/>
      <c r="K1774" s="475">
        <f t="shared" si="80"/>
        <v>-19650</v>
      </c>
      <c r="L1774" s="476">
        <f t="shared" si="78"/>
        <v>-100</v>
      </c>
      <c r="M1774" s="477"/>
      <c r="N1774" s="478"/>
    </row>
    <row r="1775" ht="15" customHeight="1" spans="1:14">
      <c r="A1775" s="461">
        <v>1769</v>
      </c>
      <c r="B1775" s="469" t="s">
        <v>2348</v>
      </c>
      <c r="C1775" s="470" t="s">
        <v>2365</v>
      </c>
      <c r="D1775" s="471" t="s">
        <v>476</v>
      </c>
      <c r="E1775" s="465">
        <v>80</v>
      </c>
      <c r="F1775" s="466">
        <f t="shared" si="79"/>
        <v>128.4</v>
      </c>
      <c r="G1775" s="467">
        <v>10272</v>
      </c>
      <c r="H1775" s="468"/>
      <c r="I1775" s="473"/>
      <c r="J1775" s="474"/>
      <c r="K1775" s="475">
        <f t="shared" si="80"/>
        <v>-10272</v>
      </c>
      <c r="L1775" s="476">
        <f t="shared" si="78"/>
        <v>-100</v>
      </c>
      <c r="M1775" s="477"/>
      <c r="N1775" s="478"/>
    </row>
    <row r="1776" ht="15" customHeight="1" spans="1:14">
      <c r="A1776" s="461">
        <v>1770</v>
      </c>
      <c r="B1776" s="469" t="s">
        <v>2367</v>
      </c>
      <c r="C1776" s="470" t="s">
        <v>2365</v>
      </c>
      <c r="D1776" s="471" t="s">
        <v>378</v>
      </c>
      <c r="E1776" s="465">
        <v>6</v>
      </c>
      <c r="F1776" s="466">
        <f t="shared" si="79"/>
        <v>2350</v>
      </c>
      <c r="G1776" s="467">
        <v>14100</v>
      </c>
      <c r="H1776" s="468"/>
      <c r="I1776" s="473"/>
      <c r="J1776" s="474"/>
      <c r="K1776" s="475">
        <f t="shared" si="80"/>
        <v>-14100</v>
      </c>
      <c r="L1776" s="476">
        <f t="shared" si="78"/>
        <v>-100</v>
      </c>
      <c r="M1776" s="477"/>
      <c r="N1776" s="478"/>
    </row>
    <row r="1777" ht="15" customHeight="1" spans="1:14">
      <c r="A1777" s="461">
        <v>1771</v>
      </c>
      <c r="B1777" s="469" t="s">
        <v>2317</v>
      </c>
      <c r="C1777" s="470" t="s">
        <v>2365</v>
      </c>
      <c r="D1777" s="471" t="s">
        <v>393</v>
      </c>
      <c r="E1777" s="465">
        <v>9</v>
      </c>
      <c r="F1777" s="466">
        <f t="shared" si="79"/>
        <v>1847.88888888889</v>
      </c>
      <c r="G1777" s="467">
        <v>16631</v>
      </c>
      <c r="H1777" s="468"/>
      <c r="I1777" s="473"/>
      <c r="J1777" s="474"/>
      <c r="K1777" s="475">
        <f t="shared" si="80"/>
        <v>-16631</v>
      </c>
      <c r="L1777" s="476">
        <f t="shared" si="78"/>
        <v>-100</v>
      </c>
      <c r="M1777" s="477"/>
      <c r="N1777" s="478"/>
    </row>
    <row r="1778" ht="15" customHeight="1" spans="1:14">
      <c r="A1778" s="461">
        <v>1772</v>
      </c>
      <c r="B1778" s="469" t="s">
        <v>2368</v>
      </c>
      <c r="C1778" s="470" t="s">
        <v>2365</v>
      </c>
      <c r="D1778" s="471" t="s">
        <v>378</v>
      </c>
      <c r="E1778" s="465">
        <v>1</v>
      </c>
      <c r="F1778" s="466">
        <f t="shared" si="79"/>
        <v>523000</v>
      </c>
      <c r="G1778" s="467">
        <v>523000</v>
      </c>
      <c r="H1778" s="468"/>
      <c r="I1778" s="473"/>
      <c r="J1778" s="474"/>
      <c r="K1778" s="475">
        <f t="shared" si="80"/>
        <v>-523000</v>
      </c>
      <c r="L1778" s="476">
        <f t="shared" si="78"/>
        <v>-100</v>
      </c>
      <c r="M1778" s="477"/>
      <c r="N1778" s="478"/>
    </row>
    <row r="1779" ht="15" customHeight="1" spans="1:14">
      <c r="A1779" s="461">
        <v>1773</v>
      </c>
      <c r="B1779" s="469" t="s">
        <v>2369</v>
      </c>
      <c r="C1779" s="470" t="s">
        <v>2365</v>
      </c>
      <c r="D1779" s="471" t="s">
        <v>416</v>
      </c>
      <c r="E1779" s="465">
        <v>1</v>
      </c>
      <c r="F1779" s="466">
        <f t="shared" si="79"/>
        <v>10600</v>
      </c>
      <c r="G1779" s="467">
        <v>10600</v>
      </c>
      <c r="H1779" s="468"/>
      <c r="I1779" s="473"/>
      <c r="J1779" s="474"/>
      <c r="K1779" s="475">
        <f t="shared" si="80"/>
        <v>-10600</v>
      </c>
      <c r="L1779" s="476">
        <f t="shared" si="78"/>
        <v>-100</v>
      </c>
      <c r="M1779" s="477"/>
      <c r="N1779" s="478"/>
    </row>
    <row r="1780" ht="15" customHeight="1" spans="1:14">
      <c r="A1780" s="461">
        <v>1774</v>
      </c>
      <c r="B1780" s="469" t="s">
        <v>2336</v>
      </c>
      <c r="C1780" s="470" t="s">
        <v>2365</v>
      </c>
      <c r="D1780" s="471" t="s">
        <v>476</v>
      </c>
      <c r="E1780" s="465">
        <v>1</v>
      </c>
      <c r="F1780" s="466">
        <f t="shared" si="79"/>
        <v>26800</v>
      </c>
      <c r="G1780" s="467">
        <v>26800</v>
      </c>
      <c r="H1780" s="468"/>
      <c r="I1780" s="473"/>
      <c r="J1780" s="474"/>
      <c r="K1780" s="475">
        <f t="shared" si="80"/>
        <v>-26800</v>
      </c>
      <c r="L1780" s="476">
        <f t="shared" si="78"/>
        <v>-100</v>
      </c>
      <c r="M1780" s="477"/>
      <c r="N1780" s="478"/>
    </row>
    <row r="1781" ht="15" customHeight="1" spans="1:14">
      <c r="A1781" s="461">
        <v>1775</v>
      </c>
      <c r="B1781" s="469" t="s">
        <v>2370</v>
      </c>
      <c r="C1781" s="470" t="s">
        <v>2371</v>
      </c>
      <c r="D1781" s="471" t="s">
        <v>476</v>
      </c>
      <c r="E1781" s="465">
        <v>4</v>
      </c>
      <c r="F1781" s="466">
        <f t="shared" si="79"/>
        <v>65</v>
      </c>
      <c r="G1781" s="467">
        <v>260</v>
      </c>
      <c r="H1781" s="468"/>
      <c r="I1781" s="473"/>
      <c r="J1781" s="474"/>
      <c r="K1781" s="475">
        <f t="shared" si="80"/>
        <v>-260</v>
      </c>
      <c r="L1781" s="476">
        <f t="shared" si="78"/>
        <v>-100</v>
      </c>
      <c r="M1781" s="477"/>
      <c r="N1781" s="478"/>
    </row>
    <row r="1782" ht="15" customHeight="1" spans="1:14">
      <c r="A1782" s="461">
        <v>1776</v>
      </c>
      <c r="B1782" s="469" t="s">
        <v>2370</v>
      </c>
      <c r="C1782" s="470" t="s">
        <v>2372</v>
      </c>
      <c r="D1782" s="471" t="s">
        <v>476</v>
      </c>
      <c r="E1782" s="465">
        <v>3</v>
      </c>
      <c r="F1782" s="466">
        <f t="shared" si="79"/>
        <v>45</v>
      </c>
      <c r="G1782" s="467">
        <v>135</v>
      </c>
      <c r="H1782" s="468"/>
      <c r="I1782" s="473"/>
      <c r="J1782" s="474"/>
      <c r="K1782" s="475">
        <f t="shared" si="80"/>
        <v>-135</v>
      </c>
      <c r="L1782" s="476">
        <f t="shared" si="78"/>
        <v>-100</v>
      </c>
      <c r="M1782" s="477"/>
      <c r="N1782" s="478"/>
    </row>
    <row r="1783" ht="15" customHeight="1" spans="1:14">
      <c r="A1783" s="461">
        <v>1777</v>
      </c>
      <c r="B1783" s="469" t="s">
        <v>2373</v>
      </c>
      <c r="C1783" s="470" t="s">
        <v>2374</v>
      </c>
      <c r="D1783" s="471" t="s">
        <v>831</v>
      </c>
      <c r="E1783" s="465">
        <v>1</v>
      </c>
      <c r="F1783" s="466">
        <f t="shared" si="79"/>
        <v>5750</v>
      </c>
      <c r="G1783" s="467">
        <v>5750</v>
      </c>
      <c r="H1783" s="468"/>
      <c r="I1783" s="473"/>
      <c r="J1783" s="474"/>
      <c r="K1783" s="475">
        <f t="shared" si="80"/>
        <v>-5750</v>
      </c>
      <c r="L1783" s="476">
        <f t="shared" si="78"/>
        <v>-100</v>
      </c>
      <c r="M1783" s="477"/>
      <c r="N1783" s="478"/>
    </row>
    <row r="1784" ht="15" customHeight="1" spans="1:14">
      <c r="A1784" s="461">
        <v>1778</v>
      </c>
      <c r="B1784" s="469" t="s">
        <v>2375</v>
      </c>
      <c r="C1784" s="470" t="s">
        <v>1765</v>
      </c>
      <c r="D1784" s="471" t="s">
        <v>342</v>
      </c>
      <c r="E1784" s="465">
        <v>1</v>
      </c>
      <c r="F1784" s="466">
        <f t="shared" si="79"/>
        <v>88500</v>
      </c>
      <c r="G1784" s="467">
        <v>88500</v>
      </c>
      <c r="H1784" s="468"/>
      <c r="I1784" s="473"/>
      <c r="J1784" s="474"/>
      <c r="K1784" s="475">
        <f t="shared" si="80"/>
        <v>-88500</v>
      </c>
      <c r="L1784" s="476">
        <f t="shared" si="78"/>
        <v>-100</v>
      </c>
      <c r="M1784" s="477"/>
      <c r="N1784" s="478"/>
    </row>
    <row r="1785" ht="15" customHeight="1" spans="1:14">
      <c r="A1785" s="461">
        <v>1779</v>
      </c>
      <c r="B1785" s="469" t="s">
        <v>2151</v>
      </c>
      <c r="C1785" s="470" t="s">
        <v>2376</v>
      </c>
      <c r="D1785" s="471" t="s">
        <v>386</v>
      </c>
      <c r="E1785" s="465">
        <v>4</v>
      </c>
      <c r="F1785" s="466">
        <f t="shared" si="79"/>
        <v>1430</v>
      </c>
      <c r="G1785" s="467">
        <v>5720</v>
      </c>
      <c r="H1785" s="468"/>
      <c r="I1785" s="473"/>
      <c r="J1785" s="474"/>
      <c r="K1785" s="475">
        <f t="shared" si="80"/>
        <v>-5720</v>
      </c>
      <c r="L1785" s="476">
        <f t="shared" si="78"/>
        <v>-100</v>
      </c>
      <c r="M1785" s="477"/>
      <c r="N1785" s="478"/>
    </row>
    <row r="1786" ht="15" customHeight="1" spans="1:14">
      <c r="A1786" s="461">
        <v>1780</v>
      </c>
      <c r="B1786" s="469" t="s">
        <v>2377</v>
      </c>
      <c r="C1786" s="470" t="s">
        <v>2378</v>
      </c>
      <c r="D1786" s="471" t="s">
        <v>386</v>
      </c>
      <c r="E1786" s="465">
        <v>1</v>
      </c>
      <c r="F1786" s="466">
        <f t="shared" si="79"/>
        <v>1800</v>
      </c>
      <c r="G1786" s="467">
        <v>1800</v>
      </c>
      <c r="H1786" s="468"/>
      <c r="I1786" s="473"/>
      <c r="J1786" s="474"/>
      <c r="K1786" s="475">
        <f t="shared" si="80"/>
        <v>-1800</v>
      </c>
      <c r="L1786" s="476">
        <f t="shared" si="78"/>
        <v>-100</v>
      </c>
      <c r="M1786" s="477"/>
      <c r="N1786" s="478"/>
    </row>
    <row r="1787" ht="15" customHeight="1" spans="1:14">
      <c r="A1787" s="461">
        <v>1781</v>
      </c>
      <c r="B1787" s="469" t="s">
        <v>2379</v>
      </c>
      <c r="C1787" s="470" t="s">
        <v>2380</v>
      </c>
      <c r="D1787" s="471" t="s">
        <v>386</v>
      </c>
      <c r="E1787" s="465">
        <v>2</v>
      </c>
      <c r="F1787" s="466">
        <f t="shared" si="79"/>
        <v>13397.65</v>
      </c>
      <c r="G1787" s="467">
        <v>26795.3</v>
      </c>
      <c r="H1787" s="468"/>
      <c r="I1787" s="473"/>
      <c r="J1787" s="474"/>
      <c r="K1787" s="475">
        <f t="shared" si="80"/>
        <v>-26795.3</v>
      </c>
      <c r="L1787" s="476">
        <f t="shared" si="78"/>
        <v>-100</v>
      </c>
      <c r="M1787" s="477"/>
      <c r="N1787" s="478"/>
    </row>
    <row r="1788" ht="15" customHeight="1" spans="1:14">
      <c r="A1788" s="461">
        <v>1782</v>
      </c>
      <c r="B1788" s="469" t="s">
        <v>2381</v>
      </c>
      <c r="C1788" s="470" t="s">
        <v>2382</v>
      </c>
      <c r="D1788" s="471" t="s">
        <v>342</v>
      </c>
      <c r="E1788" s="465">
        <v>1</v>
      </c>
      <c r="F1788" s="466">
        <f t="shared" si="79"/>
        <v>21500</v>
      </c>
      <c r="G1788" s="467">
        <v>21500</v>
      </c>
      <c r="H1788" s="468"/>
      <c r="I1788" s="473"/>
      <c r="J1788" s="474"/>
      <c r="K1788" s="475">
        <f t="shared" si="80"/>
        <v>-21500</v>
      </c>
      <c r="L1788" s="476">
        <f t="shared" si="78"/>
        <v>-100</v>
      </c>
      <c r="M1788" s="477"/>
      <c r="N1788" s="478"/>
    </row>
    <row r="1789" ht="15" customHeight="1" spans="1:14">
      <c r="A1789" s="461">
        <v>1783</v>
      </c>
      <c r="B1789" s="469" t="s">
        <v>2317</v>
      </c>
      <c r="C1789" s="470" t="s">
        <v>1765</v>
      </c>
      <c r="D1789" s="471" t="s">
        <v>393</v>
      </c>
      <c r="E1789" s="465">
        <v>59</v>
      </c>
      <c r="F1789" s="466">
        <f t="shared" si="79"/>
        <v>1679.22033898305</v>
      </c>
      <c r="G1789" s="467">
        <v>99074</v>
      </c>
      <c r="H1789" s="468"/>
      <c r="I1789" s="473"/>
      <c r="J1789" s="474"/>
      <c r="K1789" s="475">
        <f t="shared" si="80"/>
        <v>-99074</v>
      </c>
      <c r="L1789" s="476">
        <f t="shared" si="78"/>
        <v>-100</v>
      </c>
      <c r="M1789" s="477"/>
      <c r="N1789" s="478"/>
    </row>
    <row r="1790" ht="15" customHeight="1" spans="1:14">
      <c r="A1790" s="461">
        <v>1784</v>
      </c>
      <c r="B1790" s="469" t="s">
        <v>2383</v>
      </c>
      <c r="C1790" s="470" t="s">
        <v>1765</v>
      </c>
      <c r="D1790" s="471" t="s">
        <v>476</v>
      </c>
      <c r="E1790" s="465">
        <v>32</v>
      </c>
      <c r="F1790" s="466">
        <f t="shared" si="79"/>
        <v>94.125</v>
      </c>
      <c r="G1790" s="467">
        <v>3012</v>
      </c>
      <c r="H1790" s="468"/>
      <c r="I1790" s="473"/>
      <c r="J1790" s="474"/>
      <c r="K1790" s="475">
        <f t="shared" si="80"/>
        <v>-3012</v>
      </c>
      <c r="L1790" s="476">
        <f t="shared" si="78"/>
        <v>-100</v>
      </c>
      <c r="M1790" s="477"/>
      <c r="N1790" s="478"/>
    </row>
    <row r="1791" ht="15" customHeight="1" spans="1:14">
      <c r="A1791" s="461">
        <v>1785</v>
      </c>
      <c r="B1791" s="469" t="s">
        <v>2384</v>
      </c>
      <c r="C1791" s="470" t="s">
        <v>2385</v>
      </c>
      <c r="D1791" s="471" t="s">
        <v>476</v>
      </c>
      <c r="E1791" s="465">
        <v>1</v>
      </c>
      <c r="F1791" s="466">
        <f t="shared" si="79"/>
        <v>35</v>
      </c>
      <c r="G1791" s="467">
        <v>35</v>
      </c>
      <c r="H1791" s="468"/>
      <c r="I1791" s="473"/>
      <c r="J1791" s="474"/>
      <c r="K1791" s="475">
        <f t="shared" si="80"/>
        <v>-35</v>
      </c>
      <c r="L1791" s="476">
        <f t="shared" si="78"/>
        <v>-100</v>
      </c>
      <c r="M1791" s="477"/>
      <c r="N1791" s="478"/>
    </row>
    <row r="1792" ht="15" customHeight="1" spans="1:14">
      <c r="A1792" s="461">
        <v>1786</v>
      </c>
      <c r="B1792" s="469" t="s">
        <v>2384</v>
      </c>
      <c r="C1792" s="470" t="s">
        <v>2386</v>
      </c>
      <c r="D1792" s="471" t="s">
        <v>476</v>
      </c>
      <c r="E1792" s="465">
        <v>1</v>
      </c>
      <c r="F1792" s="466">
        <f t="shared" si="79"/>
        <v>25</v>
      </c>
      <c r="G1792" s="467">
        <v>25</v>
      </c>
      <c r="H1792" s="468"/>
      <c r="I1792" s="473"/>
      <c r="J1792" s="474"/>
      <c r="K1792" s="475">
        <f t="shared" si="80"/>
        <v>-25</v>
      </c>
      <c r="L1792" s="476">
        <f t="shared" si="78"/>
        <v>-100</v>
      </c>
      <c r="M1792" s="477"/>
      <c r="N1792" s="478"/>
    </row>
    <row r="1793" ht="15" customHeight="1" spans="1:14">
      <c r="A1793" s="461">
        <v>1787</v>
      </c>
      <c r="B1793" s="469" t="s">
        <v>2387</v>
      </c>
      <c r="C1793" s="470" t="s">
        <v>1765</v>
      </c>
      <c r="D1793" s="471" t="s">
        <v>416</v>
      </c>
      <c r="E1793" s="465">
        <v>1</v>
      </c>
      <c r="F1793" s="466">
        <f t="shared" si="79"/>
        <v>4786.32</v>
      </c>
      <c r="G1793" s="467">
        <v>4786.32</v>
      </c>
      <c r="H1793" s="468"/>
      <c r="I1793" s="473"/>
      <c r="J1793" s="474"/>
      <c r="K1793" s="475">
        <f t="shared" si="80"/>
        <v>-4786.32</v>
      </c>
      <c r="L1793" s="476">
        <f t="shared" si="78"/>
        <v>-100</v>
      </c>
      <c r="M1793" s="477"/>
      <c r="N1793" s="478"/>
    </row>
    <row r="1794" ht="15" customHeight="1" spans="1:14">
      <c r="A1794" s="461">
        <v>1788</v>
      </c>
      <c r="B1794" s="469" t="s">
        <v>2388</v>
      </c>
      <c r="C1794" s="470" t="s">
        <v>1765</v>
      </c>
      <c r="D1794" s="471" t="s">
        <v>378</v>
      </c>
      <c r="E1794" s="465">
        <v>1</v>
      </c>
      <c r="F1794" s="466">
        <f t="shared" si="79"/>
        <v>5726.5</v>
      </c>
      <c r="G1794" s="467">
        <v>5726.5</v>
      </c>
      <c r="H1794" s="468"/>
      <c r="I1794" s="473"/>
      <c r="J1794" s="474"/>
      <c r="K1794" s="475">
        <f t="shared" si="80"/>
        <v>-5726.5</v>
      </c>
      <c r="L1794" s="476">
        <f t="shared" si="78"/>
        <v>-100</v>
      </c>
      <c r="M1794" s="477"/>
      <c r="N1794" s="478"/>
    </row>
    <row r="1795" ht="15" customHeight="1" spans="1:14">
      <c r="A1795" s="461">
        <v>1789</v>
      </c>
      <c r="B1795" s="469" t="s">
        <v>1665</v>
      </c>
      <c r="C1795" s="470" t="s">
        <v>1765</v>
      </c>
      <c r="D1795" s="471" t="s">
        <v>831</v>
      </c>
      <c r="E1795" s="465">
        <v>6</v>
      </c>
      <c r="F1795" s="466">
        <f t="shared" si="79"/>
        <v>3408.76</v>
      </c>
      <c r="G1795" s="467">
        <v>20452.56</v>
      </c>
      <c r="H1795" s="468"/>
      <c r="I1795" s="473"/>
      <c r="J1795" s="474"/>
      <c r="K1795" s="475">
        <f t="shared" si="80"/>
        <v>-20452.56</v>
      </c>
      <c r="L1795" s="476">
        <f t="shared" ref="L1795:L1858" si="81">IF(OR(G1795&lt;=0,G1795=""),"",(J1795-G1795)/G1795*100)</f>
        <v>-100</v>
      </c>
      <c r="M1795" s="477"/>
      <c r="N1795" s="478"/>
    </row>
    <row r="1796" ht="15" customHeight="1" spans="1:14">
      <c r="A1796" s="461">
        <v>1790</v>
      </c>
      <c r="B1796" s="469" t="s">
        <v>1763</v>
      </c>
      <c r="C1796" s="470" t="s">
        <v>2389</v>
      </c>
      <c r="D1796" s="471" t="s">
        <v>386</v>
      </c>
      <c r="E1796" s="465">
        <v>1</v>
      </c>
      <c r="F1796" s="466">
        <f t="shared" si="79"/>
        <v>1179.49</v>
      </c>
      <c r="G1796" s="467">
        <v>1179.49</v>
      </c>
      <c r="H1796" s="468"/>
      <c r="I1796" s="473"/>
      <c r="J1796" s="474"/>
      <c r="K1796" s="475">
        <f t="shared" si="80"/>
        <v>-1179.49</v>
      </c>
      <c r="L1796" s="476">
        <f t="shared" si="81"/>
        <v>-100</v>
      </c>
      <c r="M1796" s="477"/>
      <c r="N1796" s="478"/>
    </row>
    <row r="1797" ht="15" customHeight="1" spans="1:14">
      <c r="A1797" s="461">
        <v>1791</v>
      </c>
      <c r="B1797" s="469" t="s">
        <v>2390</v>
      </c>
      <c r="C1797" s="470" t="s">
        <v>1765</v>
      </c>
      <c r="D1797" s="471" t="s">
        <v>386</v>
      </c>
      <c r="E1797" s="465">
        <v>2</v>
      </c>
      <c r="F1797" s="466">
        <f t="shared" si="79"/>
        <v>17.09</v>
      </c>
      <c r="G1797" s="467">
        <v>34.18</v>
      </c>
      <c r="H1797" s="468"/>
      <c r="I1797" s="473"/>
      <c r="J1797" s="474"/>
      <c r="K1797" s="475">
        <f t="shared" si="80"/>
        <v>-34.18</v>
      </c>
      <c r="L1797" s="476">
        <f t="shared" si="81"/>
        <v>-100</v>
      </c>
      <c r="M1797" s="477"/>
      <c r="N1797" s="478"/>
    </row>
    <row r="1798" ht="15" customHeight="1" spans="1:14">
      <c r="A1798" s="461">
        <v>1792</v>
      </c>
      <c r="B1798" s="469" t="s">
        <v>2391</v>
      </c>
      <c r="C1798" s="470" t="s">
        <v>2392</v>
      </c>
      <c r="D1798" s="471" t="s">
        <v>342</v>
      </c>
      <c r="E1798" s="465">
        <v>1</v>
      </c>
      <c r="F1798" s="466">
        <f t="shared" si="79"/>
        <v>39500</v>
      </c>
      <c r="G1798" s="467">
        <v>39500</v>
      </c>
      <c r="H1798" s="468"/>
      <c r="I1798" s="473"/>
      <c r="J1798" s="474"/>
      <c r="K1798" s="475">
        <f t="shared" si="80"/>
        <v>-39500</v>
      </c>
      <c r="L1798" s="476">
        <f t="shared" si="81"/>
        <v>-100</v>
      </c>
      <c r="M1798" s="477"/>
      <c r="N1798" s="478"/>
    </row>
    <row r="1799" ht="15" customHeight="1" spans="1:14">
      <c r="A1799" s="461">
        <v>1793</v>
      </c>
      <c r="B1799" s="469" t="s">
        <v>2393</v>
      </c>
      <c r="C1799" s="470" t="s">
        <v>1765</v>
      </c>
      <c r="D1799" s="471" t="s">
        <v>386</v>
      </c>
      <c r="E1799" s="465">
        <v>2</v>
      </c>
      <c r="F1799" s="466">
        <f t="shared" si="79"/>
        <v>2850</v>
      </c>
      <c r="G1799" s="467">
        <v>5700</v>
      </c>
      <c r="H1799" s="468"/>
      <c r="I1799" s="473"/>
      <c r="J1799" s="474"/>
      <c r="K1799" s="475">
        <f t="shared" si="80"/>
        <v>-5700</v>
      </c>
      <c r="L1799" s="476">
        <f t="shared" si="81"/>
        <v>-100</v>
      </c>
      <c r="M1799" s="477"/>
      <c r="N1799" s="478"/>
    </row>
    <row r="1800" ht="15" customHeight="1" spans="1:14">
      <c r="A1800" s="461">
        <v>1794</v>
      </c>
      <c r="B1800" s="469" t="s">
        <v>2394</v>
      </c>
      <c r="C1800" s="470" t="s">
        <v>2161</v>
      </c>
      <c r="D1800" s="471" t="s">
        <v>416</v>
      </c>
      <c r="E1800" s="465">
        <v>1</v>
      </c>
      <c r="F1800" s="466">
        <f t="shared" ref="F1800:F1863" si="82">G1800/E1800</f>
        <v>8650</v>
      </c>
      <c r="G1800" s="467">
        <v>8650</v>
      </c>
      <c r="H1800" s="468"/>
      <c r="I1800" s="473"/>
      <c r="J1800" s="474"/>
      <c r="K1800" s="475">
        <f t="shared" ref="K1800:K1863" si="83">J1800-G1800</f>
        <v>-8650</v>
      </c>
      <c r="L1800" s="476">
        <f t="shared" si="81"/>
        <v>-100</v>
      </c>
      <c r="M1800" s="477"/>
      <c r="N1800" s="478"/>
    </row>
    <row r="1801" ht="15" customHeight="1" spans="1:14">
      <c r="A1801" s="461">
        <v>1795</v>
      </c>
      <c r="B1801" s="469" t="s">
        <v>2395</v>
      </c>
      <c r="C1801" s="470" t="s">
        <v>2161</v>
      </c>
      <c r="D1801" s="471" t="s">
        <v>386</v>
      </c>
      <c r="E1801" s="465">
        <v>1</v>
      </c>
      <c r="F1801" s="466">
        <f t="shared" si="82"/>
        <v>2650</v>
      </c>
      <c r="G1801" s="467">
        <v>2650</v>
      </c>
      <c r="H1801" s="468"/>
      <c r="I1801" s="473"/>
      <c r="J1801" s="474"/>
      <c r="K1801" s="475">
        <f t="shared" si="83"/>
        <v>-2650</v>
      </c>
      <c r="L1801" s="476">
        <f t="shared" si="81"/>
        <v>-100</v>
      </c>
      <c r="M1801" s="477"/>
      <c r="N1801" s="478"/>
    </row>
    <row r="1802" ht="15" customHeight="1" spans="1:14">
      <c r="A1802" s="461">
        <v>1796</v>
      </c>
      <c r="B1802" s="469" t="s">
        <v>2396</v>
      </c>
      <c r="C1802" s="470" t="s">
        <v>2161</v>
      </c>
      <c r="D1802" s="471" t="s">
        <v>386</v>
      </c>
      <c r="E1802" s="465">
        <v>1</v>
      </c>
      <c r="F1802" s="466">
        <f t="shared" si="82"/>
        <v>145</v>
      </c>
      <c r="G1802" s="467">
        <v>145</v>
      </c>
      <c r="H1802" s="468"/>
      <c r="I1802" s="473"/>
      <c r="J1802" s="474"/>
      <c r="K1802" s="475">
        <f t="shared" si="83"/>
        <v>-145</v>
      </c>
      <c r="L1802" s="476">
        <f t="shared" si="81"/>
        <v>-100</v>
      </c>
      <c r="M1802" s="477"/>
      <c r="N1802" s="478"/>
    </row>
    <row r="1803" ht="15" customHeight="1" spans="1:14">
      <c r="A1803" s="461">
        <v>1797</v>
      </c>
      <c r="B1803" s="469" t="s">
        <v>2317</v>
      </c>
      <c r="C1803" s="470" t="s">
        <v>2161</v>
      </c>
      <c r="D1803" s="471" t="s">
        <v>393</v>
      </c>
      <c r="E1803" s="465">
        <v>44</v>
      </c>
      <c r="F1803" s="466">
        <f t="shared" si="82"/>
        <v>2480.36363636364</v>
      </c>
      <c r="G1803" s="467">
        <v>109136</v>
      </c>
      <c r="H1803" s="468"/>
      <c r="I1803" s="473"/>
      <c r="J1803" s="474"/>
      <c r="K1803" s="475">
        <f t="shared" si="83"/>
        <v>-109136</v>
      </c>
      <c r="L1803" s="476">
        <f t="shared" si="81"/>
        <v>-100</v>
      </c>
      <c r="M1803" s="477"/>
      <c r="N1803" s="478"/>
    </row>
    <row r="1804" ht="15" customHeight="1" spans="1:14">
      <c r="A1804" s="461">
        <v>1798</v>
      </c>
      <c r="B1804" s="469" t="s">
        <v>2348</v>
      </c>
      <c r="C1804" s="470" t="s">
        <v>2161</v>
      </c>
      <c r="D1804" s="471" t="s">
        <v>476</v>
      </c>
      <c r="E1804" s="465">
        <v>66</v>
      </c>
      <c r="F1804" s="466">
        <f t="shared" si="82"/>
        <v>151.909090909091</v>
      </c>
      <c r="G1804" s="467">
        <v>10026</v>
      </c>
      <c r="H1804" s="468"/>
      <c r="I1804" s="473"/>
      <c r="J1804" s="474"/>
      <c r="K1804" s="475">
        <f t="shared" si="83"/>
        <v>-10026</v>
      </c>
      <c r="L1804" s="476">
        <f t="shared" si="81"/>
        <v>-100</v>
      </c>
      <c r="M1804" s="477"/>
      <c r="N1804" s="478"/>
    </row>
    <row r="1805" ht="15" customHeight="1" spans="1:14">
      <c r="A1805" s="461">
        <v>1799</v>
      </c>
      <c r="B1805" s="469" t="s">
        <v>2397</v>
      </c>
      <c r="C1805" s="470" t="s">
        <v>2161</v>
      </c>
      <c r="D1805" s="471" t="s">
        <v>393</v>
      </c>
      <c r="E1805" s="465">
        <v>1</v>
      </c>
      <c r="F1805" s="466">
        <f t="shared" si="82"/>
        <v>7550</v>
      </c>
      <c r="G1805" s="467">
        <v>7550</v>
      </c>
      <c r="H1805" s="468"/>
      <c r="I1805" s="473"/>
      <c r="J1805" s="474"/>
      <c r="K1805" s="475">
        <f t="shared" si="83"/>
        <v>-7550</v>
      </c>
      <c r="L1805" s="476">
        <f t="shared" si="81"/>
        <v>-100</v>
      </c>
      <c r="M1805" s="477"/>
      <c r="N1805" s="478"/>
    </row>
    <row r="1806" ht="15" customHeight="1" spans="1:14">
      <c r="A1806" s="461">
        <v>1800</v>
      </c>
      <c r="B1806" s="469" t="s">
        <v>2398</v>
      </c>
      <c r="C1806" s="470" t="s">
        <v>2161</v>
      </c>
      <c r="D1806" s="471" t="s">
        <v>476</v>
      </c>
      <c r="E1806" s="465">
        <v>4</v>
      </c>
      <c r="F1806" s="466">
        <f t="shared" si="82"/>
        <v>2450</v>
      </c>
      <c r="G1806" s="467">
        <v>9800</v>
      </c>
      <c r="H1806" s="468"/>
      <c r="I1806" s="473"/>
      <c r="J1806" s="474"/>
      <c r="K1806" s="475">
        <f t="shared" si="83"/>
        <v>-9800</v>
      </c>
      <c r="L1806" s="476">
        <f t="shared" si="81"/>
        <v>-100</v>
      </c>
      <c r="M1806" s="477"/>
      <c r="N1806" s="478"/>
    </row>
    <row r="1807" ht="15" customHeight="1" spans="1:14">
      <c r="A1807" s="461">
        <v>1801</v>
      </c>
      <c r="B1807" s="469" t="s">
        <v>2399</v>
      </c>
      <c r="C1807" s="470" t="s">
        <v>2161</v>
      </c>
      <c r="D1807" s="471" t="s">
        <v>476</v>
      </c>
      <c r="E1807" s="465">
        <v>1</v>
      </c>
      <c r="F1807" s="466">
        <f t="shared" si="82"/>
        <v>8500</v>
      </c>
      <c r="G1807" s="467">
        <v>8500</v>
      </c>
      <c r="H1807" s="468"/>
      <c r="I1807" s="473"/>
      <c r="J1807" s="474"/>
      <c r="K1807" s="475">
        <f t="shared" si="83"/>
        <v>-8500</v>
      </c>
      <c r="L1807" s="476">
        <f t="shared" si="81"/>
        <v>-100</v>
      </c>
      <c r="M1807" s="477"/>
      <c r="N1807" s="478"/>
    </row>
    <row r="1808" ht="15" customHeight="1" spans="1:14">
      <c r="A1808" s="461">
        <v>1802</v>
      </c>
      <c r="B1808" s="469" t="s">
        <v>2332</v>
      </c>
      <c r="C1808" s="470" t="s">
        <v>2161</v>
      </c>
      <c r="D1808" s="471" t="s">
        <v>378</v>
      </c>
      <c r="E1808" s="465">
        <v>1</v>
      </c>
      <c r="F1808" s="466">
        <f t="shared" si="82"/>
        <v>118500</v>
      </c>
      <c r="G1808" s="467">
        <v>118500</v>
      </c>
      <c r="H1808" s="468"/>
      <c r="I1808" s="473"/>
      <c r="J1808" s="474"/>
      <c r="K1808" s="475">
        <f t="shared" si="83"/>
        <v>-118500</v>
      </c>
      <c r="L1808" s="476">
        <f t="shared" si="81"/>
        <v>-100</v>
      </c>
      <c r="M1808" s="477"/>
      <c r="N1808" s="478"/>
    </row>
    <row r="1809" ht="15" customHeight="1" spans="1:14">
      <c r="A1809" s="461">
        <v>1803</v>
      </c>
      <c r="B1809" s="469" t="s">
        <v>2400</v>
      </c>
      <c r="C1809" s="470" t="s">
        <v>2161</v>
      </c>
      <c r="D1809" s="471" t="s">
        <v>342</v>
      </c>
      <c r="E1809" s="465">
        <v>1</v>
      </c>
      <c r="F1809" s="466">
        <f t="shared" si="82"/>
        <v>186500</v>
      </c>
      <c r="G1809" s="467">
        <v>186500</v>
      </c>
      <c r="H1809" s="468"/>
      <c r="I1809" s="473"/>
      <c r="J1809" s="474"/>
      <c r="K1809" s="475">
        <f t="shared" si="83"/>
        <v>-186500</v>
      </c>
      <c r="L1809" s="476">
        <f t="shared" si="81"/>
        <v>-100</v>
      </c>
      <c r="M1809" s="477"/>
      <c r="N1809" s="478"/>
    </row>
    <row r="1810" ht="15" customHeight="1" spans="1:14">
      <c r="A1810" s="461">
        <v>1804</v>
      </c>
      <c r="B1810" s="469" t="s">
        <v>2398</v>
      </c>
      <c r="C1810" s="470" t="s">
        <v>2401</v>
      </c>
      <c r="D1810" s="471" t="s">
        <v>476</v>
      </c>
      <c r="E1810" s="465">
        <v>2</v>
      </c>
      <c r="F1810" s="466">
        <f t="shared" si="82"/>
        <v>1632</v>
      </c>
      <c r="G1810" s="467">
        <v>3264</v>
      </c>
      <c r="H1810" s="468"/>
      <c r="I1810" s="473"/>
      <c r="J1810" s="474"/>
      <c r="K1810" s="475">
        <f t="shared" si="83"/>
        <v>-3264</v>
      </c>
      <c r="L1810" s="476">
        <f t="shared" si="81"/>
        <v>-100</v>
      </c>
      <c r="M1810" s="477"/>
      <c r="N1810" s="478"/>
    </row>
    <row r="1811" ht="15" customHeight="1" spans="1:14">
      <c r="A1811" s="461">
        <v>1805</v>
      </c>
      <c r="B1811" s="469" t="s">
        <v>2118</v>
      </c>
      <c r="C1811" s="470" t="s">
        <v>2402</v>
      </c>
      <c r="D1811" s="471" t="s">
        <v>386</v>
      </c>
      <c r="E1811" s="465">
        <v>50</v>
      </c>
      <c r="F1811" s="466">
        <f t="shared" si="82"/>
        <v>400</v>
      </c>
      <c r="G1811" s="467">
        <v>20000</v>
      </c>
      <c r="H1811" s="468"/>
      <c r="I1811" s="473"/>
      <c r="J1811" s="474"/>
      <c r="K1811" s="475">
        <f t="shared" si="83"/>
        <v>-20000</v>
      </c>
      <c r="L1811" s="476">
        <f t="shared" si="81"/>
        <v>-100</v>
      </c>
      <c r="M1811" s="477"/>
      <c r="N1811" s="478"/>
    </row>
    <row r="1812" ht="15" customHeight="1" spans="1:14">
      <c r="A1812" s="461">
        <v>1806</v>
      </c>
      <c r="B1812" s="469" t="s">
        <v>2403</v>
      </c>
      <c r="C1812" s="470" t="s">
        <v>2404</v>
      </c>
      <c r="D1812" s="471" t="s">
        <v>386</v>
      </c>
      <c r="E1812" s="465">
        <v>100</v>
      </c>
      <c r="F1812" s="466">
        <f t="shared" si="82"/>
        <v>1350</v>
      </c>
      <c r="G1812" s="467">
        <v>135000</v>
      </c>
      <c r="H1812" s="468"/>
      <c r="I1812" s="473"/>
      <c r="J1812" s="474"/>
      <c r="K1812" s="475">
        <f t="shared" si="83"/>
        <v>-135000</v>
      </c>
      <c r="L1812" s="476">
        <f t="shared" si="81"/>
        <v>-100</v>
      </c>
      <c r="M1812" s="477"/>
      <c r="N1812" s="478"/>
    </row>
    <row r="1813" ht="15" customHeight="1" spans="1:14">
      <c r="A1813" s="461">
        <v>1807</v>
      </c>
      <c r="B1813" s="469" t="s">
        <v>2405</v>
      </c>
      <c r="C1813" s="470" t="s">
        <v>2406</v>
      </c>
      <c r="D1813" s="471" t="s">
        <v>386</v>
      </c>
      <c r="E1813" s="465">
        <v>100</v>
      </c>
      <c r="F1813" s="466">
        <f t="shared" si="82"/>
        <v>600</v>
      </c>
      <c r="G1813" s="467">
        <v>60000</v>
      </c>
      <c r="H1813" s="468"/>
      <c r="I1813" s="473"/>
      <c r="J1813" s="474"/>
      <c r="K1813" s="475">
        <f t="shared" si="83"/>
        <v>-60000</v>
      </c>
      <c r="L1813" s="476">
        <f t="shared" si="81"/>
        <v>-100</v>
      </c>
      <c r="M1813" s="477"/>
      <c r="N1813" s="478"/>
    </row>
    <row r="1814" ht="15" customHeight="1" spans="1:14">
      <c r="A1814" s="461">
        <v>1808</v>
      </c>
      <c r="B1814" s="469" t="s">
        <v>2407</v>
      </c>
      <c r="C1814" s="470" t="s">
        <v>2408</v>
      </c>
      <c r="D1814" s="471" t="s">
        <v>476</v>
      </c>
      <c r="E1814" s="465">
        <v>5</v>
      </c>
      <c r="F1814" s="466">
        <f t="shared" si="82"/>
        <v>1450</v>
      </c>
      <c r="G1814" s="467">
        <v>7250</v>
      </c>
      <c r="H1814" s="468"/>
      <c r="I1814" s="473"/>
      <c r="J1814" s="474"/>
      <c r="K1814" s="475">
        <f t="shared" si="83"/>
        <v>-7250</v>
      </c>
      <c r="L1814" s="476">
        <f t="shared" si="81"/>
        <v>-100</v>
      </c>
      <c r="M1814" s="477"/>
      <c r="N1814" s="478"/>
    </row>
    <row r="1815" ht="15" customHeight="1" spans="1:14">
      <c r="A1815" s="461">
        <v>1809</v>
      </c>
      <c r="B1815" s="469" t="s">
        <v>2407</v>
      </c>
      <c r="C1815" s="470" t="s">
        <v>2409</v>
      </c>
      <c r="D1815" s="471" t="s">
        <v>476</v>
      </c>
      <c r="E1815" s="465">
        <v>6</v>
      </c>
      <c r="F1815" s="466">
        <f t="shared" si="82"/>
        <v>1350</v>
      </c>
      <c r="G1815" s="467">
        <v>8100</v>
      </c>
      <c r="H1815" s="468"/>
      <c r="I1815" s="473"/>
      <c r="J1815" s="474"/>
      <c r="K1815" s="475">
        <f t="shared" si="83"/>
        <v>-8100</v>
      </c>
      <c r="L1815" s="476">
        <f t="shared" si="81"/>
        <v>-100</v>
      </c>
      <c r="M1815" s="477"/>
      <c r="N1815" s="478"/>
    </row>
    <row r="1816" ht="15" customHeight="1" spans="1:14">
      <c r="A1816" s="461">
        <v>1810</v>
      </c>
      <c r="B1816" s="469" t="s">
        <v>2410</v>
      </c>
      <c r="C1816" s="470" t="s">
        <v>2411</v>
      </c>
      <c r="D1816" s="471" t="s">
        <v>2412</v>
      </c>
      <c r="E1816" s="465">
        <v>1</v>
      </c>
      <c r="F1816" s="466">
        <f t="shared" si="82"/>
        <v>3650</v>
      </c>
      <c r="G1816" s="467">
        <v>3650</v>
      </c>
      <c r="H1816" s="468"/>
      <c r="I1816" s="473"/>
      <c r="J1816" s="474"/>
      <c r="K1816" s="475">
        <f t="shared" si="83"/>
        <v>-3650</v>
      </c>
      <c r="L1816" s="476">
        <f t="shared" si="81"/>
        <v>-100</v>
      </c>
      <c r="M1816" s="477"/>
      <c r="N1816" s="478"/>
    </row>
    <row r="1817" ht="15" customHeight="1" spans="1:14">
      <c r="A1817" s="461">
        <v>1811</v>
      </c>
      <c r="B1817" s="469" t="s">
        <v>2413</v>
      </c>
      <c r="C1817" s="470"/>
      <c r="D1817" s="471" t="s">
        <v>2412</v>
      </c>
      <c r="E1817" s="465">
        <v>5</v>
      </c>
      <c r="F1817" s="466">
        <f t="shared" si="82"/>
        <v>3499.998</v>
      </c>
      <c r="G1817" s="467">
        <v>17499.99</v>
      </c>
      <c r="H1817" s="468"/>
      <c r="I1817" s="473"/>
      <c r="J1817" s="474"/>
      <c r="K1817" s="475">
        <f t="shared" si="83"/>
        <v>-17499.99</v>
      </c>
      <c r="L1817" s="476">
        <f t="shared" si="81"/>
        <v>-100</v>
      </c>
      <c r="M1817" s="477"/>
      <c r="N1817" s="478"/>
    </row>
    <row r="1818" ht="15" customHeight="1" spans="1:14">
      <c r="A1818" s="461">
        <v>1812</v>
      </c>
      <c r="B1818" s="469" t="s">
        <v>2414</v>
      </c>
      <c r="C1818" s="470">
        <v>32</v>
      </c>
      <c r="D1818" s="471" t="s">
        <v>2412</v>
      </c>
      <c r="E1818" s="465">
        <v>2</v>
      </c>
      <c r="F1818" s="466">
        <f t="shared" si="82"/>
        <v>3500.17</v>
      </c>
      <c r="G1818" s="467">
        <v>7000.34</v>
      </c>
      <c r="H1818" s="468"/>
      <c r="I1818" s="473"/>
      <c r="J1818" s="474"/>
      <c r="K1818" s="475">
        <f t="shared" si="83"/>
        <v>-7000.34</v>
      </c>
      <c r="L1818" s="476">
        <f t="shared" si="81"/>
        <v>-100</v>
      </c>
      <c r="M1818" s="477"/>
      <c r="N1818" s="478"/>
    </row>
    <row r="1819" ht="15" customHeight="1" spans="1:14">
      <c r="A1819" s="461">
        <v>1813</v>
      </c>
      <c r="B1819" s="469" t="s">
        <v>2415</v>
      </c>
      <c r="C1819" s="470"/>
      <c r="D1819" s="471" t="s">
        <v>2412</v>
      </c>
      <c r="E1819" s="465">
        <v>19</v>
      </c>
      <c r="F1819" s="466">
        <f t="shared" si="82"/>
        <v>2628.10526315789</v>
      </c>
      <c r="G1819" s="467">
        <v>49934</v>
      </c>
      <c r="H1819" s="468"/>
      <c r="I1819" s="473"/>
      <c r="J1819" s="474"/>
      <c r="K1819" s="475">
        <f t="shared" si="83"/>
        <v>-49934</v>
      </c>
      <c r="L1819" s="476">
        <f t="shared" si="81"/>
        <v>-100</v>
      </c>
      <c r="M1819" s="477"/>
      <c r="N1819" s="478"/>
    </row>
    <row r="1820" ht="15" customHeight="1" spans="1:14">
      <c r="A1820" s="461">
        <v>1814</v>
      </c>
      <c r="B1820" s="469" t="s">
        <v>2416</v>
      </c>
      <c r="C1820" s="470" t="s">
        <v>2417</v>
      </c>
      <c r="D1820" s="471" t="s">
        <v>2412</v>
      </c>
      <c r="E1820" s="465">
        <v>5</v>
      </c>
      <c r="F1820" s="466">
        <f t="shared" si="82"/>
        <v>2603.83</v>
      </c>
      <c r="G1820" s="467">
        <v>13019.15</v>
      </c>
      <c r="H1820" s="468"/>
      <c r="I1820" s="473"/>
      <c r="J1820" s="474"/>
      <c r="K1820" s="475">
        <f t="shared" si="83"/>
        <v>-13019.15</v>
      </c>
      <c r="L1820" s="476">
        <f t="shared" si="81"/>
        <v>-100</v>
      </c>
      <c r="M1820" s="477"/>
      <c r="N1820" s="478"/>
    </row>
    <row r="1821" ht="15" customHeight="1" spans="1:14">
      <c r="A1821" s="461">
        <v>1815</v>
      </c>
      <c r="B1821" s="469" t="s">
        <v>2418</v>
      </c>
      <c r="C1821" s="470"/>
      <c r="D1821" s="471" t="s">
        <v>840</v>
      </c>
      <c r="E1821" s="465">
        <v>-168</v>
      </c>
      <c r="F1821" s="466">
        <f t="shared" si="82"/>
        <v>-19.2161904761905</v>
      </c>
      <c r="G1821" s="467">
        <v>3228.32</v>
      </c>
      <c r="H1821" s="468"/>
      <c r="I1821" s="473"/>
      <c r="J1821" s="474"/>
      <c r="K1821" s="475">
        <f t="shared" si="83"/>
        <v>-3228.32</v>
      </c>
      <c r="L1821" s="476">
        <f t="shared" si="81"/>
        <v>-100</v>
      </c>
      <c r="M1821" s="477"/>
      <c r="N1821" s="478"/>
    </row>
    <row r="1822" ht="15" customHeight="1" spans="1:14">
      <c r="A1822" s="461">
        <v>1816</v>
      </c>
      <c r="B1822" s="469" t="s">
        <v>2419</v>
      </c>
      <c r="C1822" s="470" t="s">
        <v>2420</v>
      </c>
      <c r="D1822" s="471" t="s">
        <v>2412</v>
      </c>
      <c r="E1822" s="465">
        <v>6</v>
      </c>
      <c r="F1822" s="466">
        <f t="shared" si="82"/>
        <v>35.5</v>
      </c>
      <c r="G1822" s="467">
        <v>213</v>
      </c>
      <c r="H1822" s="468"/>
      <c r="I1822" s="473"/>
      <c r="J1822" s="474"/>
      <c r="K1822" s="475">
        <f t="shared" si="83"/>
        <v>-213</v>
      </c>
      <c r="L1822" s="476">
        <f t="shared" si="81"/>
        <v>-100</v>
      </c>
      <c r="M1822" s="477"/>
      <c r="N1822" s="478"/>
    </row>
    <row r="1823" ht="15" customHeight="1" spans="1:14">
      <c r="A1823" s="461">
        <v>1817</v>
      </c>
      <c r="B1823" s="469" t="s">
        <v>2421</v>
      </c>
      <c r="C1823" s="470" t="s">
        <v>2422</v>
      </c>
      <c r="D1823" s="471" t="s">
        <v>416</v>
      </c>
      <c r="E1823" s="465">
        <v>35</v>
      </c>
      <c r="F1823" s="466">
        <f t="shared" si="82"/>
        <v>128.205142857143</v>
      </c>
      <c r="G1823" s="467">
        <v>4487.18</v>
      </c>
      <c r="H1823" s="468"/>
      <c r="I1823" s="473"/>
      <c r="J1823" s="474"/>
      <c r="K1823" s="475">
        <f t="shared" si="83"/>
        <v>-4487.18</v>
      </c>
      <c r="L1823" s="476">
        <f t="shared" si="81"/>
        <v>-100</v>
      </c>
      <c r="M1823" s="477"/>
      <c r="N1823" s="478"/>
    </row>
    <row r="1824" ht="15" customHeight="1" spans="1:14">
      <c r="A1824" s="461">
        <v>1818</v>
      </c>
      <c r="B1824" s="469" t="s">
        <v>2423</v>
      </c>
      <c r="C1824" s="470"/>
      <c r="D1824" s="471" t="s">
        <v>2412</v>
      </c>
      <c r="E1824" s="465">
        <v>78.8</v>
      </c>
      <c r="F1824" s="466">
        <f t="shared" si="82"/>
        <v>58.8978426395939</v>
      </c>
      <c r="G1824" s="467">
        <v>4641.15</v>
      </c>
      <c r="H1824" s="468"/>
      <c r="I1824" s="473"/>
      <c r="J1824" s="474"/>
      <c r="K1824" s="475">
        <f t="shared" si="83"/>
        <v>-4641.15</v>
      </c>
      <c r="L1824" s="476">
        <f t="shared" si="81"/>
        <v>-100</v>
      </c>
      <c r="M1824" s="477"/>
      <c r="N1824" s="478"/>
    </row>
    <row r="1825" ht="15" customHeight="1" spans="1:14">
      <c r="A1825" s="461">
        <v>1819</v>
      </c>
      <c r="B1825" s="469" t="s">
        <v>2424</v>
      </c>
      <c r="C1825" s="470"/>
      <c r="D1825" s="471" t="s">
        <v>2412</v>
      </c>
      <c r="E1825" s="465">
        <v>30</v>
      </c>
      <c r="F1825" s="466">
        <f t="shared" si="82"/>
        <v>228.03</v>
      </c>
      <c r="G1825" s="467">
        <v>6840.9</v>
      </c>
      <c r="H1825" s="468"/>
      <c r="I1825" s="473"/>
      <c r="J1825" s="474"/>
      <c r="K1825" s="475">
        <f t="shared" si="83"/>
        <v>-6840.9</v>
      </c>
      <c r="L1825" s="476">
        <f t="shared" si="81"/>
        <v>-100</v>
      </c>
      <c r="M1825" s="477"/>
      <c r="N1825" s="478"/>
    </row>
    <row r="1826" ht="15" customHeight="1" spans="1:14">
      <c r="A1826" s="461">
        <v>1820</v>
      </c>
      <c r="B1826" s="469" t="s">
        <v>2425</v>
      </c>
      <c r="C1826" s="470"/>
      <c r="D1826" s="471" t="s">
        <v>840</v>
      </c>
      <c r="E1826" s="465">
        <v>16</v>
      </c>
      <c r="F1826" s="466">
        <f t="shared" si="82"/>
        <v>15</v>
      </c>
      <c r="G1826" s="467">
        <v>240</v>
      </c>
      <c r="H1826" s="468"/>
      <c r="I1826" s="473"/>
      <c r="J1826" s="474"/>
      <c r="K1826" s="475">
        <f t="shared" si="83"/>
        <v>-240</v>
      </c>
      <c r="L1826" s="476">
        <f t="shared" si="81"/>
        <v>-100</v>
      </c>
      <c r="M1826" s="477"/>
      <c r="N1826" s="478"/>
    </row>
    <row r="1827" ht="15" customHeight="1" spans="1:14">
      <c r="A1827" s="461">
        <v>1821</v>
      </c>
      <c r="B1827" s="469" t="s">
        <v>2426</v>
      </c>
      <c r="C1827" s="470"/>
      <c r="D1827" s="471" t="s">
        <v>2412</v>
      </c>
      <c r="E1827" s="465">
        <v>4</v>
      </c>
      <c r="F1827" s="466">
        <f t="shared" si="82"/>
        <v>404.5</v>
      </c>
      <c r="G1827" s="467">
        <v>1618</v>
      </c>
      <c r="H1827" s="468"/>
      <c r="I1827" s="473"/>
      <c r="J1827" s="474"/>
      <c r="K1827" s="475">
        <f t="shared" si="83"/>
        <v>-1618</v>
      </c>
      <c r="L1827" s="476">
        <f t="shared" si="81"/>
        <v>-100</v>
      </c>
      <c r="M1827" s="477"/>
      <c r="N1827" s="478"/>
    </row>
    <row r="1828" ht="15" customHeight="1" spans="1:14">
      <c r="A1828" s="461">
        <v>1822</v>
      </c>
      <c r="B1828" s="469" t="s">
        <v>2427</v>
      </c>
      <c r="C1828" s="470"/>
      <c r="D1828" s="471" t="s">
        <v>2412</v>
      </c>
      <c r="E1828" s="465">
        <v>10</v>
      </c>
      <c r="F1828" s="466">
        <f t="shared" si="82"/>
        <v>345.15</v>
      </c>
      <c r="G1828" s="467">
        <v>3451.5</v>
      </c>
      <c r="H1828" s="468"/>
      <c r="I1828" s="473"/>
      <c r="J1828" s="474"/>
      <c r="K1828" s="475">
        <f t="shared" si="83"/>
        <v>-3451.5</v>
      </c>
      <c r="L1828" s="476">
        <f t="shared" si="81"/>
        <v>-100</v>
      </c>
      <c r="M1828" s="477"/>
      <c r="N1828" s="478"/>
    </row>
    <row r="1829" ht="15" customHeight="1" spans="1:14">
      <c r="A1829" s="461">
        <v>1823</v>
      </c>
      <c r="B1829" s="469" t="s">
        <v>2428</v>
      </c>
      <c r="C1829" s="470"/>
      <c r="D1829" s="471" t="s">
        <v>2412</v>
      </c>
      <c r="E1829" s="465">
        <v>1</v>
      </c>
      <c r="F1829" s="466">
        <f t="shared" si="82"/>
        <v>11</v>
      </c>
      <c r="G1829" s="467">
        <v>11</v>
      </c>
      <c r="H1829" s="468"/>
      <c r="I1829" s="473"/>
      <c r="J1829" s="474"/>
      <c r="K1829" s="475">
        <f t="shared" si="83"/>
        <v>-11</v>
      </c>
      <c r="L1829" s="476">
        <f t="shared" si="81"/>
        <v>-100</v>
      </c>
      <c r="M1829" s="477"/>
      <c r="N1829" s="478"/>
    </row>
    <row r="1830" ht="15" customHeight="1" spans="1:14">
      <c r="A1830" s="461">
        <v>1824</v>
      </c>
      <c r="B1830" s="469" t="s">
        <v>2429</v>
      </c>
      <c r="C1830" s="470"/>
      <c r="D1830" s="471" t="s">
        <v>2412</v>
      </c>
      <c r="E1830" s="465">
        <v>293</v>
      </c>
      <c r="F1830" s="466">
        <f t="shared" si="82"/>
        <v>7.97815699658703</v>
      </c>
      <c r="G1830" s="467">
        <v>2337.6</v>
      </c>
      <c r="H1830" s="468"/>
      <c r="I1830" s="473"/>
      <c r="J1830" s="474"/>
      <c r="K1830" s="475">
        <f t="shared" si="83"/>
        <v>-2337.6</v>
      </c>
      <c r="L1830" s="476">
        <f t="shared" si="81"/>
        <v>-100</v>
      </c>
      <c r="M1830" s="477"/>
      <c r="N1830" s="478"/>
    </row>
    <row r="1831" ht="15" customHeight="1" spans="1:14">
      <c r="A1831" s="461">
        <v>1825</v>
      </c>
      <c r="B1831" s="469" t="s">
        <v>2427</v>
      </c>
      <c r="C1831" s="470"/>
      <c r="D1831" s="471" t="s">
        <v>840</v>
      </c>
      <c r="E1831" s="465">
        <v>18</v>
      </c>
      <c r="F1831" s="466">
        <f t="shared" si="82"/>
        <v>40.3333333333333</v>
      </c>
      <c r="G1831" s="467">
        <v>726</v>
      </c>
      <c r="H1831" s="468"/>
      <c r="I1831" s="473"/>
      <c r="J1831" s="474"/>
      <c r="K1831" s="475">
        <f t="shared" si="83"/>
        <v>-726</v>
      </c>
      <c r="L1831" s="476">
        <f t="shared" si="81"/>
        <v>-100</v>
      </c>
      <c r="M1831" s="477"/>
      <c r="N1831" s="478"/>
    </row>
    <row r="1832" ht="15" customHeight="1" spans="1:14">
      <c r="A1832" s="461">
        <v>1826</v>
      </c>
      <c r="B1832" s="469" t="s">
        <v>2430</v>
      </c>
      <c r="C1832" s="470"/>
      <c r="D1832" s="471" t="s">
        <v>840</v>
      </c>
      <c r="E1832" s="465">
        <v>12</v>
      </c>
      <c r="F1832" s="466">
        <f t="shared" si="82"/>
        <v>267.5</v>
      </c>
      <c r="G1832" s="467">
        <v>3210</v>
      </c>
      <c r="H1832" s="468"/>
      <c r="I1832" s="473"/>
      <c r="J1832" s="474"/>
      <c r="K1832" s="475">
        <f t="shared" si="83"/>
        <v>-3210</v>
      </c>
      <c r="L1832" s="476">
        <f t="shared" si="81"/>
        <v>-100</v>
      </c>
      <c r="M1832" s="477"/>
      <c r="N1832" s="478"/>
    </row>
    <row r="1833" ht="15" customHeight="1" spans="1:14">
      <c r="A1833" s="461">
        <v>1827</v>
      </c>
      <c r="B1833" s="469" t="s">
        <v>2431</v>
      </c>
      <c r="C1833" s="470"/>
      <c r="D1833" s="471" t="s">
        <v>2412</v>
      </c>
      <c r="E1833" s="465">
        <v>10</v>
      </c>
      <c r="F1833" s="466">
        <f t="shared" si="82"/>
        <v>197.608</v>
      </c>
      <c r="G1833" s="467">
        <v>1976.08</v>
      </c>
      <c r="H1833" s="468"/>
      <c r="I1833" s="473"/>
      <c r="J1833" s="474"/>
      <c r="K1833" s="475">
        <f t="shared" si="83"/>
        <v>-1976.08</v>
      </c>
      <c r="L1833" s="476">
        <f t="shared" si="81"/>
        <v>-100</v>
      </c>
      <c r="M1833" s="477"/>
      <c r="N1833" s="478"/>
    </row>
    <row r="1834" ht="15" customHeight="1" spans="1:14">
      <c r="A1834" s="461">
        <v>1828</v>
      </c>
      <c r="B1834" s="469" t="s">
        <v>2432</v>
      </c>
      <c r="C1834" s="470"/>
      <c r="D1834" s="471" t="s">
        <v>2412</v>
      </c>
      <c r="E1834" s="465">
        <v>30</v>
      </c>
      <c r="F1834" s="466">
        <f t="shared" si="82"/>
        <v>1965.812</v>
      </c>
      <c r="G1834" s="467">
        <v>58974.36</v>
      </c>
      <c r="H1834" s="468"/>
      <c r="I1834" s="473"/>
      <c r="J1834" s="474"/>
      <c r="K1834" s="475">
        <f t="shared" si="83"/>
        <v>-58974.36</v>
      </c>
      <c r="L1834" s="476">
        <f t="shared" si="81"/>
        <v>-100</v>
      </c>
      <c r="M1834" s="477"/>
      <c r="N1834" s="478"/>
    </row>
    <row r="1835" ht="15" customHeight="1" spans="1:14">
      <c r="A1835" s="461">
        <v>1829</v>
      </c>
      <c r="B1835" s="469" t="s">
        <v>2433</v>
      </c>
      <c r="C1835" s="470"/>
      <c r="D1835" s="471" t="s">
        <v>2412</v>
      </c>
      <c r="E1835" s="465">
        <v>1</v>
      </c>
      <c r="F1835" s="466">
        <f t="shared" si="82"/>
        <v>1850</v>
      </c>
      <c r="G1835" s="467">
        <v>1850</v>
      </c>
      <c r="H1835" s="468"/>
      <c r="I1835" s="473"/>
      <c r="J1835" s="474"/>
      <c r="K1835" s="475">
        <f t="shared" si="83"/>
        <v>-1850</v>
      </c>
      <c r="L1835" s="476">
        <f t="shared" si="81"/>
        <v>-100</v>
      </c>
      <c r="M1835" s="477"/>
      <c r="N1835" s="478"/>
    </row>
    <row r="1836" ht="15" customHeight="1" spans="1:14">
      <c r="A1836" s="461">
        <v>1830</v>
      </c>
      <c r="B1836" s="469" t="s">
        <v>2434</v>
      </c>
      <c r="C1836" s="470"/>
      <c r="D1836" s="471" t="s">
        <v>840</v>
      </c>
      <c r="E1836" s="465">
        <v>25</v>
      </c>
      <c r="F1836" s="466">
        <f t="shared" si="82"/>
        <v>3</v>
      </c>
      <c r="G1836" s="467">
        <v>75</v>
      </c>
      <c r="H1836" s="468"/>
      <c r="I1836" s="473"/>
      <c r="J1836" s="474"/>
      <c r="K1836" s="475">
        <f t="shared" si="83"/>
        <v>-75</v>
      </c>
      <c r="L1836" s="476">
        <f t="shared" si="81"/>
        <v>-100</v>
      </c>
      <c r="M1836" s="477"/>
      <c r="N1836" s="478"/>
    </row>
    <row r="1837" ht="15" customHeight="1" spans="1:14">
      <c r="A1837" s="461">
        <v>1831</v>
      </c>
      <c r="B1837" s="469" t="s">
        <v>2435</v>
      </c>
      <c r="C1837" s="470"/>
      <c r="D1837" s="471" t="s">
        <v>2412</v>
      </c>
      <c r="E1837" s="465">
        <v>10</v>
      </c>
      <c r="F1837" s="466">
        <f t="shared" si="82"/>
        <v>35</v>
      </c>
      <c r="G1837" s="467">
        <v>350</v>
      </c>
      <c r="H1837" s="468"/>
      <c r="I1837" s="473"/>
      <c r="J1837" s="474"/>
      <c r="K1837" s="475">
        <f t="shared" si="83"/>
        <v>-350</v>
      </c>
      <c r="L1837" s="476">
        <f t="shared" si="81"/>
        <v>-100</v>
      </c>
      <c r="M1837" s="477"/>
      <c r="N1837" s="478"/>
    </row>
    <row r="1838" ht="15" customHeight="1" spans="1:14">
      <c r="A1838" s="461">
        <v>1832</v>
      </c>
      <c r="B1838" s="469" t="s">
        <v>2436</v>
      </c>
      <c r="C1838" s="470"/>
      <c r="D1838" s="471" t="s">
        <v>2412</v>
      </c>
      <c r="E1838" s="465">
        <v>14</v>
      </c>
      <c r="F1838" s="466">
        <f t="shared" si="82"/>
        <v>87.0357142857143</v>
      </c>
      <c r="G1838" s="467">
        <v>1218.5</v>
      </c>
      <c r="H1838" s="468"/>
      <c r="I1838" s="473"/>
      <c r="J1838" s="474"/>
      <c r="K1838" s="475">
        <f t="shared" si="83"/>
        <v>-1218.5</v>
      </c>
      <c r="L1838" s="476">
        <f t="shared" si="81"/>
        <v>-100</v>
      </c>
      <c r="M1838" s="477"/>
      <c r="N1838" s="478"/>
    </row>
    <row r="1839" ht="15" customHeight="1" spans="1:14">
      <c r="A1839" s="461">
        <v>1833</v>
      </c>
      <c r="B1839" s="469" t="s">
        <v>2437</v>
      </c>
      <c r="C1839" s="470"/>
      <c r="D1839" s="471" t="s">
        <v>1771</v>
      </c>
      <c r="E1839" s="465">
        <v>1</v>
      </c>
      <c r="F1839" s="466">
        <f t="shared" si="82"/>
        <v>2100</v>
      </c>
      <c r="G1839" s="467">
        <v>2100</v>
      </c>
      <c r="H1839" s="468"/>
      <c r="I1839" s="473"/>
      <c r="J1839" s="474"/>
      <c r="K1839" s="475">
        <f t="shared" si="83"/>
        <v>-2100</v>
      </c>
      <c r="L1839" s="476">
        <f t="shared" si="81"/>
        <v>-100</v>
      </c>
      <c r="M1839" s="477"/>
      <c r="N1839" s="478"/>
    </row>
    <row r="1840" ht="15" customHeight="1" spans="1:14">
      <c r="A1840" s="461">
        <v>1834</v>
      </c>
      <c r="B1840" s="469" t="s">
        <v>2438</v>
      </c>
      <c r="C1840" s="470"/>
      <c r="D1840" s="471" t="s">
        <v>1771</v>
      </c>
      <c r="E1840" s="465">
        <v>2</v>
      </c>
      <c r="F1840" s="466">
        <f t="shared" si="82"/>
        <v>20</v>
      </c>
      <c r="G1840" s="467">
        <v>40</v>
      </c>
      <c r="H1840" s="468"/>
      <c r="I1840" s="473"/>
      <c r="J1840" s="474"/>
      <c r="K1840" s="475">
        <f t="shared" si="83"/>
        <v>-40</v>
      </c>
      <c r="L1840" s="476">
        <f t="shared" si="81"/>
        <v>-100</v>
      </c>
      <c r="M1840" s="477"/>
      <c r="N1840" s="478"/>
    </row>
    <row r="1841" ht="15" customHeight="1" spans="1:14">
      <c r="A1841" s="461">
        <v>1835</v>
      </c>
      <c r="B1841" s="469" t="s">
        <v>2439</v>
      </c>
      <c r="C1841" s="470" t="s">
        <v>2440</v>
      </c>
      <c r="D1841" s="471" t="s">
        <v>2279</v>
      </c>
      <c r="E1841" s="465">
        <v>145</v>
      </c>
      <c r="F1841" s="466">
        <f t="shared" si="82"/>
        <v>15</v>
      </c>
      <c r="G1841" s="467">
        <v>2175</v>
      </c>
      <c r="H1841" s="468"/>
      <c r="I1841" s="473"/>
      <c r="J1841" s="474"/>
      <c r="K1841" s="475">
        <f t="shared" si="83"/>
        <v>-2175</v>
      </c>
      <c r="L1841" s="476">
        <f t="shared" si="81"/>
        <v>-100</v>
      </c>
      <c r="M1841" s="477"/>
      <c r="N1841" s="478"/>
    </row>
    <row r="1842" ht="15" customHeight="1" spans="1:14">
      <c r="A1842" s="461">
        <v>1836</v>
      </c>
      <c r="B1842" s="469" t="s">
        <v>2441</v>
      </c>
      <c r="C1842" s="470"/>
      <c r="D1842" s="471" t="s">
        <v>1664</v>
      </c>
      <c r="E1842" s="465">
        <v>100</v>
      </c>
      <c r="F1842" s="466">
        <f t="shared" si="82"/>
        <v>30</v>
      </c>
      <c r="G1842" s="467">
        <v>3000</v>
      </c>
      <c r="H1842" s="468"/>
      <c r="I1842" s="473"/>
      <c r="J1842" s="474"/>
      <c r="K1842" s="475">
        <f t="shared" si="83"/>
        <v>-3000</v>
      </c>
      <c r="L1842" s="476">
        <f t="shared" si="81"/>
        <v>-100</v>
      </c>
      <c r="M1842" s="477"/>
      <c r="N1842" s="478"/>
    </row>
    <row r="1843" ht="15" customHeight="1" spans="1:14">
      <c r="A1843" s="461">
        <v>1837</v>
      </c>
      <c r="B1843" s="469" t="s">
        <v>2442</v>
      </c>
      <c r="C1843" s="470"/>
      <c r="D1843" s="471" t="s">
        <v>1771</v>
      </c>
      <c r="E1843" s="465">
        <v>26</v>
      </c>
      <c r="F1843" s="466">
        <f t="shared" si="82"/>
        <v>25</v>
      </c>
      <c r="G1843" s="467">
        <v>650</v>
      </c>
      <c r="H1843" s="468"/>
      <c r="I1843" s="473"/>
      <c r="J1843" s="474"/>
      <c r="K1843" s="475">
        <f t="shared" si="83"/>
        <v>-650</v>
      </c>
      <c r="L1843" s="476">
        <f t="shared" si="81"/>
        <v>-100</v>
      </c>
      <c r="M1843" s="477"/>
      <c r="N1843" s="478"/>
    </row>
    <row r="1844" ht="15" customHeight="1" spans="1:14">
      <c r="A1844" s="461">
        <v>1838</v>
      </c>
      <c r="B1844" s="469" t="s">
        <v>2443</v>
      </c>
      <c r="C1844" s="470"/>
      <c r="D1844" s="471" t="s">
        <v>1771</v>
      </c>
      <c r="E1844" s="465">
        <v>19</v>
      </c>
      <c r="F1844" s="466">
        <f t="shared" si="82"/>
        <v>95</v>
      </c>
      <c r="G1844" s="467">
        <v>1805</v>
      </c>
      <c r="H1844" s="468"/>
      <c r="I1844" s="473"/>
      <c r="J1844" s="474"/>
      <c r="K1844" s="475">
        <f t="shared" si="83"/>
        <v>-1805</v>
      </c>
      <c r="L1844" s="476">
        <f t="shared" si="81"/>
        <v>-100</v>
      </c>
      <c r="M1844" s="477"/>
      <c r="N1844" s="478"/>
    </row>
    <row r="1845" ht="15" customHeight="1" spans="1:14">
      <c r="A1845" s="461">
        <v>1839</v>
      </c>
      <c r="B1845" s="469" t="s">
        <v>2444</v>
      </c>
      <c r="C1845" s="470" t="s">
        <v>2445</v>
      </c>
      <c r="D1845" s="471" t="s">
        <v>2412</v>
      </c>
      <c r="E1845" s="465">
        <v>21</v>
      </c>
      <c r="F1845" s="466">
        <f t="shared" si="82"/>
        <v>2884.41380952381</v>
      </c>
      <c r="G1845" s="467">
        <v>60572.69</v>
      </c>
      <c r="H1845" s="468"/>
      <c r="I1845" s="473"/>
      <c r="J1845" s="474"/>
      <c r="K1845" s="475">
        <f t="shared" si="83"/>
        <v>-60572.69</v>
      </c>
      <c r="L1845" s="476">
        <f t="shared" si="81"/>
        <v>-100</v>
      </c>
      <c r="M1845" s="477"/>
      <c r="N1845" s="478"/>
    </row>
    <row r="1846" ht="15" customHeight="1" spans="1:14">
      <c r="A1846" s="461">
        <v>1840</v>
      </c>
      <c r="B1846" s="469" t="s">
        <v>2444</v>
      </c>
      <c r="C1846" s="470" t="s">
        <v>2446</v>
      </c>
      <c r="D1846" s="471" t="s">
        <v>2412</v>
      </c>
      <c r="E1846" s="465">
        <v>15</v>
      </c>
      <c r="F1846" s="466">
        <f t="shared" si="82"/>
        <v>2997.33066666667</v>
      </c>
      <c r="G1846" s="467">
        <v>44959.96</v>
      </c>
      <c r="H1846" s="468"/>
      <c r="I1846" s="473"/>
      <c r="J1846" s="474"/>
      <c r="K1846" s="475">
        <f t="shared" si="83"/>
        <v>-44959.96</v>
      </c>
      <c r="L1846" s="476">
        <f t="shared" si="81"/>
        <v>-100</v>
      </c>
      <c r="M1846" s="477"/>
      <c r="N1846" s="478"/>
    </row>
    <row r="1847" ht="15" customHeight="1" spans="1:14">
      <c r="A1847" s="461">
        <v>1841</v>
      </c>
      <c r="B1847" s="469" t="s">
        <v>2444</v>
      </c>
      <c r="C1847" s="470" t="s">
        <v>2447</v>
      </c>
      <c r="D1847" s="471" t="s">
        <v>2412</v>
      </c>
      <c r="E1847" s="465">
        <v>1</v>
      </c>
      <c r="F1847" s="466">
        <f t="shared" si="82"/>
        <v>2837.61</v>
      </c>
      <c r="G1847" s="467">
        <v>2837.61</v>
      </c>
      <c r="H1847" s="468"/>
      <c r="I1847" s="473"/>
      <c r="J1847" s="474"/>
      <c r="K1847" s="475">
        <f t="shared" si="83"/>
        <v>-2837.61</v>
      </c>
      <c r="L1847" s="476">
        <f t="shared" si="81"/>
        <v>-100</v>
      </c>
      <c r="M1847" s="477"/>
      <c r="N1847" s="478"/>
    </row>
    <row r="1848" ht="15" customHeight="1" spans="1:14">
      <c r="A1848" s="461">
        <v>1842</v>
      </c>
      <c r="B1848" s="469" t="s">
        <v>2448</v>
      </c>
      <c r="C1848" s="470" t="s">
        <v>2449</v>
      </c>
      <c r="D1848" s="471" t="s">
        <v>2412</v>
      </c>
      <c r="E1848" s="465">
        <v>6</v>
      </c>
      <c r="F1848" s="466">
        <f t="shared" si="82"/>
        <v>4349.95833333333</v>
      </c>
      <c r="G1848" s="467">
        <v>26099.75</v>
      </c>
      <c r="H1848" s="468"/>
      <c r="I1848" s="473"/>
      <c r="J1848" s="474"/>
      <c r="K1848" s="475">
        <f t="shared" si="83"/>
        <v>-26099.75</v>
      </c>
      <c r="L1848" s="476">
        <f t="shared" si="81"/>
        <v>-100</v>
      </c>
      <c r="M1848" s="477"/>
      <c r="N1848" s="478"/>
    </row>
    <row r="1849" ht="15" customHeight="1" spans="1:14">
      <c r="A1849" s="461">
        <v>1843</v>
      </c>
      <c r="B1849" s="469" t="s">
        <v>2450</v>
      </c>
      <c r="C1849" s="470" t="s">
        <v>2451</v>
      </c>
      <c r="D1849" s="471" t="s">
        <v>2412</v>
      </c>
      <c r="E1849" s="465">
        <v>8</v>
      </c>
      <c r="F1849" s="466">
        <f t="shared" si="82"/>
        <v>3341.11125</v>
      </c>
      <c r="G1849" s="467">
        <v>26728.89</v>
      </c>
      <c r="H1849" s="468"/>
      <c r="I1849" s="473"/>
      <c r="J1849" s="474"/>
      <c r="K1849" s="475">
        <f t="shared" si="83"/>
        <v>-26728.89</v>
      </c>
      <c r="L1849" s="476">
        <f t="shared" si="81"/>
        <v>-100</v>
      </c>
      <c r="M1849" s="477"/>
      <c r="N1849" s="478"/>
    </row>
    <row r="1850" ht="15" customHeight="1" spans="1:14">
      <c r="A1850" s="461">
        <v>1844</v>
      </c>
      <c r="B1850" s="469" t="s">
        <v>2452</v>
      </c>
      <c r="C1850" s="470"/>
      <c r="D1850" s="471" t="s">
        <v>2412</v>
      </c>
      <c r="E1850" s="465">
        <v>1</v>
      </c>
      <c r="F1850" s="466">
        <f t="shared" si="82"/>
        <v>4550</v>
      </c>
      <c r="G1850" s="467">
        <v>4550</v>
      </c>
      <c r="H1850" s="468"/>
      <c r="I1850" s="473"/>
      <c r="J1850" s="474"/>
      <c r="K1850" s="475">
        <f t="shared" si="83"/>
        <v>-4550</v>
      </c>
      <c r="L1850" s="476">
        <f t="shared" si="81"/>
        <v>-100</v>
      </c>
      <c r="M1850" s="477"/>
      <c r="N1850" s="478"/>
    </row>
    <row r="1851" ht="15" customHeight="1" spans="1:14">
      <c r="A1851" s="461">
        <v>1845</v>
      </c>
      <c r="B1851" s="469" t="s">
        <v>2453</v>
      </c>
      <c r="C1851" s="470"/>
      <c r="D1851" s="471" t="s">
        <v>476</v>
      </c>
      <c r="E1851" s="465">
        <v>60</v>
      </c>
      <c r="F1851" s="466">
        <f t="shared" si="82"/>
        <v>270</v>
      </c>
      <c r="G1851" s="467">
        <v>16200</v>
      </c>
      <c r="H1851" s="468"/>
      <c r="I1851" s="473"/>
      <c r="J1851" s="474"/>
      <c r="K1851" s="475">
        <f t="shared" si="83"/>
        <v>-16200</v>
      </c>
      <c r="L1851" s="476">
        <f t="shared" si="81"/>
        <v>-100</v>
      </c>
      <c r="M1851" s="477"/>
      <c r="N1851" s="478"/>
    </row>
    <row r="1852" ht="15" customHeight="1" spans="1:14">
      <c r="A1852" s="461">
        <v>1846</v>
      </c>
      <c r="B1852" s="469" t="s">
        <v>2454</v>
      </c>
      <c r="C1852" s="470"/>
      <c r="D1852" s="471" t="s">
        <v>393</v>
      </c>
      <c r="E1852" s="465">
        <v>2000</v>
      </c>
      <c r="F1852" s="466">
        <f t="shared" si="82"/>
        <v>0.389</v>
      </c>
      <c r="G1852" s="467">
        <v>778</v>
      </c>
      <c r="H1852" s="468"/>
      <c r="I1852" s="473"/>
      <c r="J1852" s="474"/>
      <c r="K1852" s="475">
        <f t="shared" si="83"/>
        <v>-778</v>
      </c>
      <c r="L1852" s="476">
        <f t="shared" si="81"/>
        <v>-100</v>
      </c>
      <c r="M1852" s="477"/>
      <c r="N1852" s="478"/>
    </row>
    <row r="1853" ht="15" customHeight="1" spans="1:14">
      <c r="A1853" s="461">
        <v>1847</v>
      </c>
      <c r="B1853" s="469" t="s">
        <v>2455</v>
      </c>
      <c r="C1853" s="470"/>
      <c r="D1853" s="471" t="s">
        <v>2456</v>
      </c>
      <c r="E1853" s="465">
        <v>14</v>
      </c>
      <c r="F1853" s="466">
        <f t="shared" si="82"/>
        <v>530</v>
      </c>
      <c r="G1853" s="467">
        <v>7420</v>
      </c>
      <c r="H1853" s="468"/>
      <c r="I1853" s="473"/>
      <c r="J1853" s="474"/>
      <c r="K1853" s="475">
        <f t="shared" si="83"/>
        <v>-7420</v>
      </c>
      <c r="L1853" s="476">
        <f t="shared" si="81"/>
        <v>-100</v>
      </c>
      <c r="M1853" s="477"/>
      <c r="N1853" s="478"/>
    </row>
    <row r="1854" ht="15" customHeight="1" spans="1:14">
      <c r="A1854" s="461">
        <v>1848</v>
      </c>
      <c r="B1854" s="469" t="s">
        <v>2457</v>
      </c>
      <c r="C1854" s="470" t="s">
        <v>2458</v>
      </c>
      <c r="D1854" s="471" t="s">
        <v>2459</v>
      </c>
      <c r="E1854" s="465">
        <v>254</v>
      </c>
      <c r="F1854" s="466">
        <f t="shared" si="82"/>
        <v>360.76874015748</v>
      </c>
      <c r="G1854" s="467">
        <v>91635.26</v>
      </c>
      <c r="H1854" s="468"/>
      <c r="I1854" s="473"/>
      <c r="J1854" s="474"/>
      <c r="K1854" s="475">
        <f t="shared" si="83"/>
        <v>-91635.26</v>
      </c>
      <c r="L1854" s="476">
        <f t="shared" si="81"/>
        <v>-100</v>
      </c>
      <c r="M1854" s="477"/>
      <c r="N1854" s="478"/>
    </row>
    <row r="1855" ht="15" customHeight="1" spans="1:14">
      <c r="A1855" s="461">
        <v>1849</v>
      </c>
      <c r="B1855" s="469" t="s">
        <v>2460</v>
      </c>
      <c r="C1855" s="470" t="s">
        <v>2461</v>
      </c>
      <c r="D1855" s="471" t="s">
        <v>476</v>
      </c>
      <c r="E1855" s="465">
        <v>185</v>
      </c>
      <c r="F1855" s="466">
        <f t="shared" si="82"/>
        <v>93.4675675675676</v>
      </c>
      <c r="G1855" s="467">
        <v>17291.5</v>
      </c>
      <c r="H1855" s="468"/>
      <c r="I1855" s="473"/>
      <c r="J1855" s="474"/>
      <c r="K1855" s="475">
        <f t="shared" si="83"/>
        <v>-17291.5</v>
      </c>
      <c r="L1855" s="476">
        <f t="shared" si="81"/>
        <v>-100</v>
      </c>
      <c r="M1855" s="477"/>
      <c r="N1855" s="478"/>
    </row>
    <row r="1856" ht="15" customHeight="1" spans="1:14">
      <c r="A1856" s="461">
        <v>1850</v>
      </c>
      <c r="B1856" s="469" t="s">
        <v>2460</v>
      </c>
      <c r="C1856" s="470" t="s">
        <v>2462</v>
      </c>
      <c r="D1856" s="471" t="s">
        <v>476</v>
      </c>
      <c r="E1856" s="465">
        <v>89</v>
      </c>
      <c r="F1856" s="466">
        <f t="shared" si="82"/>
        <v>24.4</v>
      </c>
      <c r="G1856" s="467">
        <v>2171.6</v>
      </c>
      <c r="H1856" s="468"/>
      <c r="I1856" s="473"/>
      <c r="J1856" s="474"/>
      <c r="K1856" s="475">
        <f t="shared" si="83"/>
        <v>-2171.6</v>
      </c>
      <c r="L1856" s="476">
        <f t="shared" si="81"/>
        <v>-100</v>
      </c>
      <c r="M1856" s="477"/>
      <c r="N1856" s="478"/>
    </row>
    <row r="1857" ht="15" customHeight="1" spans="1:14">
      <c r="A1857" s="461">
        <v>1851</v>
      </c>
      <c r="B1857" s="469" t="s">
        <v>2463</v>
      </c>
      <c r="C1857" s="470" t="s">
        <v>1494</v>
      </c>
      <c r="D1857" s="471" t="s">
        <v>476</v>
      </c>
      <c r="E1857" s="465">
        <v>6</v>
      </c>
      <c r="F1857" s="466">
        <f t="shared" si="82"/>
        <v>151.333333333333</v>
      </c>
      <c r="G1857" s="467">
        <v>908</v>
      </c>
      <c r="H1857" s="468"/>
      <c r="I1857" s="473"/>
      <c r="J1857" s="474"/>
      <c r="K1857" s="475">
        <f t="shared" si="83"/>
        <v>-908</v>
      </c>
      <c r="L1857" s="476">
        <f t="shared" si="81"/>
        <v>-100</v>
      </c>
      <c r="M1857" s="477"/>
      <c r="N1857" s="478"/>
    </row>
    <row r="1858" ht="15" customHeight="1" spans="1:14">
      <c r="A1858" s="461">
        <v>1852</v>
      </c>
      <c r="B1858" s="469" t="s">
        <v>2463</v>
      </c>
      <c r="C1858" s="470" t="s">
        <v>2464</v>
      </c>
      <c r="D1858" s="471" t="s">
        <v>476</v>
      </c>
      <c r="E1858" s="465">
        <v>19</v>
      </c>
      <c r="F1858" s="466">
        <f t="shared" si="82"/>
        <v>165.210526315789</v>
      </c>
      <c r="G1858" s="467">
        <v>3139</v>
      </c>
      <c r="H1858" s="468"/>
      <c r="I1858" s="473"/>
      <c r="J1858" s="474"/>
      <c r="K1858" s="475">
        <f t="shared" si="83"/>
        <v>-3139</v>
      </c>
      <c r="L1858" s="476">
        <f t="shared" si="81"/>
        <v>-100</v>
      </c>
      <c r="M1858" s="477"/>
      <c r="N1858" s="478"/>
    </row>
    <row r="1859" ht="15" customHeight="1" spans="1:14">
      <c r="A1859" s="461">
        <v>1853</v>
      </c>
      <c r="B1859" s="469" t="s">
        <v>2465</v>
      </c>
      <c r="C1859" s="470" t="s">
        <v>1379</v>
      </c>
      <c r="D1859" s="471" t="s">
        <v>476</v>
      </c>
      <c r="E1859" s="465">
        <v>18</v>
      </c>
      <c r="F1859" s="466">
        <f t="shared" si="82"/>
        <v>245.555555555556</v>
      </c>
      <c r="G1859" s="467">
        <v>4420</v>
      </c>
      <c r="H1859" s="468"/>
      <c r="I1859" s="473"/>
      <c r="J1859" s="474"/>
      <c r="K1859" s="475">
        <f t="shared" si="83"/>
        <v>-4420</v>
      </c>
      <c r="L1859" s="476">
        <f t="shared" ref="L1859:L1922" si="84">IF(OR(G1859&lt;=0,G1859=""),"",(J1859-G1859)/G1859*100)</f>
        <v>-100</v>
      </c>
      <c r="M1859" s="477"/>
      <c r="N1859" s="478"/>
    </row>
    <row r="1860" ht="15" customHeight="1" spans="1:14">
      <c r="A1860" s="461">
        <v>1854</v>
      </c>
      <c r="B1860" s="469" t="s">
        <v>2465</v>
      </c>
      <c r="C1860" s="470" t="s">
        <v>1528</v>
      </c>
      <c r="D1860" s="471" t="s">
        <v>476</v>
      </c>
      <c r="E1860" s="465">
        <v>6</v>
      </c>
      <c r="F1860" s="466">
        <f t="shared" si="82"/>
        <v>85</v>
      </c>
      <c r="G1860" s="467">
        <v>510</v>
      </c>
      <c r="H1860" s="468"/>
      <c r="I1860" s="473"/>
      <c r="J1860" s="474"/>
      <c r="K1860" s="475">
        <f t="shared" si="83"/>
        <v>-510</v>
      </c>
      <c r="L1860" s="476">
        <f t="shared" si="84"/>
        <v>-100</v>
      </c>
      <c r="M1860" s="477"/>
      <c r="N1860" s="478"/>
    </row>
    <row r="1861" ht="15" customHeight="1" spans="1:14">
      <c r="A1861" s="461">
        <v>1855</v>
      </c>
      <c r="B1861" s="469" t="s">
        <v>2465</v>
      </c>
      <c r="C1861" s="470" t="s">
        <v>1494</v>
      </c>
      <c r="D1861" s="471" t="s">
        <v>476</v>
      </c>
      <c r="E1861" s="465">
        <v>4</v>
      </c>
      <c r="F1861" s="466">
        <f t="shared" si="82"/>
        <v>179.75</v>
      </c>
      <c r="G1861" s="467">
        <v>719</v>
      </c>
      <c r="H1861" s="468"/>
      <c r="I1861" s="473"/>
      <c r="J1861" s="474"/>
      <c r="K1861" s="475">
        <f t="shared" si="83"/>
        <v>-719</v>
      </c>
      <c r="L1861" s="476">
        <f t="shared" si="84"/>
        <v>-100</v>
      </c>
      <c r="M1861" s="477"/>
      <c r="N1861" s="478"/>
    </row>
    <row r="1862" ht="15" customHeight="1" spans="1:14">
      <c r="A1862" s="461">
        <v>1856</v>
      </c>
      <c r="B1862" s="469" t="s">
        <v>2466</v>
      </c>
      <c r="C1862" s="470" t="s">
        <v>2467</v>
      </c>
      <c r="D1862" s="471" t="s">
        <v>476</v>
      </c>
      <c r="E1862" s="465">
        <v>8</v>
      </c>
      <c r="F1862" s="466">
        <f t="shared" si="82"/>
        <v>8.275</v>
      </c>
      <c r="G1862" s="467">
        <v>66.2</v>
      </c>
      <c r="H1862" s="468"/>
      <c r="I1862" s="473"/>
      <c r="J1862" s="474"/>
      <c r="K1862" s="475">
        <f t="shared" si="83"/>
        <v>-66.2</v>
      </c>
      <c r="L1862" s="476">
        <f t="shared" si="84"/>
        <v>-100</v>
      </c>
      <c r="M1862" s="477"/>
      <c r="N1862" s="478"/>
    </row>
    <row r="1863" ht="15" customHeight="1" spans="1:14">
      <c r="A1863" s="461">
        <v>1857</v>
      </c>
      <c r="B1863" s="469" t="s">
        <v>2468</v>
      </c>
      <c r="C1863" s="470" t="s">
        <v>2469</v>
      </c>
      <c r="D1863" s="471" t="s">
        <v>476</v>
      </c>
      <c r="E1863" s="465">
        <v>78</v>
      </c>
      <c r="F1863" s="466">
        <f t="shared" si="82"/>
        <v>52.1120512820513</v>
      </c>
      <c r="G1863" s="467">
        <v>4064.74</v>
      </c>
      <c r="H1863" s="468"/>
      <c r="I1863" s="473"/>
      <c r="J1863" s="474"/>
      <c r="K1863" s="475">
        <f t="shared" si="83"/>
        <v>-4064.74</v>
      </c>
      <c r="L1863" s="476">
        <f t="shared" si="84"/>
        <v>-100</v>
      </c>
      <c r="M1863" s="477"/>
      <c r="N1863" s="478"/>
    </row>
    <row r="1864" ht="15" customHeight="1" spans="1:14">
      <c r="A1864" s="461">
        <v>1858</v>
      </c>
      <c r="B1864" s="469" t="s">
        <v>2470</v>
      </c>
      <c r="C1864" s="470" t="s">
        <v>1744</v>
      </c>
      <c r="D1864" s="471" t="s">
        <v>476</v>
      </c>
      <c r="E1864" s="465">
        <v>5</v>
      </c>
      <c r="F1864" s="466">
        <f t="shared" ref="F1864:F1927" si="85">G1864/E1864</f>
        <v>640</v>
      </c>
      <c r="G1864" s="467">
        <v>3200</v>
      </c>
      <c r="H1864" s="468"/>
      <c r="I1864" s="473"/>
      <c r="J1864" s="474"/>
      <c r="K1864" s="475">
        <f t="shared" ref="K1864:K1927" si="86">J1864-G1864</f>
        <v>-3200</v>
      </c>
      <c r="L1864" s="476">
        <f t="shared" si="84"/>
        <v>-100</v>
      </c>
      <c r="M1864" s="477"/>
      <c r="N1864" s="478"/>
    </row>
    <row r="1865" ht="15" customHeight="1" spans="1:14">
      <c r="A1865" s="461">
        <v>1859</v>
      </c>
      <c r="B1865" s="469" t="s">
        <v>2470</v>
      </c>
      <c r="C1865" s="470" t="s">
        <v>2471</v>
      </c>
      <c r="D1865" s="471" t="s">
        <v>476</v>
      </c>
      <c r="E1865" s="465">
        <v>7</v>
      </c>
      <c r="F1865" s="466">
        <f t="shared" si="85"/>
        <v>2230</v>
      </c>
      <c r="G1865" s="467">
        <v>15610</v>
      </c>
      <c r="H1865" s="468"/>
      <c r="I1865" s="473"/>
      <c r="J1865" s="474"/>
      <c r="K1865" s="475">
        <f t="shared" si="86"/>
        <v>-15610</v>
      </c>
      <c r="L1865" s="476">
        <f t="shared" si="84"/>
        <v>-100</v>
      </c>
      <c r="M1865" s="477"/>
      <c r="N1865" s="478"/>
    </row>
    <row r="1866" ht="15" customHeight="1" spans="1:14">
      <c r="A1866" s="461">
        <v>1860</v>
      </c>
      <c r="B1866" s="469" t="s">
        <v>2472</v>
      </c>
      <c r="C1866" s="470" t="s">
        <v>2473</v>
      </c>
      <c r="D1866" s="471" t="s">
        <v>840</v>
      </c>
      <c r="E1866" s="465">
        <v>505</v>
      </c>
      <c r="F1866" s="466">
        <f t="shared" si="85"/>
        <v>6.74405940594059</v>
      </c>
      <c r="G1866" s="467">
        <v>3405.75</v>
      </c>
      <c r="H1866" s="468"/>
      <c r="I1866" s="473"/>
      <c r="J1866" s="474"/>
      <c r="K1866" s="475">
        <f t="shared" si="86"/>
        <v>-3405.75</v>
      </c>
      <c r="L1866" s="476">
        <f t="shared" si="84"/>
        <v>-100</v>
      </c>
      <c r="M1866" s="477"/>
      <c r="N1866" s="478"/>
    </row>
    <row r="1867" ht="15" customHeight="1" spans="1:14">
      <c r="A1867" s="461">
        <v>1861</v>
      </c>
      <c r="B1867" s="469" t="s">
        <v>2472</v>
      </c>
      <c r="C1867" s="470" t="s">
        <v>1258</v>
      </c>
      <c r="D1867" s="471" t="s">
        <v>840</v>
      </c>
      <c r="E1867" s="465">
        <v>140</v>
      </c>
      <c r="F1867" s="466">
        <f t="shared" si="85"/>
        <v>5.85714285714286</v>
      </c>
      <c r="G1867" s="467">
        <v>820</v>
      </c>
      <c r="H1867" s="468"/>
      <c r="I1867" s="473"/>
      <c r="J1867" s="474"/>
      <c r="K1867" s="475">
        <f t="shared" si="86"/>
        <v>-820</v>
      </c>
      <c r="L1867" s="476">
        <f t="shared" si="84"/>
        <v>-100</v>
      </c>
      <c r="M1867" s="477"/>
      <c r="N1867" s="478"/>
    </row>
    <row r="1868" ht="15" customHeight="1" spans="1:14">
      <c r="A1868" s="461">
        <v>1862</v>
      </c>
      <c r="B1868" s="469" t="s">
        <v>2474</v>
      </c>
      <c r="C1868" s="470" t="s">
        <v>2475</v>
      </c>
      <c r="D1868" s="471" t="s">
        <v>1693</v>
      </c>
      <c r="E1868" s="465">
        <v>35</v>
      </c>
      <c r="F1868" s="466">
        <f t="shared" si="85"/>
        <v>303.542857142857</v>
      </c>
      <c r="G1868" s="467">
        <v>10624</v>
      </c>
      <c r="H1868" s="468"/>
      <c r="I1868" s="473"/>
      <c r="J1868" s="474"/>
      <c r="K1868" s="475">
        <f t="shared" si="86"/>
        <v>-10624</v>
      </c>
      <c r="L1868" s="476">
        <f t="shared" si="84"/>
        <v>-100</v>
      </c>
      <c r="M1868" s="477"/>
      <c r="N1868" s="478"/>
    </row>
    <row r="1869" ht="15" customHeight="1" spans="1:14">
      <c r="A1869" s="461">
        <v>1863</v>
      </c>
      <c r="B1869" s="469" t="s">
        <v>2474</v>
      </c>
      <c r="C1869" s="470" t="s">
        <v>2476</v>
      </c>
      <c r="D1869" s="471" t="s">
        <v>1693</v>
      </c>
      <c r="E1869" s="465">
        <v>0.5</v>
      </c>
      <c r="F1869" s="466">
        <f t="shared" si="85"/>
        <v>9720.8</v>
      </c>
      <c r="G1869" s="467">
        <v>4860.4</v>
      </c>
      <c r="H1869" s="468"/>
      <c r="I1869" s="473"/>
      <c r="J1869" s="474"/>
      <c r="K1869" s="475">
        <f t="shared" si="86"/>
        <v>-4860.4</v>
      </c>
      <c r="L1869" s="476">
        <f t="shared" si="84"/>
        <v>-100</v>
      </c>
      <c r="M1869" s="477"/>
      <c r="N1869" s="478"/>
    </row>
    <row r="1870" ht="15" customHeight="1" spans="1:14">
      <c r="A1870" s="461">
        <v>1864</v>
      </c>
      <c r="B1870" s="469" t="s">
        <v>2474</v>
      </c>
      <c r="C1870" s="470" t="s">
        <v>2476</v>
      </c>
      <c r="D1870" s="471" t="s">
        <v>2477</v>
      </c>
      <c r="E1870" s="465">
        <v>12.35</v>
      </c>
      <c r="F1870" s="466">
        <f t="shared" si="85"/>
        <v>378.38947368421</v>
      </c>
      <c r="G1870" s="467">
        <v>4673.11</v>
      </c>
      <c r="H1870" s="468"/>
      <c r="I1870" s="473"/>
      <c r="J1870" s="474"/>
      <c r="K1870" s="475">
        <f t="shared" si="86"/>
        <v>-4673.11</v>
      </c>
      <c r="L1870" s="476">
        <f t="shared" si="84"/>
        <v>-100</v>
      </c>
      <c r="M1870" s="477"/>
      <c r="N1870" s="478"/>
    </row>
    <row r="1871" ht="15" customHeight="1" spans="1:14">
      <c r="A1871" s="461">
        <v>1865</v>
      </c>
      <c r="B1871" s="469" t="s">
        <v>2478</v>
      </c>
      <c r="C1871" s="470" t="s">
        <v>2479</v>
      </c>
      <c r="D1871" s="471" t="s">
        <v>468</v>
      </c>
      <c r="E1871" s="465">
        <v>20</v>
      </c>
      <c r="F1871" s="466">
        <f t="shared" si="85"/>
        <v>48</v>
      </c>
      <c r="G1871" s="467">
        <v>960</v>
      </c>
      <c r="H1871" s="468"/>
      <c r="I1871" s="473"/>
      <c r="J1871" s="474"/>
      <c r="K1871" s="475">
        <f t="shared" si="86"/>
        <v>-960</v>
      </c>
      <c r="L1871" s="476">
        <f t="shared" si="84"/>
        <v>-100</v>
      </c>
      <c r="M1871" s="477"/>
      <c r="N1871" s="478"/>
    </row>
    <row r="1872" ht="15" customHeight="1" spans="1:14">
      <c r="A1872" s="461">
        <v>1866</v>
      </c>
      <c r="B1872" s="469" t="s">
        <v>2474</v>
      </c>
      <c r="C1872" s="470" t="s">
        <v>2480</v>
      </c>
      <c r="D1872" s="471" t="s">
        <v>1693</v>
      </c>
      <c r="E1872" s="465">
        <v>0.5</v>
      </c>
      <c r="F1872" s="466">
        <f t="shared" si="85"/>
        <v>3460</v>
      </c>
      <c r="G1872" s="467">
        <v>1730</v>
      </c>
      <c r="H1872" s="468"/>
      <c r="I1872" s="473"/>
      <c r="J1872" s="474"/>
      <c r="K1872" s="475">
        <f t="shared" si="86"/>
        <v>-1730</v>
      </c>
      <c r="L1872" s="476">
        <f t="shared" si="84"/>
        <v>-100</v>
      </c>
      <c r="M1872" s="477"/>
      <c r="N1872" s="478"/>
    </row>
    <row r="1873" ht="15" customHeight="1" spans="1:14">
      <c r="A1873" s="461">
        <v>1867</v>
      </c>
      <c r="B1873" s="469" t="s">
        <v>2481</v>
      </c>
      <c r="C1873" s="470" t="s">
        <v>2482</v>
      </c>
      <c r="D1873" s="471" t="s">
        <v>1693</v>
      </c>
      <c r="E1873" s="465">
        <v>2</v>
      </c>
      <c r="F1873" s="466">
        <f t="shared" si="85"/>
        <v>135</v>
      </c>
      <c r="G1873" s="467">
        <v>270</v>
      </c>
      <c r="H1873" s="468"/>
      <c r="I1873" s="473"/>
      <c r="J1873" s="474"/>
      <c r="K1873" s="475">
        <f t="shared" si="86"/>
        <v>-270</v>
      </c>
      <c r="L1873" s="476">
        <f t="shared" si="84"/>
        <v>-100</v>
      </c>
      <c r="M1873" s="477"/>
      <c r="N1873" s="478"/>
    </row>
    <row r="1874" ht="15" customHeight="1" spans="1:14">
      <c r="A1874" s="461">
        <v>1868</v>
      </c>
      <c r="B1874" s="469" t="s">
        <v>2474</v>
      </c>
      <c r="C1874" s="470" t="s">
        <v>2483</v>
      </c>
      <c r="D1874" s="471" t="s">
        <v>393</v>
      </c>
      <c r="E1874" s="465">
        <v>1.5</v>
      </c>
      <c r="F1874" s="466">
        <f t="shared" si="85"/>
        <v>2270.26666666667</v>
      </c>
      <c r="G1874" s="467">
        <v>3405.4</v>
      </c>
      <c r="H1874" s="468"/>
      <c r="I1874" s="473"/>
      <c r="J1874" s="474"/>
      <c r="K1874" s="475">
        <f t="shared" si="86"/>
        <v>-3405.4</v>
      </c>
      <c r="L1874" s="476">
        <f t="shared" si="84"/>
        <v>-100</v>
      </c>
      <c r="M1874" s="477"/>
      <c r="N1874" s="478"/>
    </row>
    <row r="1875" ht="15" customHeight="1" spans="1:14">
      <c r="A1875" s="461">
        <v>1869</v>
      </c>
      <c r="B1875" s="469" t="s">
        <v>2474</v>
      </c>
      <c r="C1875" s="470" t="s">
        <v>2484</v>
      </c>
      <c r="D1875" s="471" t="s">
        <v>1693</v>
      </c>
      <c r="E1875" s="465">
        <v>4</v>
      </c>
      <c r="F1875" s="466">
        <f t="shared" si="85"/>
        <v>1988</v>
      </c>
      <c r="G1875" s="467">
        <v>7952</v>
      </c>
      <c r="H1875" s="468"/>
      <c r="I1875" s="473"/>
      <c r="J1875" s="474"/>
      <c r="K1875" s="475">
        <f t="shared" si="86"/>
        <v>-7952</v>
      </c>
      <c r="L1875" s="476">
        <f t="shared" si="84"/>
        <v>-100</v>
      </c>
      <c r="M1875" s="477"/>
      <c r="N1875" s="478"/>
    </row>
    <row r="1876" ht="15" customHeight="1" spans="1:14">
      <c r="A1876" s="461">
        <v>1870</v>
      </c>
      <c r="B1876" s="469" t="s">
        <v>2474</v>
      </c>
      <c r="C1876" s="470" t="s">
        <v>2485</v>
      </c>
      <c r="D1876" s="471" t="s">
        <v>1693</v>
      </c>
      <c r="E1876" s="465">
        <v>1</v>
      </c>
      <c r="F1876" s="466">
        <f t="shared" si="85"/>
        <v>2829.6</v>
      </c>
      <c r="G1876" s="467">
        <v>2829.6</v>
      </c>
      <c r="H1876" s="468"/>
      <c r="I1876" s="473"/>
      <c r="J1876" s="474"/>
      <c r="K1876" s="475">
        <f t="shared" si="86"/>
        <v>-2829.6</v>
      </c>
      <c r="L1876" s="476">
        <f t="shared" si="84"/>
        <v>-100</v>
      </c>
      <c r="M1876" s="477"/>
      <c r="N1876" s="478"/>
    </row>
    <row r="1877" ht="15" customHeight="1" spans="1:14">
      <c r="A1877" s="461">
        <v>1871</v>
      </c>
      <c r="B1877" s="469" t="s">
        <v>2481</v>
      </c>
      <c r="C1877" s="470" t="s">
        <v>2486</v>
      </c>
      <c r="D1877" s="471" t="s">
        <v>468</v>
      </c>
      <c r="E1877" s="465">
        <v>20</v>
      </c>
      <c r="F1877" s="466">
        <f t="shared" si="85"/>
        <v>45</v>
      </c>
      <c r="G1877" s="467">
        <v>900</v>
      </c>
      <c r="H1877" s="468"/>
      <c r="I1877" s="473"/>
      <c r="J1877" s="474"/>
      <c r="K1877" s="475">
        <f t="shared" si="86"/>
        <v>-900</v>
      </c>
      <c r="L1877" s="476">
        <f t="shared" si="84"/>
        <v>-100</v>
      </c>
      <c r="M1877" s="477"/>
      <c r="N1877" s="478"/>
    </row>
    <row r="1878" ht="15" customHeight="1" spans="1:14">
      <c r="A1878" s="461">
        <v>1872</v>
      </c>
      <c r="B1878" s="469" t="s">
        <v>2487</v>
      </c>
      <c r="C1878" s="470" t="s">
        <v>1288</v>
      </c>
      <c r="D1878" s="471" t="s">
        <v>476</v>
      </c>
      <c r="E1878" s="465">
        <v>3</v>
      </c>
      <c r="F1878" s="466">
        <f t="shared" si="85"/>
        <v>316</v>
      </c>
      <c r="G1878" s="467">
        <v>948</v>
      </c>
      <c r="H1878" s="468"/>
      <c r="I1878" s="473"/>
      <c r="J1878" s="474"/>
      <c r="K1878" s="475">
        <f t="shared" si="86"/>
        <v>-948</v>
      </c>
      <c r="L1878" s="476">
        <f t="shared" si="84"/>
        <v>-100</v>
      </c>
      <c r="M1878" s="477"/>
      <c r="N1878" s="478"/>
    </row>
    <row r="1879" ht="15" customHeight="1" spans="1:14">
      <c r="A1879" s="461">
        <v>1873</v>
      </c>
      <c r="B1879" s="469" t="s">
        <v>2488</v>
      </c>
      <c r="C1879" s="470" t="s">
        <v>1892</v>
      </c>
      <c r="D1879" s="471" t="s">
        <v>468</v>
      </c>
      <c r="E1879" s="465">
        <v>24</v>
      </c>
      <c r="F1879" s="466">
        <f t="shared" si="85"/>
        <v>65</v>
      </c>
      <c r="G1879" s="467">
        <v>1560</v>
      </c>
      <c r="H1879" s="468"/>
      <c r="I1879" s="473"/>
      <c r="J1879" s="474"/>
      <c r="K1879" s="475">
        <f t="shared" si="86"/>
        <v>-1560</v>
      </c>
      <c r="L1879" s="476">
        <f t="shared" si="84"/>
        <v>-100</v>
      </c>
      <c r="M1879" s="477"/>
      <c r="N1879" s="478"/>
    </row>
    <row r="1880" ht="15" customHeight="1" spans="1:14">
      <c r="A1880" s="461">
        <v>1874</v>
      </c>
      <c r="B1880" s="469" t="s">
        <v>2487</v>
      </c>
      <c r="C1880" s="470" t="s">
        <v>2489</v>
      </c>
      <c r="D1880" s="471" t="s">
        <v>476</v>
      </c>
      <c r="E1880" s="465">
        <v>10</v>
      </c>
      <c r="F1880" s="466">
        <f t="shared" si="85"/>
        <v>564</v>
      </c>
      <c r="G1880" s="467">
        <v>5640</v>
      </c>
      <c r="H1880" s="468"/>
      <c r="I1880" s="473"/>
      <c r="J1880" s="474"/>
      <c r="K1880" s="475">
        <f t="shared" si="86"/>
        <v>-5640</v>
      </c>
      <c r="L1880" s="476">
        <f t="shared" si="84"/>
        <v>-100</v>
      </c>
      <c r="M1880" s="477"/>
      <c r="N1880" s="478"/>
    </row>
    <row r="1881" ht="15" customHeight="1" spans="1:14">
      <c r="A1881" s="461">
        <v>1875</v>
      </c>
      <c r="B1881" s="469" t="s">
        <v>2488</v>
      </c>
      <c r="C1881" s="470" t="s">
        <v>2490</v>
      </c>
      <c r="D1881" s="471" t="s">
        <v>476</v>
      </c>
      <c r="E1881" s="465">
        <v>3</v>
      </c>
      <c r="F1881" s="466">
        <f t="shared" si="85"/>
        <v>176</v>
      </c>
      <c r="G1881" s="467">
        <v>528</v>
      </c>
      <c r="H1881" s="468"/>
      <c r="I1881" s="473"/>
      <c r="J1881" s="474"/>
      <c r="K1881" s="475">
        <f t="shared" si="86"/>
        <v>-528</v>
      </c>
      <c r="L1881" s="476">
        <f t="shared" si="84"/>
        <v>-100</v>
      </c>
      <c r="M1881" s="477"/>
      <c r="N1881" s="478"/>
    </row>
    <row r="1882" ht="15" customHeight="1" spans="1:14">
      <c r="A1882" s="461">
        <v>1876</v>
      </c>
      <c r="B1882" s="469" t="s">
        <v>2491</v>
      </c>
      <c r="C1882" s="470" t="s">
        <v>2492</v>
      </c>
      <c r="D1882" s="471" t="s">
        <v>476</v>
      </c>
      <c r="E1882" s="465">
        <v>3</v>
      </c>
      <c r="F1882" s="466">
        <f t="shared" si="85"/>
        <v>160</v>
      </c>
      <c r="G1882" s="467">
        <v>480</v>
      </c>
      <c r="H1882" s="468"/>
      <c r="I1882" s="473"/>
      <c r="J1882" s="474"/>
      <c r="K1882" s="475">
        <f t="shared" si="86"/>
        <v>-480</v>
      </c>
      <c r="L1882" s="476">
        <f t="shared" si="84"/>
        <v>-100</v>
      </c>
      <c r="M1882" s="477"/>
      <c r="N1882" s="478"/>
    </row>
    <row r="1883" ht="15" customHeight="1" spans="1:14">
      <c r="A1883" s="461">
        <v>1877</v>
      </c>
      <c r="B1883" s="469" t="s">
        <v>2493</v>
      </c>
      <c r="C1883" s="470"/>
      <c r="D1883" s="471" t="s">
        <v>468</v>
      </c>
      <c r="E1883" s="465">
        <v>40</v>
      </c>
      <c r="F1883" s="466">
        <f t="shared" si="85"/>
        <v>12.5</v>
      </c>
      <c r="G1883" s="467">
        <v>500</v>
      </c>
      <c r="H1883" s="468"/>
      <c r="I1883" s="473"/>
      <c r="J1883" s="474"/>
      <c r="K1883" s="475">
        <f t="shared" si="86"/>
        <v>-500</v>
      </c>
      <c r="L1883" s="476">
        <f t="shared" si="84"/>
        <v>-100</v>
      </c>
      <c r="M1883" s="477"/>
      <c r="N1883" s="478"/>
    </row>
    <row r="1884" ht="15" customHeight="1" spans="1:14">
      <c r="A1884" s="461">
        <v>1878</v>
      </c>
      <c r="B1884" s="469" t="s">
        <v>2494</v>
      </c>
      <c r="C1884" s="470" t="s">
        <v>2037</v>
      </c>
      <c r="D1884" s="471" t="s">
        <v>386</v>
      </c>
      <c r="E1884" s="465">
        <v>2000</v>
      </c>
      <c r="F1884" s="466">
        <f t="shared" si="85"/>
        <v>2</v>
      </c>
      <c r="G1884" s="467">
        <v>4000</v>
      </c>
      <c r="H1884" s="468"/>
      <c r="I1884" s="473"/>
      <c r="J1884" s="474"/>
      <c r="K1884" s="475">
        <f t="shared" si="86"/>
        <v>-4000</v>
      </c>
      <c r="L1884" s="476">
        <f t="shared" si="84"/>
        <v>-100</v>
      </c>
      <c r="M1884" s="477"/>
      <c r="N1884" s="478"/>
    </row>
    <row r="1885" ht="15" customHeight="1" spans="1:14">
      <c r="A1885" s="461">
        <v>1879</v>
      </c>
      <c r="B1885" s="469" t="s">
        <v>2495</v>
      </c>
      <c r="C1885" s="470" t="s">
        <v>2496</v>
      </c>
      <c r="D1885" s="471" t="s">
        <v>393</v>
      </c>
      <c r="E1885" s="465">
        <v>375</v>
      </c>
      <c r="F1885" s="466">
        <f t="shared" si="85"/>
        <v>19</v>
      </c>
      <c r="G1885" s="467">
        <v>7125</v>
      </c>
      <c r="H1885" s="468"/>
      <c r="I1885" s="473"/>
      <c r="J1885" s="474"/>
      <c r="K1885" s="475">
        <f t="shared" si="86"/>
        <v>-7125</v>
      </c>
      <c r="L1885" s="476">
        <f t="shared" si="84"/>
        <v>-100</v>
      </c>
      <c r="M1885" s="477"/>
      <c r="N1885" s="478"/>
    </row>
    <row r="1886" ht="15" customHeight="1" spans="1:14">
      <c r="A1886" s="461">
        <v>1880</v>
      </c>
      <c r="B1886" s="469" t="s">
        <v>2495</v>
      </c>
      <c r="C1886" s="470" t="s">
        <v>2497</v>
      </c>
      <c r="D1886" s="471" t="s">
        <v>393</v>
      </c>
      <c r="E1886" s="465">
        <v>250</v>
      </c>
      <c r="F1886" s="466">
        <f t="shared" si="85"/>
        <v>55</v>
      </c>
      <c r="G1886" s="467">
        <v>13750</v>
      </c>
      <c r="H1886" s="468"/>
      <c r="I1886" s="473"/>
      <c r="J1886" s="474"/>
      <c r="K1886" s="475">
        <f t="shared" si="86"/>
        <v>-13750</v>
      </c>
      <c r="L1886" s="476">
        <f t="shared" si="84"/>
        <v>-100</v>
      </c>
      <c r="M1886" s="477"/>
      <c r="N1886" s="478"/>
    </row>
    <row r="1887" ht="15" customHeight="1" spans="1:14">
      <c r="A1887" s="461">
        <v>1881</v>
      </c>
      <c r="B1887" s="469" t="s">
        <v>2495</v>
      </c>
      <c r="C1887" s="470" t="s">
        <v>2498</v>
      </c>
      <c r="D1887" s="471" t="s">
        <v>393</v>
      </c>
      <c r="E1887" s="465">
        <v>0</v>
      </c>
      <c r="F1887" s="466" t="e">
        <f t="shared" si="85"/>
        <v>#DIV/0!</v>
      </c>
      <c r="G1887" s="467">
        <v>0</v>
      </c>
      <c r="H1887" s="468"/>
      <c r="I1887" s="473"/>
      <c r="J1887" s="474"/>
      <c r="K1887" s="475">
        <f t="shared" si="86"/>
        <v>0</v>
      </c>
      <c r="L1887" s="476" t="str">
        <f t="shared" si="84"/>
        <v/>
      </c>
      <c r="M1887" s="477"/>
      <c r="N1887" s="478"/>
    </row>
    <row r="1888" ht="15" customHeight="1" spans="1:14">
      <c r="A1888" s="461">
        <v>1882</v>
      </c>
      <c r="B1888" s="469" t="s">
        <v>2495</v>
      </c>
      <c r="C1888" s="470" t="s">
        <v>2499</v>
      </c>
      <c r="D1888" s="471" t="s">
        <v>393</v>
      </c>
      <c r="E1888" s="465">
        <v>2</v>
      </c>
      <c r="F1888" s="466">
        <f t="shared" si="85"/>
        <v>82</v>
      </c>
      <c r="G1888" s="467">
        <v>164</v>
      </c>
      <c r="H1888" s="468"/>
      <c r="I1888" s="473"/>
      <c r="J1888" s="474"/>
      <c r="K1888" s="475">
        <f t="shared" si="86"/>
        <v>-164</v>
      </c>
      <c r="L1888" s="476">
        <f t="shared" si="84"/>
        <v>-100</v>
      </c>
      <c r="M1888" s="477"/>
      <c r="N1888" s="478"/>
    </row>
    <row r="1889" ht="15" customHeight="1" spans="1:14">
      <c r="A1889" s="461">
        <v>1883</v>
      </c>
      <c r="B1889" s="469" t="s">
        <v>2495</v>
      </c>
      <c r="C1889" s="470" t="s">
        <v>2500</v>
      </c>
      <c r="D1889" s="471" t="s">
        <v>393</v>
      </c>
      <c r="E1889" s="465">
        <v>96</v>
      </c>
      <c r="F1889" s="466">
        <f t="shared" si="85"/>
        <v>210</v>
      </c>
      <c r="G1889" s="467">
        <v>20160</v>
      </c>
      <c r="H1889" s="468"/>
      <c r="I1889" s="473"/>
      <c r="J1889" s="474"/>
      <c r="K1889" s="475">
        <f t="shared" si="86"/>
        <v>-20160</v>
      </c>
      <c r="L1889" s="476">
        <f t="shared" si="84"/>
        <v>-100</v>
      </c>
      <c r="M1889" s="477"/>
      <c r="N1889" s="478"/>
    </row>
    <row r="1890" ht="15" customHeight="1" spans="1:14">
      <c r="A1890" s="461">
        <v>1884</v>
      </c>
      <c r="B1890" s="469" t="s">
        <v>2495</v>
      </c>
      <c r="C1890" s="470" t="s">
        <v>2501</v>
      </c>
      <c r="D1890" s="471" t="s">
        <v>393</v>
      </c>
      <c r="E1890" s="465">
        <v>24</v>
      </c>
      <c r="F1890" s="466">
        <f t="shared" si="85"/>
        <v>79.375</v>
      </c>
      <c r="G1890" s="467">
        <v>1905</v>
      </c>
      <c r="H1890" s="468"/>
      <c r="I1890" s="473"/>
      <c r="J1890" s="474"/>
      <c r="K1890" s="475">
        <f t="shared" si="86"/>
        <v>-1905</v>
      </c>
      <c r="L1890" s="476">
        <f t="shared" si="84"/>
        <v>-100</v>
      </c>
      <c r="M1890" s="477"/>
      <c r="N1890" s="478"/>
    </row>
    <row r="1891" ht="15" customHeight="1" spans="1:14">
      <c r="A1891" s="461">
        <v>1885</v>
      </c>
      <c r="B1891" s="469" t="s">
        <v>2502</v>
      </c>
      <c r="C1891" s="470" t="s">
        <v>2503</v>
      </c>
      <c r="D1891" s="471" t="s">
        <v>476</v>
      </c>
      <c r="E1891" s="465">
        <v>31</v>
      </c>
      <c r="F1891" s="466">
        <f t="shared" si="85"/>
        <v>161.064516129032</v>
      </c>
      <c r="G1891" s="467">
        <v>4993</v>
      </c>
      <c r="H1891" s="468"/>
      <c r="I1891" s="473"/>
      <c r="J1891" s="474"/>
      <c r="K1891" s="475">
        <f t="shared" si="86"/>
        <v>-4993</v>
      </c>
      <c r="L1891" s="476">
        <f t="shared" si="84"/>
        <v>-100</v>
      </c>
      <c r="M1891" s="477"/>
      <c r="N1891" s="478"/>
    </row>
    <row r="1892" ht="15" customHeight="1" spans="1:14">
      <c r="A1892" s="461">
        <v>1886</v>
      </c>
      <c r="B1892" s="469" t="s">
        <v>2504</v>
      </c>
      <c r="C1892" s="470" t="s">
        <v>2505</v>
      </c>
      <c r="D1892" s="471" t="s">
        <v>476</v>
      </c>
      <c r="E1892" s="465">
        <v>31</v>
      </c>
      <c r="F1892" s="466">
        <f t="shared" si="85"/>
        <v>107.41935483871</v>
      </c>
      <c r="G1892" s="467">
        <v>3330</v>
      </c>
      <c r="H1892" s="468"/>
      <c r="I1892" s="473"/>
      <c r="J1892" s="474"/>
      <c r="K1892" s="475">
        <f t="shared" si="86"/>
        <v>-3330</v>
      </c>
      <c r="L1892" s="476">
        <f t="shared" si="84"/>
        <v>-100</v>
      </c>
      <c r="M1892" s="477"/>
      <c r="N1892" s="478"/>
    </row>
    <row r="1893" ht="15" customHeight="1" spans="1:14">
      <c r="A1893" s="461">
        <v>1887</v>
      </c>
      <c r="B1893" s="469" t="s">
        <v>2506</v>
      </c>
      <c r="C1893" s="470" t="s">
        <v>2507</v>
      </c>
      <c r="D1893" s="471" t="s">
        <v>476</v>
      </c>
      <c r="E1893" s="465">
        <v>188</v>
      </c>
      <c r="F1893" s="466">
        <f t="shared" si="85"/>
        <v>155</v>
      </c>
      <c r="G1893" s="467">
        <v>29140</v>
      </c>
      <c r="H1893" s="468"/>
      <c r="I1893" s="473"/>
      <c r="J1893" s="474"/>
      <c r="K1893" s="475">
        <f t="shared" si="86"/>
        <v>-29140</v>
      </c>
      <c r="L1893" s="476">
        <f t="shared" si="84"/>
        <v>-100</v>
      </c>
      <c r="M1893" s="477"/>
      <c r="N1893" s="478"/>
    </row>
    <row r="1894" ht="15" customHeight="1" spans="1:14">
      <c r="A1894" s="461">
        <v>1888</v>
      </c>
      <c r="B1894" s="469" t="s">
        <v>2508</v>
      </c>
      <c r="C1894" s="470" t="s">
        <v>2509</v>
      </c>
      <c r="D1894" s="471" t="s">
        <v>393</v>
      </c>
      <c r="E1894" s="465">
        <v>8</v>
      </c>
      <c r="F1894" s="466">
        <f t="shared" si="85"/>
        <v>383</v>
      </c>
      <c r="G1894" s="467">
        <v>3064</v>
      </c>
      <c r="H1894" s="468"/>
      <c r="I1894" s="473"/>
      <c r="J1894" s="474"/>
      <c r="K1894" s="475">
        <f t="shared" si="86"/>
        <v>-3064</v>
      </c>
      <c r="L1894" s="476">
        <f t="shared" si="84"/>
        <v>-100</v>
      </c>
      <c r="M1894" s="477"/>
      <c r="N1894" s="478"/>
    </row>
    <row r="1895" ht="15" customHeight="1" spans="1:14">
      <c r="A1895" s="461">
        <v>1889</v>
      </c>
      <c r="B1895" s="469" t="s">
        <v>2510</v>
      </c>
      <c r="C1895" s="470"/>
      <c r="D1895" s="471" t="s">
        <v>2456</v>
      </c>
      <c r="E1895" s="465">
        <v>90.3</v>
      </c>
      <c r="F1895" s="466">
        <f t="shared" si="85"/>
        <v>78.5991140642303</v>
      </c>
      <c r="G1895" s="467">
        <v>7097.5</v>
      </c>
      <c r="H1895" s="468"/>
      <c r="I1895" s="473"/>
      <c r="J1895" s="474"/>
      <c r="K1895" s="475">
        <f t="shared" si="86"/>
        <v>-7097.5</v>
      </c>
      <c r="L1895" s="476">
        <f t="shared" si="84"/>
        <v>-100</v>
      </c>
      <c r="M1895" s="477"/>
      <c r="N1895" s="478"/>
    </row>
    <row r="1896" ht="15" customHeight="1" spans="1:14">
      <c r="A1896" s="461">
        <v>1890</v>
      </c>
      <c r="B1896" s="469" t="s">
        <v>2511</v>
      </c>
      <c r="C1896" s="470"/>
      <c r="D1896" s="471" t="s">
        <v>2512</v>
      </c>
      <c r="E1896" s="465">
        <v>431</v>
      </c>
      <c r="F1896" s="466">
        <f t="shared" si="85"/>
        <v>52</v>
      </c>
      <c r="G1896" s="467">
        <v>22412</v>
      </c>
      <c r="H1896" s="468"/>
      <c r="I1896" s="473"/>
      <c r="J1896" s="474"/>
      <c r="K1896" s="475">
        <f t="shared" si="86"/>
        <v>-22412</v>
      </c>
      <c r="L1896" s="476">
        <f t="shared" si="84"/>
        <v>-100</v>
      </c>
      <c r="M1896" s="477"/>
      <c r="N1896" s="478"/>
    </row>
    <row r="1897" ht="15" customHeight="1" spans="1:14">
      <c r="A1897" s="461">
        <v>1891</v>
      </c>
      <c r="B1897" s="469" t="s">
        <v>2513</v>
      </c>
      <c r="C1897" s="470" t="s">
        <v>2514</v>
      </c>
      <c r="D1897" s="471" t="s">
        <v>476</v>
      </c>
      <c r="E1897" s="465">
        <v>210</v>
      </c>
      <c r="F1897" s="466">
        <f t="shared" si="85"/>
        <v>129.914523809524</v>
      </c>
      <c r="G1897" s="467">
        <v>27282.05</v>
      </c>
      <c r="H1897" s="468"/>
      <c r="I1897" s="473"/>
      <c r="J1897" s="474"/>
      <c r="K1897" s="475">
        <f t="shared" si="86"/>
        <v>-27282.05</v>
      </c>
      <c r="L1897" s="476">
        <f t="shared" si="84"/>
        <v>-100</v>
      </c>
      <c r="M1897" s="477"/>
      <c r="N1897" s="478"/>
    </row>
    <row r="1898" ht="15" customHeight="1" spans="1:14">
      <c r="A1898" s="461">
        <v>1892</v>
      </c>
      <c r="B1898" s="469" t="s">
        <v>2515</v>
      </c>
      <c r="C1898" s="470"/>
      <c r="D1898" s="471" t="s">
        <v>393</v>
      </c>
      <c r="E1898" s="465">
        <v>10</v>
      </c>
      <c r="F1898" s="466">
        <f t="shared" si="85"/>
        <v>196</v>
      </c>
      <c r="G1898" s="467">
        <v>1960</v>
      </c>
      <c r="H1898" s="468"/>
      <c r="I1898" s="473"/>
      <c r="J1898" s="474"/>
      <c r="K1898" s="475">
        <f t="shared" si="86"/>
        <v>-1960</v>
      </c>
      <c r="L1898" s="476">
        <f t="shared" si="84"/>
        <v>-100</v>
      </c>
      <c r="M1898" s="477"/>
      <c r="N1898" s="478"/>
    </row>
    <row r="1899" ht="15" customHeight="1" spans="1:14">
      <c r="A1899" s="461">
        <v>1893</v>
      </c>
      <c r="B1899" s="469" t="s">
        <v>2516</v>
      </c>
      <c r="C1899" s="470"/>
      <c r="D1899" s="471" t="s">
        <v>378</v>
      </c>
      <c r="E1899" s="465">
        <v>4</v>
      </c>
      <c r="F1899" s="466">
        <f t="shared" si="85"/>
        <v>600</v>
      </c>
      <c r="G1899" s="467">
        <v>2400</v>
      </c>
      <c r="H1899" s="468"/>
      <c r="I1899" s="473"/>
      <c r="J1899" s="474"/>
      <c r="K1899" s="475">
        <f t="shared" si="86"/>
        <v>-2400</v>
      </c>
      <c r="L1899" s="476">
        <f t="shared" si="84"/>
        <v>-100</v>
      </c>
      <c r="M1899" s="477"/>
      <c r="N1899" s="478"/>
    </row>
    <row r="1900" ht="15" customHeight="1" spans="1:14">
      <c r="A1900" s="461">
        <v>1894</v>
      </c>
      <c r="B1900" s="469" t="s">
        <v>2517</v>
      </c>
      <c r="C1900" s="470"/>
      <c r="D1900" s="471" t="s">
        <v>2518</v>
      </c>
      <c r="E1900" s="465">
        <v>3</v>
      </c>
      <c r="F1900" s="466">
        <f t="shared" si="85"/>
        <v>80</v>
      </c>
      <c r="G1900" s="467">
        <v>240</v>
      </c>
      <c r="H1900" s="468"/>
      <c r="I1900" s="473"/>
      <c r="J1900" s="474"/>
      <c r="K1900" s="475">
        <f t="shared" si="86"/>
        <v>-240</v>
      </c>
      <c r="L1900" s="476">
        <f t="shared" si="84"/>
        <v>-100</v>
      </c>
      <c r="M1900" s="477"/>
      <c r="N1900" s="478"/>
    </row>
    <row r="1901" ht="15" customHeight="1" spans="1:14">
      <c r="A1901" s="461">
        <v>1895</v>
      </c>
      <c r="B1901" s="469" t="s">
        <v>2519</v>
      </c>
      <c r="C1901" s="470"/>
      <c r="D1901" s="471" t="s">
        <v>378</v>
      </c>
      <c r="E1901" s="465">
        <v>2</v>
      </c>
      <c r="F1901" s="466">
        <f t="shared" si="85"/>
        <v>477.2</v>
      </c>
      <c r="G1901" s="467">
        <v>954.4</v>
      </c>
      <c r="H1901" s="468"/>
      <c r="I1901" s="473"/>
      <c r="J1901" s="474"/>
      <c r="K1901" s="475">
        <f t="shared" si="86"/>
        <v>-954.4</v>
      </c>
      <c r="L1901" s="476">
        <f t="shared" si="84"/>
        <v>-100</v>
      </c>
      <c r="M1901" s="477"/>
      <c r="N1901" s="478"/>
    </row>
    <row r="1902" ht="15" customHeight="1" spans="1:14">
      <c r="A1902" s="461">
        <v>1896</v>
      </c>
      <c r="B1902" s="469" t="s">
        <v>2520</v>
      </c>
      <c r="C1902" s="470" t="s">
        <v>2521</v>
      </c>
      <c r="D1902" s="471" t="s">
        <v>476</v>
      </c>
      <c r="E1902" s="465">
        <v>1</v>
      </c>
      <c r="F1902" s="466">
        <f t="shared" si="85"/>
        <v>29</v>
      </c>
      <c r="G1902" s="467">
        <v>29</v>
      </c>
      <c r="H1902" s="468"/>
      <c r="I1902" s="473"/>
      <c r="J1902" s="474"/>
      <c r="K1902" s="475">
        <f t="shared" si="86"/>
        <v>-29</v>
      </c>
      <c r="L1902" s="476">
        <f t="shared" si="84"/>
        <v>-100</v>
      </c>
      <c r="M1902" s="477"/>
      <c r="N1902" s="478"/>
    </row>
    <row r="1903" ht="15" customHeight="1" spans="1:14">
      <c r="A1903" s="461">
        <v>1897</v>
      </c>
      <c r="B1903" s="469" t="s">
        <v>2522</v>
      </c>
      <c r="C1903" s="470" t="s">
        <v>2523</v>
      </c>
      <c r="D1903" s="471" t="s">
        <v>701</v>
      </c>
      <c r="E1903" s="465">
        <v>1</v>
      </c>
      <c r="F1903" s="466">
        <f t="shared" si="85"/>
        <v>102.5</v>
      </c>
      <c r="G1903" s="467">
        <v>102.5</v>
      </c>
      <c r="H1903" s="468"/>
      <c r="I1903" s="473"/>
      <c r="J1903" s="474"/>
      <c r="K1903" s="475">
        <f t="shared" si="86"/>
        <v>-102.5</v>
      </c>
      <c r="L1903" s="476">
        <f t="shared" si="84"/>
        <v>-100</v>
      </c>
      <c r="M1903" s="477"/>
      <c r="N1903" s="478"/>
    </row>
    <row r="1904" ht="15" customHeight="1" spans="1:14">
      <c r="A1904" s="461">
        <v>1898</v>
      </c>
      <c r="B1904" s="469" t="s">
        <v>2524</v>
      </c>
      <c r="C1904" s="470"/>
      <c r="D1904" s="471" t="s">
        <v>701</v>
      </c>
      <c r="E1904" s="465">
        <v>2</v>
      </c>
      <c r="F1904" s="466">
        <f t="shared" si="85"/>
        <v>25</v>
      </c>
      <c r="G1904" s="467">
        <v>50</v>
      </c>
      <c r="H1904" s="468"/>
      <c r="I1904" s="473"/>
      <c r="J1904" s="474"/>
      <c r="K1904" s="475">
        <f t="shared" si="86"/>
        <v>-50</v>
      </c>
      <c r="L1904" s="476">
        <f t="shared" si="84"/>
        <v>-100</v>
      </c>
      <c r="M1904" s="477"/>
      <c r="N1904" s="478"/>
    </row>
    <row r="1905" ht="15" customHeight="1" spans="1:14">
      <c r="A1905" s="461">
        <v>1899</v>
      </c>
      <c r="B1905" s="469" t="s">
        <v>2525</v>
      </c>
      <c r="C1905" s="470"/>
      <c r="D1905" s="471" t="s">
        <v>987</v>
      </c>
      <c r="E1905" s="465">
        <v>1</v>
      </c>
      <c r="F1905" s="466">
        <f t="shared" si="85"/>
        <v>3</v>
      </c>
      <c r="G1905" s="467">
        <v>3</v>
      </c>
      <c r="H1905" s="468"/>
      <c r="I1905" s="473"/>
      <c r="J1905" s="474"/>
      <c r="K1905" s="475">
        <f t="shared" si="86"/>
        <v>-3</v>
      </c>
      <c r="L1905" s="476">
        <f t="shared" si="84"/>
        <v>-100</v>
      </c>
      <c r="M1905" s="477"/>
      <c r="N1905" s="478"/>
    </row>
    <row r="1906" ht="15" customHeight="1" spans="1:14">
      <c r="A1906" s="461">
        <v>1900</v>
      </c>
      <c r="B1906" s="469" t="s">
        <v>2526</v>
      </c>
      <c r="C1906" s="470"/>
      <c r="D1906" s="471" t="s">
        <v>746</v>
      </c>
      <c r="E1906" s="465">
        <v>1</v>
      </c>
      <c r="F1906" s="466">
        <f t="shared" si="85"/>
        <v>5</v>
      </c>
      <c r="G1906" s="467">
        <v>5</v>
      </c>
      <c r="H1906" s="468"/>
      <c r="I1906" s="473"/>
      <c r="J1906" s="474"/>
      <c r="K1906" s="475">
        <f t="shared" si="86"/>
        <v>-5</v>
      </c>
      <c r="L1906" s="476">
        <f t="shared" si="84"/>
        <v>-100</v>
      </c>
      <c r="M1906" s="477"/>
      <c r="N1906" s="478"/>
    </row>
    <row r="1907" ht="15" customHeight="1" spans="1:14">
      <c r="A1907" s="461">
        <v>1901</v>
      </c>
      <c r="B1907" s="469" t="s">
        <v>2527</v>
      </c>
      <c r="C1907" s="470"/>
      <c r="D1907" s="471" t="s">
        <v>987</v>
      </c>
      <c r="E1907" s="465">
        <v>20.5</v>
      </c>
      <c r="F1907" s="466">
        <f t="shared" si="85"/>
        <v>35.3575609756098</v>
      </c>
      <c r="G1907" s="467">
        <v>724.83</v>
      </c>
      <c r="H1907" s="468"/>
      <c r="I1907" s="473"/>
      <c r="J1907" s="474"/>
      <c r="K1907" s="475">
        <f t="shared" si="86"/>
        <v>-724.83</v>
      </c>
      <c r="L1907" s="476">
        <f t="shared" si="84"/>
        <v>-100</v>
      </c>
      <c r="M1907" s="477"/>
      <c r="N1907" s="478"/>
    </row>
    <row r="1908" ht="15" customHeight="1" spans="1:14">
      <c r="A1908" s="461">
        <v>1902</v>
      </c>
      <c r="B1908" s="469" t="s">
        <v>2528</v>
      </c>
      <c r="C1908" s="470"/>
      <c r="D1908" s="471" t="s">
        <v>746</v>
      </c>
      <c r="E1908" s="465">
        <v>50</v>
      </c>
      <c r="F1908" s="466">
        <f t="shared" si="85"/>
        <v>0.96</v>
      </c>
      <c r="G1908" s="467">
        <v>48</v>
      </c>
      <c r="H1908" s="468"/>
      <c r="I1908" s="473"/>
      <c r="J1908" s="474"/>
      <c r="K1908" s="475">
        <f t="shared" si="86"/>
        <v>-48</v>
      </c>
      <c r="L1908" s="476">
        <f t="shared" si="84"/>
        <v>-100</v>
      </c>
      <c r="M1908" s="477"/>
      <c r="N1908" s="478"/>
    </row>
    <row r="1909" ht="15" customHeight="1" spans="1:14">
      <c r="A1909" s="461">
        <v>1903</v>
      </c>
      <c r="B1909" s="469" t="s">
        <v>2529</v>
      </c>
      <c r="C1909" s="470"/>
      <c r="D1909" s="471" t="s">
        <v>987</v>
      </c>
      <c r="E1909" s="465">
        <v>0</v>
      </c>
      <c r="F1909" s="466" t="e">
        <f t="shared" si="85"/>
        <v>#DIV/0!</v>
      </c>
      <c r="G1909" s="467">
        <v>0</v>
      </c>
      <c r="H1909" s="468"/>
      <c r="I1909" s="473"/>
      <c r="J1909" s="474"/>
      <c r="K1909" s="475">
        <f t="shared" si="86"/>
        <v>0</v>
      </c>
      <c r="L1909" s="476" t="str">
        <f t="shared" si="84"/>
        <v/>
      </c>
      <c r="M1909" s="477"/>
      <c r="N1909" s="478"/>
    </row>
    <row r="1910" ht="15" customHeight="1" spans="1:14">
      <c r="A1910" s="461">
        <v>1904</v>
      </c>
      <c r="B1910" s="469" t="s">
        <v>2530</v>
      </c>
      <c r="C1910" s="470"/>
      <c r="D1910" s="471" t="s">
        <v>987</v>
      </c>
      <c r="E1910" s="465">
        <v>5</v>
      </c>
      <c r="F1910" s="466">
        <f t="shared" si="85"/>
        <v>20</v>
      </c>
      <c r="G1910" s="467">
        <v>100</v>
      </c>
      <c r="H1910" s="468"/>
      <c r="I1910" s="473"/>
      <c r="J1910" s="474"/>
      <c r="K1910" s="475">
        <f t="shared" si="86"/>
        <v>-100</v>
      </c>
      <c r="L1910" s="476">
        <f t="shared" si="84"/>
        <v>-100</v>
      </c>
      <c r="M1910" s="477"/>
      <c r="N1910" s="478"/>
    </row>
    <row r="1911" ht="15" customHeight="1" spans="1:14">
      <c r="A1911" s="461">
        <v>1905</v>
      </c>
      <c r="B1911" s="469" t="s">
        <v>2531</v>
      </c>
      <c r="C1911" s="470"/>
      <c r="D1911" s="471" t="s">
        <v>386</v>
      </c>
      <c r="E1911" s="465">
        <v>0</v>
      </c>
      <c r="F1911" s="466" t="e">
        <f t="shared" si="85"/>
        <v>#DIV/0!</v>
      </c>
      <c r="G1911" s="467">
        <v>0</v>
      </c>
      <c r="H1911" s="468"/>
      <c r="I1911" s="473"/>
      <c r="J1911" s="474"/>
      <c r="K1911" s="475">
        <f t="shared" si="86"/>
        <v>0</v>
      </c>
      <c r="L1911" s="476" t="str">
        <f t="shared" si="84"/>
        <v/>
      </c>
      <c r="M1911" s="477"/>
      <c r="N1911" s="478"/>
    </row>
    <row r="1912" ht="15" customHeight="1" spans="1:14">
      <c r="A1912" s="461">
        <v>1906</v>
      </c>
      <c r="B1912" s="469" t="s">
        <v>1178</v>
      </c>
      <c r="C1912" s="470"/>
      <c r="D1912" s="471" t="s">
        <v>2532</v>
      </c>
      <c r="E1912" s="465">
        <v>3</v>
      </c>
      <c r="F1912" s="466">
        <f t="shared" si="85"/>
        <v>59.7133333333333</v>
      </c>
      <c r="G1912" s="467">
        <v>179.14</v>
      </c>
      <c r="H1912" s="468"/>
      <c r="I1912" s="473"/>
      <c r="J1912" s="474"/>
      <c r="K1912" s="475">
        <f t="shared" si="86"/>
        <v>-179.14</v>
      </c>
      <c r="L1912" s="476">
        <f t="shared" si="84"/>
        <v>-100</v>
      </c>
      <c r="M1912" s="477"/>
      <c r="N1912" s="478"/>
    </row>
    <row r="1913" ht="15" customHeight="1" spans="1:14">
      <c r="A1913" s="461">
        <v>1907</v>
      </c>
      <c r="B1913" s="469" t="s">
        <v>2533</v>
      </c>
      <c r="C1913" s="470" t="s">
        <v>2534</v>
      </c>
      <c r="D1913" s="471" t="s">
        <v>2535</v>
      </c>
      <c r="E1913" s="465">
        <v>2</v>
      </c>
      <c r="F1913" s="466">
        <f t="shared" si="85"/>
        <v>40</v>
      </c>
      <c r="G1913" s="467">
        <v>80</v>
      </c>
      <c r="H1913" s="468"/>
      <c r="I1913" s="473"/>
      <c r="J1913" s="474"/>
      <c r="K1913" s="475">
        <f t="shared" si="86"/>
        <v>-80</v>
      </c>
      <c r="L1913" s="476">
        <f t="shared" si="84"/>
        <v>-100</v>
      </c>
      <c r="M1913" s="477"/>
      <c r="N1913" s="478"/>
    </row>
    <row r="1914" ht="15" customHeight="1" spans="1:14">
      <c r="A1914" s="461">
        <v>1908</v>
      </c>
      <c r="B1914" s="469" t="s">
        <v>2536</v>
      </c>
      <c r="C1914" s="470"/>
      <c r="D1914" s="471" t="s">
        <v>2537</v>
      </c>
      <c r="E1914" s="465">
        <v>2</v>
      </c>
      <c r="F1914" s="466">
        <f t="shared" si="85"/>
        <v>38</v>
      </c>
      <c r="G1914" s="467">
        <v>76</v>
      </c>
      <c r="H1914" s="468"/>
      <c r="I1914" s="473"/>
      <c r="J1914" s="474"/>
      <c r="K1914" s="475">
        <f t="shared" si="86"/>
        <v>-76</v>
      </c>
      <c r="L1914" s="476">
        <f t="shared" si="84"/>
        <v>-100</v>
      </c>
      <c r="M1914" s="477"/>
      <c r="N1914" s="478"/>
    </row>
    <row r="1915" ht="15" customHeight="1" spans="1:14">
      <c r="A1915" s="461">
        <v>1909</v>
      </c>
      <c r="B1915" s="469" t="s">
        <v>2538</v>
      </c>
      <c r="C1915" s="470"/>
      <c r="D1915" s="471" t="s">
        <v>378</v>
      </c>
      <c r="E1915" s="465">
        <v>1</v>
      </c>
      <c r="F1915" s="466">
        <f t="shared" si="85"/>
        <v>6</v>
      </c>
      <c r="G1915" s="467">
        <v>6</v>
      </c>
      <c r="H1915" s="468"/>
      <c r="I1915" s="473"/>
      <c r="J1915" s="474"/>
      <c r="K1915" s="475">
        <f t="shared" si="86"/>
        <v>-6</v>
      </c>
      <c r="L1915" s="476">
        <f t="shared" si="84"/>
        <v>-100</v>
      </c>
      <c r="M1915" s="477"/>
      <c r="N1915" s="478"/>
    </row>
    <row r="1916" ht="15" customHeight="1" spans="1:14">
      <c r="A1916" s="461">
        <v>1910</v>
      </c>
      <c r="B1916" s="469" t="s">
        <v>2539</v>
      </c>
      <c r="C1916" s="470"/>
      <c r="D1916" s="471" t="s">
        <v>386</v>
      </c>
      <c r="E1916" s="465">
        <v>1</v>
      </c>
      <c r="F1916" s="466">
        <f t="shared" si="85"/>
        <v>65</v>
      </c>
      <c r="G1916" s="467">
        <v>65</v>
      </c>
      <c r="H1916" s="468"/>
      <c r="I1916" s="473"/>
      <c r="J1916" s="474"/>
      <c r="K1916" s="475">
        <f t="shared" si="86"/>
        <v>-65</v>
      </c>
      <c r="L1916" s="476">
        <f t="shared" si="84"/>
        <v>-100</v>
      </c>
      <c r="M1916" s="477"/>
      <c r="N1916" s="478"/>
    </row>
    <row r="1917" ht="15" customHeight="1" spans="1:14">
      <c r="A1917" s="461">
        <v>1911</v>
      </c>
      <c r="B1917" s="469" t="s">
        <v>2540</v>
      </c>
      <c r="C1917" s="470"/>
      <c r="D1917" s="471" t="s">
        <v>987</v>
      </c>
      <c r="E1917" s="465">
        <v>15</v>
      </c>
      <c r="F1917" s="466">
        <f t="shared" si="85"/>
        <v>12.18</v>
      </c>
      <c r="G1917" s="467">
        <v>182.7</v>
      </c>
      <c r="H1917" s="468"/>
      <c r="I1917" s="473"/>
      <c r="J1917" s="474"/>
      <c r="K1917" s="475">
        <f t="shared" si="86"/>
        <v>-182.7</v>
      </c>
      <c r="L1917" s="476">
        <f t="shared" si="84"/>
        <v>-100</v>
      </c>
      <c r="M1917" s="477"/>
      <c r="N1917" s="478"/>
    </row>
    <row r="1918" ht="15" customHeight="1" spans="1:14">
      <c r="A1918" s="461">
        <v>1912</v>
      </c>
      <c r="B1918" s="469" t="s">
        <v>2541</v>
      </c>
      <c r="C1918" s="470" t="s">
        <v>2542</v>
      </c>
      <c r="D1918" s="471" t="s">
        <v>1389</v>
      </c>
      <c r="E1918" s="465">
        <v>1</v>
      </c>
      <c r="F1918" s="466">
        <f t="shared" si="85"/>
        <v>840</v>
      </c>
      <c r="G1918" s="467">
        <v>840</v>
      </c>
      <c r="H1918" s="468"/>
      <c r="I1918" s="473"/>
      <c r="J1918" s="474"/>
      <c r="K1918" s="475">
        <f t="shared" si="86"/>
        <v>-840</v>
      </c>
      <c r="L1918" s="476">
        <f t="shared" si="84"/>
        <v>-100</v>
      </c>
      <c r="M1918" s="477"/>
      <c r="N1918" s="478"/>
    </row>
    <row r="1919" ht="15" customHeight="1" spans="1:14">
      <c r="A1919" s="461">
        <v>1913</v>
      </c>
      <c r="B1919" s="469" t="s">
        <v>2543</v>
      </c>
      <c r="C1919" s="470"/>
      <c r="D1919" s="471" t="s">
        <v>987</v>
      </c>
      <c r="E1919" s="465">
        <v>5</v>
      </c>
      <c r="F1919" s="466">
        <f t="shared" si="85"/>
        <v>5.18</v>
      </c>
      <c r="G1919" s="467">
        <v>25.9</v>
      </c>
      <c r="H1919" s="468"/>
      <c r="I1919" s="473"/>
      <c r="J1919" s="474"/>
      <c r="K1919" s="475">
        <f t="shared" si="86"/>
        <v>-25.9</v>
      </c>
      <c r="L1919" s="476">
        <f t="shared" si="84"/>
        <v>-100</v>
      </c>
      <c r="M1919" s="477"/>
      <c r="N1919" s="478"/>
    </row>
    <row r="1920" ht="15" customHeight="1" spans="1:14">
      <c r="A1920" s="461">
        <v>1914</v>
      </c>
      <c r="B1920" s="469" t="s">
        <v>2544</v>
      </c>
      <c r="C1920" s="470" t="s">
        <v>2545</v>
      </c>
      <c r="D1920" s="471" t="s">
        <v>987</v>
      </c>
      <c r="E1920" s="465">
        <v>0</v>
      </c>
      <c r="F1920" s="466" t="e">
        <f t="shared" si="85"/>
        <v>#DIV/0!</v>
      </c>
      <c r="G1920" s="467">
        <v>0</v>
      </c>
      <c r="H1920" s="468"/>
      <c r="I1920" s="473"/>
      <c r="J1920" s="474"/>
      <c r="K1920" s="475">
        <f t="shared" si="86"/>
        <v>0</v>
      </c>
      <c r="L1920" s="476" t="str">
        <f t="shared" si="84"/>
        <v/>
      </c>
      <c r="M1920" s="477"/>
      <c r="N1920" s="478"/>
    </row>
    <row r="1921" ht="15" customHeight="1" spans="1:14">
      <c r="A1921" s="461">
        <v>1915</v>
      </c>
      <c r="B1921" s="469" t="s">
        <v>2546</v>
      </c>
      <c r="C1921" s="470"/>
      <c r="D1921" s="471" t="s">
        <v>468</v>
      </c>
      <c r="E1921" s="465">
        <v>50</v>
      </c>
      <c r="F1921" s="466">
        <f t="shared" si="85"/>
        <v>6</v>
      </c>
      <c r="G1921" s="467">
        <v>300</v>
      </c>
      <c r="H1921" s="468"/>
      <c r="I1921" s="473"/>
      <c r="J1921" s="474"/>
      <c r="K1921" s="475">
        <f t="shared" si="86"/>
        <v>-300</v>
      </c>
      <c r="L1921" s="476">
        <f t="shared" si="84"/>
        <v>-100</v>
      </c>
      <c r="M1921" s="477"/>
      <c r="N1921" s="478"/>
    </row>
    <row r="1922" ht="15" customHeight="1" spans="1:14">
      <c r="A1922" s="461">
        <v>1916</v>
      </c>
      <c r="B1922" s="469" t="s">
        <v>2547</v>
      </c>
      <c r="C1922" s="470"/>
      <c r="D1922" s="471" t="s">
        <v>518</v>
      </c>
      <c r="E1922" s="465">
        <v>4</v>
      </c>
      <c r="F1922" s="466">
        <f t="shared" si="85"/>
        <v>540</v>
      </c>
      <c r="G1922" s="467">
        <v>2160</v>
      </c>
      <c r="H1922" s="468"/>
      <c r="I1922" s="473"/>
      <c r="J1922" s="474"/>
      <c r="K1922" s="475">
        <f t="shared" si="86"/>
        <v>-2160</v>
      </c>
      <c r="L1922" s="476">
        <f t="shared" si="84"/>
        <v>-100</v>
      </c>
      <c r="M1922" s="477"/>
      <c r="N1922" s="478"/>
    </row>
    <row r="1923" ht="15" customHeight="1" spans="1:14">
      <c r="A1923" s="461">
        <v>1917</v>
      </c>
      <c r="B1923" s="469" t="s">
        <v>2548</v>
      </c>
      <c r="C1923" s="470" t="s">
        <v>2549</v>
      </c>
      <c r="D1923" s="471" t="s">
        <v>2532</v>
      </c>
      <c r="E1923" s="465">
        <v>2</v>
      </c>
      <c r="F1923" s="466">
        <f t="shared" si="85"/>
        <v>10</v>
      </c>
      <c r="G1923" s="467">
        <v>20</v>
      </c>
      <c r="H1923" s="468"/>
      <c r="I1923" s="473"/>
      <c r="J1923" s="474"/>
      <c r="K1923" s="475">
        <f t="shared" si="86"/>
        <v>-20</v>
      </c>
      <c r="L1923" s="476">
        <f t="shared" ref="L1923:L1986" si="87">IF(OR(G1923&lt;=0,G1923=""),"",(J1923-G1923)/G1923*100)</f>
        <v>-100</v>
      </c>
      <c r="M1923" s="477"/>
      <c r="N1923" s="478"/>
    </row>
    <row r="1924" ht="15" customHeight="1" spans="1:14">
      <c r="A1924" s="461">
        <v>1918</v>
      </c>
      <c r="B1924" s="469" t="s">
        <v>2550</v>
      </c>
      <c r="C1924" s="470" t="s">
        <v>2534</v>
      </c>
      <c r="D1924" s="471" t="s">
        <v>1389</v>
      </c>
      <c r="E1924" s="465">
        <v>1</v>
      </c>
      <c r="F1924" s="466">
        <f t="shared" si="85"/>
        <v>162.39</v>
      </c>
      <c r="G1924" s="467">
        <v>162.39</v>
      </c>
      <c r="H1924" s="468"/>
      <c r="I1924" s="473"/>
      <c r="J1924" s="474"/>
      <c r="K1924" s="475">
        <f t="shared" si="86"/>
        <v>-162.39</v>
      </c>
      <c r="L1924" s="476">
        <f t="shared" si="87"/>
        <v>-100</v>
      </c>
      <c r="M1924" s="477"/>
      <c r="N1924" s="478"/>
    </row>
    <row r="1925" ht="15" customHeight="1" spans="1:14">
      <c r="A1925" s="461">
        <v>1919</v>
      </c>
      <c r="B1925" s="469" t="s">
        <v>2551</v>
      </c>
      <c r="C1925" s="470" t="s">
        <v>2552</v>
      </c>
      <c r="D1925" s="471" t="s">
        <v>1389</v>
      </c>
      <c r="E1925" s="465">
        <v>2</v>
      </c>
      <c r="F1925" s="466">
        <f t="shared" si="85"/>
        <v>150.83</v>
      </c>
      <c r="G1925" s="467">
        <v>301.66</v>
      </c>
      <c r="H1925" s="468"/>
      <c r="I1925" s="473"/>
      <c r="J1925" s="474"/>
      <c r="K1925" s="475">
        <f t="shared" si="86"/>
        <v>-301.66</v>
      </c>
      <c r="L1925" s="476">
        <f t="shared" si="87"/>
        <v>-100</v>
      </c>
      <c r="M1925" s="477"/>
      <c r="N1925" s="478"/>
    </row>
    <row r="1926" ht="15" customHeight="1" spans="1:14">
      <c r="A1926" s="461">
        <v>1920</v>
      </c>
      <c r="B1926" s="469" t="s">
        <v>2553</v>
      </c>
      <c r="C1926" s="470"/>
      <c r="D1926" s="471" t="s">
        <v>1389</v>
      </c>
      <c r="E1926" s="465">
        <v>1</v>
      </c>
      <c r="F1926" s="466">
        <f t="shared" si="85"/>
        <v>780</v>
      </c>
      <c r="G1926" s="467">
        <v>780</v>
      </c>
      <c r="H1926" s="468"/>
      <c r="I1926" s="473"/>
      <c r="J1926" s="474"/>
      <c r="K1926" s="475">
        <f t="shared" si="86"/>
        <v>-780</v>
      </c>
      <c r="L1926" s="476">
        <f t="shared" si="87"/>
        <v>-100</v>
      </c>
      <c r="M1926" s="477"/>
      <c r="N1926" s="478"/>
    </row>
    <row r="1927" ht="15" customHeight="1" spans="1:14">
      <c r="A1927" s="461">
        <v>1921</v>
      </c>
      <c r="B1927" s="469" t="s">
        <v>2554</v>
      </c>
      <c r="C1927" s="470"/>
      <c r="D1927" s="471" t="s">
        <v>987</v>
      </c>
      <c r="E1927" s="465">
        <v>12</v>
      </c>
      <c r="F1927" s="466">
        <f t="shared" si="85"/>
        <v>15</v>
      </c>
      <c r="G1927" s="467">
        <v>180</v>
      </c>
      <c r="H1927" s="468"/>
      <c r="I1927" s="473"/>
      <c r="J1927" s="474"/>
      <c r="K1927" s="475">
        <f t="shared" si="86"/>
        <v>-180</v>
      </c>
      <c r="L1927" s="476">
        <f t="shared" si="87"/>
        <v>-100</v>
      </c>
      <c r="M1927" s="477"/>
      <c r="N1927" s="478"/>
    </row>
    <row r="1928" ht="15" customHeight="1" spans="1:14">
      <c r="A1928" s="461">
        <v>1922</v>
      </c>
      <c r="B1928" s="469" t="s">
        <v>2555</v>
      </c>
      <c r="C1928" s="470"/>
      <c r="D1928" s="471" t="s">
        <v>386</v>
      </c>
      <c r="E1928" s="465">
        <v>85</v>
      </c>
      <c r="F1928" s="466">
        <f t="shared" ref="F1928:F1991" si="88">G1928/E1928</f>
        <v>0.552941176470588</v>
      </c>
      <c r="G1928" s="467">
        <v>47</v>
      </c>
      <c r="H1928" s="468"/>
      <c r="I1928" s="473"/>
      <c r="J1928" s="474"/>
      <c r="K1928" s="475">
        <f t="shared" ref="K1928:K1991" si="89">J1928-G1928</f>
        <v>-47</v>
      </c>
      <c r="L1928" s="476">
        <f t="shared" si="87"/>
        <v>-100</v>
      </c>
      <c r="M1928" s="477"/>
      <c r="N1928" s="478"/>
    </row>
    <row r="1929" ht="15" customHeight="1" spans="1:14">
      <c r="A1929" s="461">
        <v>1923</v>
      </c>
      <c r="B1929" s="469" t="s">
        <v>2556</v>
      </c>
      <c r="C1929" s="470"/>
      <c r="D1929" s="471" t="s">
        <v>701</v>
      </c>
      <c r="E1929" s="465">
        <v>1</v>
      </c>
      <c r="F1929" s="466">
        <f t="shared" si="88"/>
        <v>20</v>
      </c>
      <c r="G1929" s="467">
        <v>20</v>
      </c>
      <c r="H1929" s="468"/>
      <c r="I1929" s="473"/>
      <c r="J1929" s="474"/>
      <c r="K1929" s="475">
        <f t="shared" si="89"/>
        <v>-20</v>
      </c>
      <c r="L1929" s="476">
        <f t="shared" si="87"/>
        <v>-100</v>
      </c>
      <c r="M1929" s="477"/>
      <c r="N1929" s="478"/>
    </row>
    <row r="1930" ht="15" customHeight="1" spans="1:14">
      <c r="A1930" s="461">
        <v>1924</v>
      </c>
      <c r="B1930" s="469" t="s">
        <v>2557</v>
      </c>
      <c r="C1930" s="470"/>
      <c r="D1930" s="471" t="s">
        <v>393</v>
      </c>
      <c r="E1930" s="465">
        <v>50</v>
      </c>
      <c r="F1930" s="466">
        <f t="shared" si="88"/>
        <v>1</v>
      </c>
      <c r="G1930" s="467">
        <v>50</v>
      </c>
      <c r="H1930" s="468"/>
      <c r="I1930" s="473"/>
      <c r="J1930" s="474"/>
      <c r="K1930" s="475">
        <f t="shared" si="89"/>
        <v>-50</v>
      </c>
      <c r="L1930" s="476">
        <f t="shared" si="87"/>
        <v>-100</v>
      </c>
      <c r="M1930" s="477"/>
      <c r="N1930" s="478"/>
    </row>
    <row r="1931" ht="15" customHeight="1" spans="1:14">
      <c r="A1931" s="461">
        <v>1925</v>
      </c>
      <c r="B1931" s="469" t="s">
        <v>2558</v>
      </c>
      <c r="C1931" s="470"/>
      <c r="D1931" s="471" t="s">
        <v>393</v>
      </c>
      <c r="E1931" s="465">
        <v>0</v>
      </c>
      <c r="F1931" s="466" t="e">
        <f t="shared" si="88"/>
        <v>#DIV/0!</v>
      </c>
      <c r="G1931" s="467">
        <v>0</v>
      </c>
      <c r="H1931" s="468"/>
      <c r="I1931" s="473"/>
      <c r="J1931" s="474"/>
      <c r="K1931" s="475">
        <f t="shared" si="89"/>
        <v>0</v>
      </c>
      <c r="L1931" s="476" t="str">
        <f t="shared" si="87"/>
        <v/>
      </c>
      <c r="M1931" s="477"/>
      <c r="N1931" s="478"/>
    </row>
    <row r="1932" ht="15" customHeight="1" spans="1:14">
      <c r="A1932" s="461">
        <v>1926</v>
      </c>
      <c r="B1932" s="469" t="s">
        <v>2559</v>
      </c>
      <c r="C1932" s="470"/>
      <c r="D1932" s="471" t="s">
        <v>386</v>
      </c>
      <c r="E1932" s="465">
        <v>1</v>
      </c>
      <c r="F1932" s="466">
        <f t="shared" si="88"/>
        <v>38</v>
      </c>
      <c r="G1932" s="467">
        <v>38</v>
      </c>
      <c r="H1932" s="468"/>
      <c r="I1932" s="473"/>
      <c r="J1932" s="474"/>
      <c r="K1932" s="475">
        <f t="shared" si="89"/>
        <v>-38</v>
      </c>
      <c r="L1932" s="476">
        <f t="shared" si="87"/>
        <v>-100</v>
      </c>
      <c r="M1932" s="477"/>
      <c r="N1932" s="478"/>
    </row>
    <row r="1933" ht="15" customHeight="1" spans="1:14">
      <c r="A1933" s="461">
        <v>1927</v>
      </c>
      <c r="B1933" s="469" t="s">
        <v>2560</v>
      </c>
      <c r="C1933" s="470"/>
      <c r="D1933" s="471" t="s">
        <v>2412</v>
      </c>
      <c r="E1933" s="465">
        <v>10</v>
      </c>
      <c r="F1933" s="466">
        <f t="shared" si="88"/>
        <v>63.838</v>
      </c>
      <c r="G1933" s="467">
        <v>638.38</v>
      </c>
      <c r="H1933" s="468"/>
      <c r="I1933" s="473"/>
      <c r="J1933" s="474"/>
      <c r="K1933" s="475">
        <f t="shared" si="89"/>
        <v>-638.38</v>
      </c>
      <c r="L1933" s="476">
        <f t="shared" si="87"/>
        <v>-100</v>
      </c>
      <c r="M1933" s="477"/>
      <c r="N1933" s="478"/>
    </row>
    <row r="1934" ht="15" customHeight="1" spans="1:14">
      <c r="A1934" s="461">
        <v>1928</v>
      </c>
      <c r="B1934" s="469" t="s">
        <v>2561</v>
      </c>
      <c r="C1934" s="470"/>
      <c r="D1934" s="471" t="s">
        <v>386</v>
      </c>
      <c r="E1934" s="465">
        <v>3</v>
      </c>
      <c r="F1934" s="466">
        <f t="shared" si="88"/>
        <v>697.35</v>
      </c>
      <c r="G1934" s="467">
        <v>2092.05</v>
      </c>
      <c r="H1934" s="468"/>
      <c r="I1934" s="473"/>
      <c r="J1934" s="474"/>
      <c r="K1934" s="475">
        <f t="shared" si="89"/>
        <v>-2092.05</v>
      </c>
      <c r="L1934" s="476">
        <f t="shared" si="87"/>
        <v>-100</v>
      </c>
      <c r="M1934" s="477"/>
      <c r="N1934" s="478"/>
    </row>
    <row r="1935" ht="15" customHeight="1" spans="1:14">
      <c r="A1935" s="461">
        <v>1929</v>
      </c>
      <c r="B1935" s="469" t="s">
        <v>2562</v>
      </c>
      <c r="C1935" s="470"/>
      <c r="D1935" s="471" t="s">
        <v>342</v>
      </c>
      <c r="E1935" s="465">
        <v>1</v>
      </c>
      <c r="F1935" s="466">
        <f t="shared" si="88"/>
        <v>1950</v>
      </c>
      <c r="G1935" s="467">
        <v>1950</v>
      </c>
      <c r="H1935" s="468"/>
      <c r="I1935" s="473"/>
      <c r="J1935" s="474"/>
      <c r="K1935" s="475">
        <f t="shared" si="89"/>
        <v>-1950</v>
      </c>
      <c r="L1935" s="476">
        <f t="shared" si="87"/>
        <v>-100</v>
      </c>
      <c r="M1935" s="477"/>
      <c r="N1935" s="478"/>
    </row>
    <row r="1936" ht="15" customHeight="1" spans="1:14">
      <c r="A1936" s="461">
        <v>1930</v>
      </c>
      <c r="B1936" s="469" t="s">
        <v>2563</v>
      </c>
      <c r="C1936" s="470"/>
      <c r="D1936" s="471" t="s">
        <v>342</v>
      </c>
      <c r="E1936" s="465">
        <v>1</v>
      </c>
      <c r="F1936" s="466">
        <f t="shared" si="88"/>
        <v>2900</v>
      </c>
      <c r="G1936" s="467">
        <v>2900</v>
      </c>
      <c r="H1936" s="468"/>
      <c r="I1936" s="473"/>
      <c r="J1936" s="474"/>
      <c r="K1936" s="475">
        <f t="shared" si="89"/>
        <v>-2900</v>
      </c>
      <c r="L1936" s="476">
        <f t="shared" si="87"/>
        <v>-100</v>
      </c>
      <c r="M1936" s="477"/>
      <c r="N1936" s="478"/>
    </row>
    <row r="1937" ht="15" customHeight="1" spans="1:14">
      <c r="A1937" s="461">
        <v>1931</v>
      </c>
      <c r="B1937" s="469" t="s">
        <v>2564</v>
      </c>
      <c r="C1937" s="470"/>
      <c r="D1937" s="471" t="s">
        <v>386</v>
      </c>
      <c r="E1937" s="465">
        <v>1</v>
      </c>
      <c r="F1937" s="466">
        <f t="shared" si="88"/>
        <v>300</v>
      </c>
      <c r="G1937" s="467">
        <v>300</v>
      </c>
      <c r="H1937" s="468"/>
      <c r="I1937" s="473"/>
      <c r="J1937" s="474"/>
      <c r="K1937" s="475">
        <f t="shared" si="89"/>
        <v>-300</v>
      </c>
      <c r="L1937" s="476">
        <f t="shared" si="87"/>
        <v>-100</v>
      </c>
      <c r="M1937" s="477"/>
      <c r="N1937" s="478"/>
    </row>
    <row r="1938" ht="15" customHeight="1" spans="1:14">
      <c r="A1938" s="461">
        <v>1932</v>
      </c>
      <c r="B1938" s="469" t="s">
        <v>2565</v>
      </c>
      <c r="C1938" s="470"/>
      <c r="D1938" s="471" t="s">
        <v>393</v>
      </c>
      <c r="E1938" s="465">
        <v>4</v>
      </c>
      <c r="F1938" s="466">
        <f t="shared" si="88"/>
        <v>1006.2275</v>
      </c>
      <c r="G1938" s="467">
        <v>4024.91</v>
      </c>
      <c r="H1938" s="468"/>
      <c r="I1938" s="473"/>
      <c r="J1938" s="474"/>
      <c r="K1938" s="475">
        <f t="shared" si="89"/>
        <v>-4024.91</v>
      </c>
      <c r="L1938" s="476">
        <f t="shared" si="87"/>
        <v>-100</v>
      </c>
      <c r="M1938" s="477"/>
      <c r="N1938" s="478"/>
    </row>
    <row r="1939" ht="15" customHeight="1" spans="1:14">
      <c r="A1939" s="461">
        <v>1933</v>
      </c>
      <c r="B1939" s="469" t="s">
        <v>2566</v>
      </c>
      <c r="C1939" s="470"/>
      <c r="D1939" s="471" t="s">
        <v>386</v>
      </c>
      <c r="E1939" s="465">
        <v>0</v>
      </c>
      <c r="F1939" s="466" t="e">
        <f t="shared" si="88"/>
        <v>#DIV/0!</v>
      </c>
      <c r="G1939" s="467">
        <v>0</v>
      </c>
      <c r="H1939" s="468"/>
      <c r="I1939" s="473"/>
      <c r="J1939" s="474"/>
      <c r="K1939" s="475">
        <f t="shared" si="89"/>
        <v>0</v>
      </c>
      <c r="L1939" s="476" t="str">
        <f t="shared" si="87"/>
        <v/>
      </c>
      <c r="M1939" s="477"/>
      <c r="N1939" s="478"/>
    </row>
    <row r="1940" ht="15" customHeight="1" spans="1:14">
      <c r="A1940" s="461">
        <v>1934</v>
      </c>
      <c r="B1940" s="469" t="s">
        <v>2567</v>
      </c>
      <c r="C1940" s="470"/>
      <c r="D1940" s="471" t="s">
        <v>895</v>
      </c>
      <c r="E1940" s="465">
        <v>10</v>
      </c>
      <c r="F1940" s="466">
        <f t="shared" si="88"/>
        <v>210</v>
      </c>
      <c r="G1940" s="467">
        <v>2100</v>
      </c>
      <c r="H1940" s="468"/>
      <c r="I1940" s="473"/>
      <c r="J1940" s="474"/>
      <c r="K1940" s="475">
        <f t="shared" si="89"/>
        <v>-2100</v>
      </c>
      <c r="L1940" s="476">
        <f t="shared" si="87"/>
        <v>-100</v>
      </c>
      <c r="M1940" s="477"/>
      <c r="N1940" s="478"/>
    </row>
    <row r="1941" ht="15" customHeight="1" spans="1:14">
      <c r="A1941" s="461">
        <v>1935</v>
      </c>
      <c r="B1941" s="469" t="s">
        <v>2568</v>
      </c>
      <c r="C1941" s="470"/>
      <c r="D1941" s="471" t="s">
        <v>2535</v>
      </c>
      <c r="E1941" s="465">
        <v>7</v>
      </c>
      <c r="F1941" s="466">
        <f t="shared" si="88"/>
        <v>11.3128571428571</v>
      </c>
      <c r="G1941" s="467">
        <v>79.19</v>
      </c>
      <c r="H1941" s="468"/>
      <c r="I1941" s="473"/>
      <c r="J1941" s="474"/>
      <c r="K1941" s="475">
        <f t="shared" si="89"/>
        <v>-79.19</v>
      </c>
      <c r="L1941" s="476">
        <f t="shared" si="87"/>
        <v>-100</v>
      </c>
      <c r="M1941" s="477"/>
      <c r="N1941" s="478"/>
    </row>
    <row r="1942" ht="15" customHeight="1" spans="1:14">
      <c r="A1942" s="461">
        <v>1936</v>
      </c>
      <c r="B1942" s="469" t="s">
        <v>2569</v>
      </c>
      <c r="C1942" s="470"/>
      <c r="D1942" s="471" t="s">
        <v>386</v>
      </c>
      <c r="E1942" s="465">
        <v>3</v>
      </c>
      <c r="F1942" s="466">
        <f t="shared" si="88"/>
        <v>12</v>
      </c>
      <c r="G1942" s="467">
        <v>36</v>
      </c>
      <c r="H1942" s="468"/>
      <c r="I1942" s="473"/>
      <c r="J1942" s="474"/>
      <c r="K1942" s="475">
        <f t="shared" si="89"/>
        <v>-36</v>
      </c>
      <c r="L1942" s="476">
        <f t="shared" si="87"/>
        <v>-100</v>
      </c>
      <c r="M1942" s="477"/>
      <c r="N1942" s="478"/>
    </row>
    <row r="1943" ht="15" customHeight="1" spans="1:14">
      <c r="A1943" s="461">
        <v>1937</v>
      </c>
      <c r="B1943" s="469" t="s">
        <v>2570</v>
      </c>
      <c r="C1943" s="470"/>
      <c r="D1943" s="471" t="s">
        <v>386</v>
      </c>
      <c r="E1943" s="465">
        <v>15</v>
      </c>
      <c r="F1943" s="466">
        <f t="shared" si="88"/>
        <v>55.7633333333333</v>
      </c>
      <c r="G1943" s="467">
        <v>836.45</v>
      </c>
      <c r="H1943" s="468"/>
      <c r="I1943" s="473"/>
      <c r="J1943" s="474"/>
      <c r="K1943" s="475">
        <f t="shared" si="89"/>
        <v>-836.45</v>
      </c>
      <c r="L1943" s="476">
        <f t="shared" si="87"/>
        <v>-100</v>
      </c>
      <c r="M1943" s="477"/>
      <c r="N1943" s="478"/>
    </row>
    <row r="1944" ht="15" customHeight="1" spans="1:14">
      <c r="A1944" s="461">
        <v>1938</v>
      </c>
      <c r="B1944" s="469" t="s">
        <v>2571</v>
      </c>
      <c r="C1944" s="470"/>
      <c r="D1944" s="471" t="s">
        <v>2535</v>
      </c>
      <c r="E1944" s="465">
        <v>10</v>
      </c>
      <c r="F1944" s="466">
        <f t="shared" si="88"/>
        <v>2</v>
      </c>
      <c r="G1944" s="467">
        <v>20</v>
      </c>
      <c r="H1944" s="468"/>
      <c r="I1944" s="473"/>
      <c r="J1944" s="474"/>
      <c r="K1944" s="475">
        <f t="shared" si="89"/>
        <v>-20</v>
      </c>
      <c r="L1944" s="476">
        <f t="shared" si="87"/>
        <v>-100</v>
      </c>
      <c r="M1944" s="477"/>
      <c r="N1944" s="478"/>
    </row>
    <row r="1945" ht="15" customHeight="1" spans="1:14">
      <c r="A1945" s="461">
        <v>1939</v>
      </c>
      <c r="B1945" s="469" t="s">
        <v>2572</v>
      </c>
      <c r="C1945" s="470"/>
      <c r="D1945" s="471" t="s">
        <v>2535</v>
      </c>
      <c r="E1945" s="465">
        <v>0</v>
      </c>
      <c r="F1945" s="466" t="e">
        <f t="shared" si="88"/>
        <v>#DIV/0!</v>
      </c>
      <c r="G1945" s="467">
        <v>0</v>
      </c>
      <c r="H1945" s="468"/>
      <c r="I1945" s="473"/>
      <c r="J1945" s="474"/>
      <c r="K1945" s="475">
        <f t="shared" si="89"/>
        <v>0</v>
      </c>
      <c r="L1945" s="476" t="str">
        <f t="shared" si="87"/>
        <v/>
      </c>
      <c r="M1945" s="477"/>
      <c r="N1945" s="478"/>
    </row>
    <row r="1946" ht="15" customHeight="1" spans="1:14">
      <c r="A1946" s="461">
        <v>1940</v>
      </c>
      <c r="B1946" s="469" t="s">
        <v>2573</v>
      </c>
      <c r="C1946" s="470"/>
      <c r="D1946" s="471" t="s">
        <v>746</v>
      </c>
      <c r="E1946" s="465">
        <v>3</v>
      </c>
      <c r="F1946" s="466">
        <f t="shared" si="88"/>
        <v>18.48</v>
      </c>
      <c r="G1946" s="467">
        <v>55.44</v>
      </c>
      <c r="H1946" s="468"/>
      <c r="I1946" s="473"/>
      <c r="J1946" s="474"/>
      <c r="K1946" s="475">
        <f t="shared" si="89"/>
        <v>-55.44</v>
      </c>
      <c r="L1946" s="476">
        <f t="shared" si="87"/>
        <v>-100</v>
      </c>
      <c r="M1946" s="477"/>
      <c r="N1946" s="478"/>
    </row>
    <row r="1947" ht="15" customHeight="1" spans="1:14">
      <c r="A1947" s="461">
        <v>1941</v>
      </c>
      <c r="B1947" s="469" t="s">
        <v>2574</v>
      </c>
      <c r="C1947" s="470"/>
      <c r="D1947" s="471" t="s">
        <v>386</v>
      </c>
      <c r="E1947" s="465">
        <v>10</v>
      </c>
      <c r="F1947" s="466">
        <f t="shared" si="88"/>
        <v>12</v>
      </c>
      <c r="G1947" s="467">
        <v>120</v>
      </c>
      <c r="H1947" s="468"/>
      <c r="I1947" s="473"/>
      <c r="J1947" s="474"/>
      <c r="K1947" s="475">
        <f t="shared" si="89"/>
        <v>-120</v>
      </c>
      <c r="L1947" s="476">
        <f t="shared" si="87"/>
        <v>-100</v>
      </c>
      <c r="M1947" s="477"/>
      <c r="N1947" s="478"/>
    </row>
    <row r="1948" ht="15" customHeight="1" spans="1:14">
      <c r="A1948" s="461">
        <v>1942</v>
      </c>
      <c r="B1948" s="469" t="s">
        <v>2575</v>
      </c>
      <c r="C1948" s="470"/>
      <c r="D1948" s="471" t="s">
        <v>386</v>
      </c>
      <c r="E1948" s="465">
        <v>100</v>
      </c>
      <c r="F1948" s="466">
        <f t="shared" si="88"/>
        <v>2</v>
      </c>
      <c r="G1948" s="467">
        <v>200</v>
      </c>
      <c r="H1948" s="468"/>
      <c r="I1948" s="473"/>
      <c r="J1948" s="474"/>
      <c r="K1948" s="475">
        <f t="shared" si="89"/>
        <v>-200</v>
      </c>
      <c r="L1948" s="476">
        <f t="shared" si="87"/>
        <v>-100</v>
      </c>
      <c r="M1948" s="477"/>
      <c r="N1948" s="478"/>
    </row>
    <row r="1949" ht="15" customHeight="1" spans="1:14">
      <c r="A1949" s="461">
        <v>1943</v>
      </c>
      <c r="B1949" s="469" t="s">
        <v>2576</v>
      </c>
      <c r="C1949" s="470"/>
      <c r="D1949" s="471" t="s">
        <v>386</v>
      </c>
      <c r="E1949" s="465">
        <v>0</v>
      </c>
      <c r="F1949" s="466" t="e">
        <f t="shared" si="88"/>
        <v>#DIV/0!</v>
      </c>
      <c r="G1949" s="467">
        <v>0</v>
      </c>
      <c r="H1949" s="468"/>
      <c r="I1949" s="473"/>
      <c r="J1949" s="474"/>
      <c r="K1949" s="475">
        <f t="shared" si="89"/>
        <v>0</v>
      </c>
      <c r="L1949" s="476" t="str">
        <f t="shared" si="87"/>
        <v/>
      </c>
      <c r="M1949" s="477"/>
      <c r="N1949" s="478"/>
    </row>
    <row r="1950" ht="15" customHeight="1" spans="1:14">
      <c r="A1950" s="461">
        <v>1944</v>
      </c>
      <c r="B1950" s="469" t="s">
        <v>2577</v>
      </c>
      <c r="C1950" s="470"/>
      <c r="D1950" s="471" t="s">
        <v>342</v>
      </c>
      <c r="E1950" s="465">
        <v>5</v>
      </c>
      <c r="F1950" s="466">
        <f t="shared" si="88"/>
        <v>264</v>
      </c>
      <c r="G1950" s="467">
        <v>1320</v>
      </c>
      <c r="H1950" s="468"/>
      <c r="I1950" s="473"/>
      <c r="J1950" s="474"/>
      <c r="K1950" s="475">
        <f t="shared" si="89"/>
        <v>-1320</v>
      </c>
      <c r="L1950" s="476">
        <f t="shared" si="87"/>
        <v>-100</v>
      </c>
      <c r="M1950" s="477"/>
      <c r="N1950" s="478"/>
    </row>
    <row r="1951" ht="15" customHeight="1" spans="1:14">
      <c r="A1951" s="461">
        <v>1945</v>
      </c>
      <c r="B1951" s="469" t="s">
        <v>2578</v>
      </c>
      <c r="C1951" s="470"/>
      <c r="D1951" s="471" t="s">
        <v>2579</v>
      </c>
      <c r="E1951" s="465">
        <v>100</v>
      </c>
      <c r="F1951" s="466">
        <f t="shared" si="88"/>
        <v>8</v>
      </c>
      <c r="G1951" s="467">
        <v>800</v>
      </c>
      <c r="H1951" s="468"/>
      <c r="I1951" s="473"/>
      <c r="J1951" s="474"/>
      <c r="K1951" s="475">
        <f t="shared" si="89"/>
        <v>-800</v>
      </c>
      <c r="L1951" s="476">
        <f t="shared" si="87"/>
        <v>-100</v>
      </c>
      <c r="M1951" s="477"/>
      <c r="N1951" s="478"/>
    </row>
    <row r="1952" ht="15" customHeight="1" spans="1:14">
      <c r="A1952" s="461">
        <v>1946</v>
      </c>
      <c r="B1952" s="469" t="s">
        <v>2580</v>
      </c>
      <c r="C1952" s="470"/>
      <c r="D1952" s="471" t="s">
        <v>2579</v>
      </c>
      <c r="E1952" s="465">
        <v>5</v>
      </c>
      <c r="F1952" s="466">
        <f t="shared" si="88"/>
        <v>45</v>
      </c>
      <c r="G1952" s="467">
        <v>225</v>
      </c>
      <c r="H1952" s="468"/>
      <c r="I1952" s="473"/>
      <c r="J1952" s="474"/>
      <c r="K1952" s="475">
        <f t="shared" si="89"/>
        <v>-225</v>
      </c>
      <c r="L1952" s="476">
        <f t="shared" si="87"/>
        <v>-100</v>
      </c>
      <c r="M1952" s="477"/>
      <c r="N1952" s="478"/>
    </row>
    <row r="1953" ht="15" customHeight="1" spans="1:14">
      <c r="A1953" s="461">
        <v>1947</v>
      </c>
      <c r="B1953" s="469" t="s">
        <v>2581</v>
      </c>
      <c r="C1953" s="470">
        <v>800</v>
      </c>
      <c r="D1953" s="471" t="s">
        <v>386</v>
      </c>
      <c r="E1953" s="465">
        <v>100</v>
      </c>
      <c r="F1953" s="466">
        <f t="shared" si="88"/>
        <v>13</v>
      </c>
      <c r="G1953" s="467">
        <v>1300</v>
      </c>
      <c r="H1953" s="468"/>
      <c r="I1953" s="473"/>
      <c r="J1953" s="474"/>
      <c r="K1953" s="475">
        <f t="shared" si="89"/>
        <v>-1300</v>
      </c>
      <c r="L1953" s="476">
        <f t="shared" si="87"/>
        <v>-100</v>
      </c>
      <c r="M1953" s="477"/>
      <c r="N1953" s="478"/>
    </row>
    <row r="1954" ht="15" customHeight="1" spans="1:14">
      <c r="A1954" s="461">
        <v>1948</v>
      </c>
      <c r="B1954" s="469" t="s">
        <v>2581</v>
      </c>
      <c r="C1954" s="470">
        <v>300</v>
      </c>
      <c r="D1954" s="471" t="s">
        <v>386</v>
      </c>
      <c r="E1954" s="465">
        <v>10</v>
      </c>
      <c r="F1954" s="466">
        <f t="shared" si="88"/>
        <v>8</v>
      </c>
      <c r="G1954" s="467">
        <v>80</v>
      </c>
      <c r="H1954" s="468"/>
      <c r="I1954" s="473"/>
      <c r="J1954" s="474"/>
      <c r="K1954" s="475">
        <f t="shared" si="89"/>
        <v>-80</v>
      </c>
      <c r="L1954" s="476">
        <f t="shared" si="87"/>
        <v>-100</v>
      </c>
      <c r="M1954" s="477"/>
      <c r="N1954" s="478"/>
    </row>
    <row r="1955" ht="15" customHeight="1" spans="1:14">
      <c r="A1955" s="461">
        <v>1949</v>
      </c>
      <c r="B1955" s="469" t="s">
        <v>2581</v>
      </c>
      <c r="C1955" s="470">
        <v>100</v>
      </c>
      <c r="D1955" s="471" t="s">
        <v>386</v>
      </c>
      <c r="E1955" s="465">
        <v>20</v>
      </c>
      <c r="F1955" s="466">
        <f t="shared" si="88"/>
        <v>20</v>
      </c>
      <c r="G1955" s="467">
        <v>400</v>
      </c>
      <c r="H1955" s="468"/>
      <c r="I1955" s="473"/>
      <c r="J1955" s="474"/>
      <c r="K1955" s="475">
        <f t="shared" si="89"/>
        <v>-400</v>
      </c>
      <c r="L1955" s="476">
        <f t="shared" si="87"/>
        <v>-100</v>
      </c>
      <c r="M1955" s="477"/>
      <c r="N1955" s="478"/>
    </row>
    <row r="1956" ht="15" customHeight="1" spans="1:14">
      <c r="A1956" s="461">
        <v>1950</v>
      </c>
      <c r="B1956" s="469" t="s">
        <v>2582</v>
      </c>
      <c r="C1956" s="470"/>
      <c r="D1956" s="471" t="s">
        <v>393</v>
      </c>
      <c r="E1956" s="465">
        <v>27</v>
      </c>
      <c r="F1956" s="466">
        <f t="shared" si="88"/>
        <v>10.6296296296296</v>
      </c>
      <c r="G1956" s="467">
        <v>287</v>
      </c>
      <c r="H1956" s="468"/>
      <c r="I1956" s="473"/>
      <c r="J1956" s="474"/>
      <c r="K1956" s="475">
        <f t="shared" si="89"/>
        <v>-287</v>
      </c>
      <c r="L1956" s="476">
        <f t="shared" si="87"/>
        <v>-100</v>
      </c>
      <c r="M1956" s="477"/>
      <c r="N1956" s="478"/>
    </row>
    <row r="1957" ht="15" customHeight="1" spans="1:14">
      <c r="A1957" s="461">
        <v>1951</v>
      </c>
      <c r="B1957" s="469" t="s">
        <v>2583</v>
      </c>
      <c r="C1957" s="470"/>
      <c r="D1957" s="471" t="s">
        <v>393</v>
      </c>
      <c r="E1957" s="465">
        <v>268</v>
      </c>
      <c r="F1957" s="466">
        <f t="shared" si="88"/>
        <v>252.936567164179</v>
      </c>
      <c r="G1957" s="467">
        <v>67787</v>
      </c>
      <c r="H1957" s="468"/>
      <c r="I1957" s="473"/>
      <c r="J1957" s="474"/>
      <c r="K1957" s="475">
        <f t="shared" si="89"/>
        <v>-67787</v>
      </c>
      <c r="L1957" s="476">
        <f t="shared" si="87"/>
        <v>-100</v>
      </c>
      <c r="M1957" s="477"/>
      <c r="N1957" s="478"/>
    </row>
    <row r="1958" ht="15" customHeight="1" spans="1:14">
      <c r="A1958" s="461">
        <v>1952</v>
      </c>
      <c r="B1958" s="469" t="s">
        <v>2584</v>
      </c>
      <c r="C1958" s="470" t="s">
        <v>2585</v>
      </c>
      <c r="D1958" s="471" t="s">
        <v>393</v>
      </c>
      <c r="E1958" s="465">
        <v>1</v>
      </c>
      <c r="F1958" s="466">
        <f t="shared" si="88"/>
        <v>45</v>
      </c>
      <c r="G1958" s="467">
        <v>45</v>
      </c>
      <c r="H1958" s="468"/>
      <c r="I1958" s="473"/>
      <c r="J1958" s="474"/>
      <c r="K1958" s="475">
        <f t="shared" si="89"/>
        <v>-45</v>
      </c>
      <c r="L1958" s="476">
        <f t="shared" si="87"/>
        <v>-100</v>
      </c>
      <c r="M1958" s="477"/>
      <c r="N1958" s="478"/>
    </row>
    <row r="1959" ht="15" customHeight="1" spans="1:14">
      <c r="A1959" s="461">
        <v>1953</v>
      </c>
      <c r="B1959" s="469" t="s">
        <v>2586</v>
      </c>
      <c r="C1959" s="470"/>
      <c r="D1959" s="471" t="s">
        <v>393</v>
      </c>
      <c r="E1959" s="465">
        <v>7</v>
      </c>
      <c r="F1959" s="466">
        <f t="shared" si="88"/>
        <v>93.4285714285714</v>
      </c>
      <c r="G1959" s="467">
        <v>654</v>
      </c>
      <c r="H1959" s="468"/>
      <c r="I1959" s="473"/>
      <c r="J1959" s="474"/>
      <c r="K1959" s="475">
        <f t="shared" si="89"/>
        <v>-654</v>
      </c>
      <c r="L1959" s="476">
        <f t="shared" si="87"/>
        <v>-100</v>
      </c>
      <c r="M1959" s="477"/>
      <c r="N1959" s="478"/>
    </row>
    <row r="1960" ht="15" customHeight="1" spans="1:14">
      <c r="A1960" s="461">
        <v>1954</v>
      </c>
      <c r="B1960" s="469" t="s">
        <v>2587</v>
      </c>
      <c r="C1960" s="470">
        <v>3.5</v>
      </c>
      <c r="D1960" s="471" t="s">
        <v>386</v>
      </c>
      <c r="E1960" s="465">
        <v>50</v>
      </c>
      <c r="F1960" s="466">
        <f t="shared" si="88"/>
        <v>4.793</v>
      </c>
      <c r="G1960" s="467">
        <v>239.65</v>
      </c>
      <c r="H1960" s="468"/>
      <c r="I1960" s="473"/>
      <c r="J1960" s="474"/>
      <c r="K1960" s="475">
        <f t="shared" si="89"/>
        <v>-239.65</v>
      </c>
      <c r="L1960" s="476">
        <f t="shared" si="87"/>
        <v>-100</v>
      </c>
      <c r="M1960" s="477"/>
      <c r="N1960" s="478"/>
    </row>
    <row r="1961" ht="15" customHeight="1" spans="1:14">
      <c r="A1961" s="461">
        <v>1955</v>
      </c>
      <c r="B1961" s="469" t="s">
        <v>2588</v>
      </c>
      <c r="C1961" s="470"/>
      <c r="D1961" s="471" t="s">
        <v>386</v>
      </c>
      <c r="E1961" s="465">
        <v>80</v>
      </c>
      <c r="F1961" s="466">
        <f t="shared" si="88"/>
        <v>12</v>
      </c>
      <c r="G1961" s="467">
        <v>960</v>
      </c>
      <c r="H1961" s="468"/>
      <c r="I1961" s="473"/>
      <c r="J1961" s="474"/>
      <c r="K1961" s="475">
        <f t="shared" si="89"/>
        <v>-960</v>
      </c>
      <c r="L1961" s="476">
        <f t="shared" si="87"/>
        <v>-100</v>
      </c>
      <c r="M1961" s="477"/>
      <c r="N1961" s="478"/>
    </row>
    <row r="1962" ht="15" customHeight="1" spans="1:14">
      <c r="A1962" s="461">
        <v>1956</v>
      </c>
      <c r="B1962" s="469" t="s">
        <v>2589</v>
      </c>
      <c r="C1962" s="470">
        <v>5.5</v>
      </c>
      <c r="D1962" s="471" t="s">
        <v>386</v>
      </c>
      <c r="E1962" s="465">
        <v>13</v>
      </c>
      <c r="F1962" s="466">
        <f t="shared" si="88"/>
        <v>14.4369230769231</v>
      </c>
      <c r="G1962" s="467">
        <v>187.68</v>
      </c>
      <c r="H1962" s="468"/>
      <c r="I1962" s="473"/>
      <c r="J1962" s="474"/>
      <c r="K1962" s="475">
        <f t="shared" si="89"/>
        <v>-187.68</v>
      </c>
      <c r="L1962" s="476">
        <f t="shared" si="87"/>
        <v>-100</v>
      </c>
      <c r="M1962" s="477"/>
      <c r="N1962" s="478"/>
    </row>
    <row r="1963" ht="15" customHeight="1" spans="1:14">
      <c r="A1963" s="461">
        <v>1957</v>
      </c>
      <c r="B1963" s="469" t="s">
        <v>2590</v>
      </c>
      <c r="C1963" s="470"/>
      <c r="D1963" s="471" t="s">
        <v>378</v>
      </c>
      <c r="E1963" s="465">
        <v>1</v>
      </c>
      <c r="F1963" s="466">
        <f t="shared" si="88"/>
        <v>900</v>
      </c>
      <c r="G1963" s="467">
        <v>900</v>
      </c>
      <c r="H1963" s="468"/>
      <c r="I1963" s="473"/>
      <c r="J1963" s="474"/>
      <c r="K1963" s="475">
        <f t="shared" si="89"/>
        <v>-900</v>
      </c>
      <c r="L1963" s="476">
        <f t="shared" si="87"/>
        <v>-100</v>
      </c>
      <c r="M1963" s="477"/>
      <c r="N1963" s="478"/>
    </row>
    <row r="1964" ht="15" customHeight="1" spans="1:14">
      <c r="A1964" s="461">
        <v>1958</v>
      </c>
      <c r="B1964" s="469" t="s">
        <v>2591</v>
      </c>
      <c r="C1964" s="470"/>
      <c r="D1964" s="471" t="s">
        <v>1664</v>
      </c>
      <c r="E1964" s="465">
        <v>60</v>
      </c>
      <c r="F1964" s="466">
        <f t="shared" si="88"/>
        <v>2.6</v>
      </c>
      <c r="G1964" s="467">
        <v>156</v>
      </c>
      <c r="H1964" s="468"/>
      <c r="I1964" s="473"/>
      <c r="J1964" s="474"/>
      <c r="K1964" s="475">
        <f t="shared" si="89"/>
        <v>-156</v>
      </c>
      <c r="L1964" s="476">
        <f t="shared" si="87"/>
        <v>-100</v>
      </c>
      <c r="M1964" s="477"/>
      <c r="N1964" s="478"/>
    </row>
    <row r="1965" ht="15" customHeight="1" spans="1:14">
      <c r="A1965" s="461">
        <v>1959</v>
      </c>
      <c r="B1965" s="469" t="s">
        <v>2592</v>
      </c>
      <c r="C1965" s="470"/>
      <c r="D1965" s="471" t="s">
        <v>701</v>
      </c>
      <c r="E1965" s="465">
        <v>14</v>
      </c>
      <c r="F1965" s="466">
        <f t="shared" si="88"/>
        <v>1.18214285714286</v>
      </c>
      <c r="G1965" s="467">
        <v>16.55</v>
      </c>
      <c r="H1965" s="468"/>
      <c r="I1965" s="473"/>
      <c r="J1965" s="474"/>
      <c r="K1965" s="475">
        <f t="shared" si="89"/>
        <v>-16.55</v>
      </c>
      <c r="L1965" s="476">
        <f t="shared" si="87"/>
        <v>-100</v>
      </c>
      <c r="M1965" s="477"/>
      <c r="N1965" s="478"/>
    </row>
    <row r="1966" ht="15" customHeight="1" spans="1:14">
      <c r="A1966" s="461">
        <v>1960</v>
      </c>
      <c r="B1966" s="469" t="s">
        <v>2593</v>
      </c>
      <c r="C1966" s="470"/>
      <c r="D1966" s="471" t="s">
        <v>386</v>
      </c>
      <c r="E1966" s="465">
        <v>79</v>
      </c>
      <c r="F1966" s="466">
        <f t="shared" si="88"/>
        <v>9.23544303797468</v>
      </c>
      <c r="G1966" s="467">
        <v>729.6</v>
      </c>
      <c r="H1966" s="468"/>
      <c r="I1966" s="473"/>
      <c r="J1966" s="474"/>
      <c r="K1966" s="475">
        <f t="shared" si="89"/>
        <v>-729.6</v>
      </c>
      <c r="L1966" s="476">
        <f t="shared" si="87"/>
        <v>-100</v>
      </c>
      <c r="M1966" s="477"/>
      <c r="N1966" s="478"/>
    </row>
    <row r="1967" ht="15" customHeight="1" spans="1:14">
      <c r="A1967" s="461">
        <v>1961</v>
      </c>
      <c r="B1967" s="469" t="s">
        <v>2594</v>
      </c>
      <c r="C1967" s="470"/>
      <c r="D1967" s="471" t="s">
        <v>386</v>
      </c>
      <c r="E1967" s="465">
        <v>21</v>
      </c>
      <c r="F1967" s="466">
        <f t="shared" si="88"/>
        <v>0.361904761904762</v>
      </c>
      <c r="G1967" s="467">
        <v>7.6</v>
      </c>
      <c r="H1967" s="468"/>
      <c r="I1967" s="473"/>
      <c r="J1967" s="474"/>
      <c r="K1967" s="475">
        <f t="shared" si="89"/>
        <v>-7.6</v>
      </c>
      <c r="L1967" s="476">
        <f t="shared" si="87"/>
        <v>-100</v>
      </c>
      <c r="M1967" s="477"/>
      <c r="N1967" s="478"/>
    </row>
    <row r="1968" ht="15" customHeight="1" spans="1:14">
      <c r="A1968" s="461">
        <v>1962</v>
      </c>
      <c r="B1968" s="469" t="s">
        <v>2595</v>
      </c>
      <c r="C1968" s="470"/>
      <c r="D1968" s="471" t="s">
        <v>386</v>
      </c>
      <c r="E1968" s="465">
        <v>2</v>
      </c>
      <c r="F1968" s="466">
        <f t="shared" si="88"/>
        <v>10</v>
      </c>
      <c r="G1968" s="467">
        <v>20</v>
      </c>
      <c r="H1968" s="468"/>
      <c r="I1968" s="473"/>
      <c r="J1968" s="474"/>
      <c r="K1968" s="475">
        <f t="shared" si="89"/>
        <v>-20</v>
      </c>
      <c r="L1968" s="476">
        <f t="shared" si="87"/>
        <v>-100</v>
      </c>
      <c r="M1968" s="477"/>
      <c r="N1968" s="478"/>
    </row>
    <row r="1969" ht="15" customHeight="1" spans="1:14">
      <c r="A1969" s="461">
        <v>1963</v>
      </c>
      <c r="B1969" s="469" t="s">
        <v>2596</v>
      </c>
      <c r="C1969" s="470"/>
      <c r="D1969" s="471" t="s">
        <v>386</v>
      </c>
      <c r="E1969" s="465">
        <v>2</v>
      </c>
      <c r="F1969" s="466">
        <f t="shared" si="88"/>
        <v>305</v>
      </c>
      <c r="G1969" s="467">
        <v>610</v>
      </c>
      <c r="H1969" s="468"/>
      <c r="I1969" s="473"/>
      <c r="J1969" s="474"/>
      <c r="K1969" s="475">
        <f t="shared" si="89"/>
        <v>-610</v>
      </c>
      <c r="L1969" s="476">
        <f t="shared" si="87"/>
        <v>-100</v>
      </c>
      <c r="M1969" s="477"/>
      <c r="N1969" s="478"/>
    </row>
    <row r="1970" ht="15" customHeight="1" spans="1:14">
      <c r="A1970" s="461">
        <v>1964</v>
      </c>
      <c r="B1970" s="469" t="s">
        <v>2597</v>
      </c>
      <c r="C1970" s="470"/>
      <c r="D1970" s="471" t="s">
        <v>386</v>
      </c>
      <c r="E1970" s="465">
        <v>2</v>
      </c>
      <c r="F1970" s="466">
        <f t="shared" si="88"/>
        <v>1098.5</v>
      </c>
      <c r="G1970" s="467">
        <v>2197</v>
      </c>
      <c r="H1970" s="468"/>
      <c r="I1970" s="473"/>
      <c r="J1970" s="474"/>
      <c r="K1970" s="475">
        <f t="shared" si="89"/>
        <v>-2197</v>
      </c>
      <c r="L1970" s="476">
        <f t="shared" si="87"/>
        <v>-100</v>
      </c>
      <c r="M1970" s="477"/>
      <c r="N1970" s="478"/>
    </row>
    <row r="1971" ht="15" customHeight="1" spans="1:14">
      <c r="A1971" s="461">
        <v>1965</v>
      </c>
      <c r="B1971" s="469" t="s">
        <v>2598</v>
      </c>
      <c r="C1971" s="470"/>
      <c r="D1971" s="471" t="s">
        <v>476</v>
      </c>
      <c r="E1971" s="465">
        <v>2</v>
      </c>
      <c r="F1971" s="466">
        <f t="shared" si="88"/>
        <v>30</v>
      </c>
      <c r="G1971" s="467">
        <v>60</v>
      </c>
      <c r="H1971" s="468"/>
      <c r="I1971" s="473"/>
      <c r="J1971" s="474"/>
      <c r="K1971" s="475">
        <f t="shared" si="89"/>
        <v>-60</v>
      </c>
      <c r="L1971" s="476">
        <f t="shared" si="87"/>
        <v>-100</v>
      </c>
      <c r="M1971" s="477"/>
      <c r="N1971" s="478"/>
    </row>
    <row r="1972" ht="15" customHeight="1" spans="1:14">
      <c r="A1972" s="461">
        <v>1966</v>
      </c>
      <c r="B1972" s="469" t="s">
        <v>2599</v>
      </c>
      <c r="C1972" s="470"/>
      <c r="D1972" s="471" t="s">
        <v>476</v>
      </c>
      <c r="E1972" s="465">
        <v>12</v>
      </c>
      <c r="F1972" s="466">
        <f t="shared" si="88"/>
        <v>11.7</v>
      </c>
      <c r="G1972" s="467">
        <v>140.4</v>
      </c>
      <c r="H1972" s="468"/>
      <c r="I1972" s="473"/>
      <c r="J1972" s="474"/>
      <c r="K1972" s="475">
        <f t="shared" si="89"/>
        <v>-140.4</v>
      </c>
      <c r="L1972" s="476">
        <f t="shared" si="87"/>
        <v>-100</v>
      </c>
      <c r="M1972" s="477"/>
      <c r="N1972" s="478"/>
    </row>
    <row r="1973" ht="15" customHeight="1" spans="1:14">
      <c r="A1973" s="461">
        <v>1967</v>
      </c>
      <c r="B1973" s="469" t="s">
        <v>2600</v>
      </c>
      <c r="C1973" s="470"/>
      <c r="D1973" s="471" t="s">
        <v>386</v>
      </c>
      <c r="E1973" s="465">
        <v>27</v>
      </c>
      <c r="F1973" s="466">
        <f t="shared" si="88"/>
        <v>20</v>
      </c>
      <c r="G1973" s="467">
        <v>540</v>
      </c>
      <c r="H1973" s="468"/>
      <c r="I1973" s="473"/>
      <c r="J1973" s="474"/>
      <c r="K1973" s="475">
        <f t="shared" si="89"/>
        <v>-540</v>
      </c>
      <c r="L1973" s="476">
        <f t="shared" si="87"/>
        <v>-100</v>
      </c>
      <c r="M1973" s="477"/>
      <c r="N1973" s="478"/>
    </row>
    <row r="1974" ht="15" customHeight="1" spans="1:14">
      <c r="A1974" s="461">
        <v>1968</v>
      </c>
      <c r="B1974" s="469" t="s">
        <v>2601</v>
      </c>
      <c r="C1974" s="470"/>
      <c r="D1974" s="471" t="s">
        <v>386</v>
      </c>
      <c r="E1974" s="465">
        <v>71</v>
      </c>
      <c r="F1974" s="466">
        <f t="shared" si="88"/>
        <v>20.2059154929577</v>
      </c>
      <c r="G1974" s="467">
        <v>1434.62</v>
      </c>
      <c r="H1974" s="468"/>
      <c r="I1974" s="473"/>
      <c r="J1974" s="474"/>
      <c r="K1974" s="475">
        <f t="shared" si="89"/>
        <v>-1434.62</v>
      </c>
      <c r="L1974" s="476">
        <f t="shared" si="87"/>
        <v>-100</v>
      </c>
      <c r="M1974" s="477"/>
      <c r="N1974" s="478"/>
    </row>
    <row r="1975" ht="15" customHeight="1" spans="1:14">
      <c r="A1975" s="461">
        <v>1969</v>
      </c>
      <c r="B1975" s="469" t="s">
        <v>2602</v>
      </c>
      <c r="C1975" s="470"/>
      <c r="D1975" s="471" t="s">
        <v>476</v>
      </c>
      <c r="E1975" s="465">
        <v>56</v>
      </c>
      <c r="F1975" s="466">
        <f t="shared" si="88"/>
        <v>14.6428571428571</v>
      </c>
      <c r="G1975" s="467">
        <v>820</v>
      </c>
      <c r="H1975" s="468"/>
      <c r="I1975" s="473"/>
      <c r="J1975" s="474"/>
      <c r="K1975" s="475">
        <f t="shared" si="89"/>
        <v>-820</v>
      </c>
      <c r="L1975" s="476">
        <f t="shared" si="87"/>
        <v>-100</v>
      </c>
      <c r="M1975" s="477"/>
      <c r="N1975" s="478"/>
    </row>
    <row r="1976" ht="15" customHeight="1" spans="1:14">
      <c r="A1976" s="461">
        <v>1970</v>
      </c>
      <c r="B1976" s="469" t="s">
        <v>2603</v>
      </c>
      <c r="C1976" s="470"/>
      <c r="D1976" s="471" t="s">
        <v>476</v>
      </c>
      <c r="E1976" s="465">
        <v>46</v>
      </c>
      <c r="F1976" s="466">
        <f t="shared" si="88"/>
        <v>20</v>
      </c>
      <c r="G1976" s="467">
        <v>920</v>
      </c>
      <c r="H1976" s="468"/>
      <c r="I1976" s="473"/>
      <c r="J1976" s="474"/>
      <c r="K1976" s="475">
        <f t="shared" si="89"/>
        <v>-920</v>
      </c>
      <c r="L1976" s="476">
        <f t="shared" si="87"/>
        <v>-100</v>
      </c>
      <c r="M1976" s="477"/>
      <c r="N1976" s="478"/>
    </row>
    <row r="1977" ht="15" customHeight="1" spans="1:14">
      <c r="A1977" s="461">
        <v>1971</v>
      </c>
      <c r="B1977" s="469" t="s">
        <v>2604</v>
      </c>
      <c r="C1977" s="470"/>
      <c r="D1977" s="471" t="s">
        <v>386</v>
      </c>
      <c r="E1977" s="465">
        <v>8</v>
      </c>
      <c r="F1977" s="466">
        <f t="shared" si="88"/>
        <v>8</v>
      </c>
      <c r="G1977" s="467">
        <v>64</v>
      </c>
      <c r="H1977" s="468"/>
      <c r="I1977" s="473"/>
      <c r="J1977" s="474"/>
      <c r="K1977" s="475">
        <f t="shared" si="89"/>
        <v>-64</v>
      </c>
      <c r="L1977" s="476">
        <f t="shared" si="87"/>
        <v>-100</v>
      </c>
      <c r="M1977" s="477"/>
      <c r="N1977" s="478"/>
    </row>
    <row r="1978" ht="15" customHeight="1" spans="1:14">
      <c r="A1978" s="461">
        <v>1972</v>
      </c>
      <c r="B1978" s="469" t="s">
        <v>2605</v>
      </c>
      <c r="C1978" s="470"/>
      <c r="D1978" s="471" t="s">
        <v>386</v>
      </c>
      <c r="E1978" s="465">
        <v>5</v>
      </c>
      <c r="F1978" s="466">
        <f t="shared" si="88"/>
        <v>10</v>
      </c>
      <c r="G1978" s="467">
        <v>50</v>
      </c>
      <c r="H1978" s="468"/>
      <c r="I1978" s="473"/>
      <c r="J1978" s="474"/>
      <c r="K1978" s="475">
        <f t="shared" si="89"/>
        <v>-50</v>
      </c>
      <c r="L1978" s="476">
        <f t="shared" si="87"/>
        <v>-100</v>
      </c>
      <c r="M1978" s="477"/>
      <c r="N1978" s="478"/>
    </row>
    <row r="1979" ht="15" customHeight="1" spans="1:14">
      <c r="A1979" s="461">
        <v>1973</v>
      </c>
      <c r="B1979" s="469" t="s">
        <v>2606</v>
      </c>
      <c r="C1979" s="470"/>
      <c r="D1979" s="471" t="s">
        <v>342</v>
      </c>
      <c r="E1979" s="465">
        <v>1</v>
      </c>
      <c r="F1979" s="466">
        <f t="shared" si="88"/>
        <v>650</v>
      </c>
      <c r="G1979" s="467">
        <v>650</v>
      </c>
      <c r="H1979" s="468"/>
      <c r="I1979" s="473"/>
      <c r="J1979" s="474"/>
      <c r="K1979" s="475">
        <f t="shared" si="89"/>
        <v>-650</v>
      </c>
      <c r="L1979" s="476">
        <f t="shared" si="87"/>
        <v>-100</v>
      </c>
      <c r="M1979" s="477"/>
      <c r="N1979" s="478"/>
    </row>
    <row r="1980" ht="15" customHeight="1" spans="1:14">
      <c r="A1980" s="461">
        <v>1974</v>
      </c>
      <c r="B1980" s="469" t="s">
        <v>2607</v>
      </c>
      <c r="C1980" s="470"/>
      <c r="D1980" s="471" t="s">
        <v>987</v>
      </c>
      <c r="E1980" s="465">
        <v>5</v>
      </c>
      <c r="F1980" s="466">
        <f t="shared" si="88"/>
        <v>5</v>
      </c>
      <c r="G1980" s="467">
        <v>25</v>
      </c>
      <c r="H1980" s="468"/>
      <c r="I1980" s="473"/>
      <c r="J1980" s="474"/>
      <c r="K1980" s="475">
        <f t="shared" si="89"/>
        <v>-25</v>
      </c>
      <c r="L1980" s="476">
        <f t="shared" si="87"/>
        <v>-100</v>
      </c>
      <c r="M1980" s="477"/>
      <c r="N1980" s="478"/>
    </row>
    <row r="1981" ht="15" customHeight="1" spans="1:14">
      <c r="A1981" s="461">
        <v>1975</v>
      </c>
      <c r="B1981" s="469" t="s">
        <v>2608</v>
      </c>
      <c r="C1981" s="470"/>
      <c r="D1981" s="471" t="s">
        <v>518</v>
      </c>
      <c r="E1981" s="465">
        <v>38</v>
      </c>
      <c r="F1981" s="466">
        <f t="shared" si="88"/>
        <v>9.47368421052632</v>
      </c>
      <c r="G1981" s="467">
        <v>360</v>
      </c>
      <c r="H1981" s="468"/>
      <c r="I1981" s="473"/>
      <c r="J1981" s="474"/>
      <c r="K1981" s="475">
        <f t="shared" si="89"/>
        <v>-360</v>
      </c>
      <c r="L1981" s="476">
        <f t="shared" si="87"/>
        <v>-100</v>
      </c>
      <c r="M1981" s="477"/>
      <c r="N1981" s="478"/>
    </row>
    <row r="1982" ht="15" customHeight="1" spans="1:14">
      <c r="A1982" s="461">
        <v>1976</v>
      </c>
      <c r="B1982" s="469" t="s">
        <v>2609</v>
      </c>
      <c r="C1982" s="470"/>
      <c r="D1982" s="471" t="s">
        <v>386</v>
      </c>
      <c r="E1982" s="465">
        <v>3</v>
      </c>
      <c r="F1982" s="466">
        <f t="shared" si="88"/>
        <v>6</v>
      </c>
      <c r="G1982" s="467">
        <v>18</v>
      </c>
      <c r="H1982" s="468"/>
      <c r="I1982" s="473"/>
      <c r="J1982" s="474"/>
      <c r="K1982" s="475">
        <f t="shared" si="89"/>
        <v>-18</v>
      </c>
      <c r="L1982" s="476">
        <f t="shared" si="87"/>
        <v>-100</v>
      </c>
      <c r="M1982" s="477"/>
      <c r="N1982" s="478"/>
    </row>
    <row r="1983" ht="15" customHeight="1" spans="1:14">
      <c r="A1983" s="461">
        <v>1977</v>
      </c>
      <c r="B1983" s="469" t="s">
        <v>2610</v>
      </c>
      <c r="C1983" s="470" t="s">
        <v>2611</v>
      </c>
      <c r="D1983" s="471" t="s">
        <v>386</v>
      </c>
      <c r="E1983" s="465">
        <v>20</v>
      </c>
      <c r="F1983" s="466">
        <f t="shared" si="88"/>
        <v>70</v>
      </c>
      <c r="G1983" s="467">
        <v>1400</v>
      </c>
      <c r="H1983" s="468"/>
      <c r="I1983" s="473"/>
      <c r="J1983" s="474"/>
      <c r="K1983" s="475">
        <f t="shared" si="89"/>
        <v>-1400</v>
      </c>
      <c r="L1983" s="476">
        <f t="shared" si="87"/>
        <v>-100</v>
      </c>
      <c r="M1983" s="477"/>
      <c r="N1983" s="478"/>
    </row>
    <row r="1984" ht="15" customHeight="1" spans="1:14">
      <c r="A1984" s="461">
        <v>1978</v>
      </c>
      <c r="B1984" s="469" t="s">
        <v>2612</v>
      </c>
      <c r="C1984" s="470"/>
      <c r="D1984" s="471" t="s">
        <v>342</v>
      </c>
      <c r="E1984" s="465">
        <v>1</v>
      </c>
      <c r="F1984" s="466">
        <f t="shared" si="88"/>
        <v>350</v>
      </c>
      <c r="G1984" s="467">
        <v>350</v>
      </c>
      <c r="H1984" s="468"/>
      <c r="I1984" s="473"/>
      <c r="J1984" s="474"/>
      <c r="K1984" s="475">
        <f t="shared" si="89"/>
        <v>-350</v>
      </c>
      <c r="L1984" s="476">
        <f t="shared" si="87"/>
        <v>-100</v>
      </c>
      <c r="M1984" s="477"/>
      <c r="N1984" s="478"/>
    </row>
    <row r="1985" ht="15" customHeight="1" spans="1:14">
      <c r="A1985" s="461">
        <v>1979</v>
      </c>
      <c r="B1985" s="469" t="s">
        <v>2613</v>
      </c>
      <c r="C1985" s="470" t="s">
        <v>2614</v>
      </c>
      <c r="D1985" s="471" t="s">
        <v>393</v>
      </c>
      <c r="E1985" s="465">
        <v>6</v>
      </c>
      <c r="F1985" s="466">
        <f t="shared" si="88"/>
        <v>8.5</v>
      </c>
      <c r="G1985" s="467">
        <v>51</v>
      </c>
      <c r="H1985" s="468"/>
      <c r="I1985" s="473"/>
      <c r="J1985" s="474"/>
      <c r="K1985" s="475">
        <f t="shared" si="89"/>
        <v>-51</v>
      </c>
      <c r="L1985" s="476">
        <f t="shared" si="87"/>
        <v>-100</v>
      </c>
      <c r="M1985" s="477"/>
      <c r="N1985" s="478"/>
    </row>
    <row r="1986" ht="15" customHeight="1" spans="1:14">
      <c r="A1986" s="461">
        <v>1980</v>
      </c>
      <c r="B1986" s="469" t="s">
        <v>2613</v>
      </c>
      <c r="C1986" s="470" t="s">
        <v>2615</v>
      </c>
      <c r="D1986" s="471" t="s">
        <v>2518</v>
      </c>
      <c r="E1986" s="465">
        <v>46</v>
      </c>
      <c r="F1986" s="466">
        <f t="shared" si="88"/>
        <v>3.54347826086957</v>
      </c>
      <c r="G1986" s="467">
        <v>163</v>
      </c>
      <c r="H1986" s="468"/>
      <c r="I1986" s="473"/>
      <c r="J1986" s="474"/>
      <c r="K1986" s="475">
        <f t="shared" si="89"/>
        <v>-163</v>
      </c>
      <c r="L1986" s="476">
        <f t="shared" si="87"/>
        <v>-100</v>
      </c>
      <c r="M1986" s="477"/>
      <c r="N1986" s="478"/>
    </row>
    <row r="1987" ht="15" customHeight="1" spans="1:14">
      <c r="A1987" s="461">
        <v>1981</v>
      </c>
      <c r="B1987" s="469" t="s">
        <v>2616</v>
      </c>
      <c r="C1987" s="470"/>
      <c r="D1987" s="471" t="s">
        <v>386</v>
      </c>
      <c r="E1987" s="465">
        <v>137</v>
      </c>
      <c r="F1987" s="466">
        <f t="shared" si="88"/>
        <v>1</v>
      </c>
      <c r="G1987" s="467">
        <v>137</v>
      </c>
      <c r="H1987" s="468"/>
      <c r="I1987" s="473"/>
      <c r="J1987" s="474"/>
      <c r="K1987" s="475">
        <f t="shared" si="89"/>
        <v>-137</v>
      </c>
      <c r="L1987" s="476">
        <f t="shared" ref="L1987:L2050" si="90">IF(OR(G1987&lt;=0,G1987=""),"",(J1987-G1987)/G1987*100)</f>
        <v>-100</v>
      </c>
      <c r="M1987" s="477"/>
      <c r="N1987" s="478"/>
    </row>
    <row r="1988" ht="15" customHeight="1" spans="1:14">
      <c r="A1988" s="461">
        <v>1982</v>
      </c>
      <c r="B1988" s="469" t="s">
        <v>2617</v>
      </c>
      <c r="C1988" s="470"/>
      <c r="D1988" s="471" t="s">
        <v>386</v>
      </c>
      <c r="E1988" s="465">
        <v>2</v>
      </c>
      <c r="F1988" s="466">
        <f t="shared" si="88"/>
        <v>59</v>
      </c>
      <c r="G1988" s="467">
        <v>118</v>
      </c>
      <c r="H1988" s="468"/>
      <c r="I1988" s="473"/>
      <c r="J1988" s="474"/>
      <c r="K1988" s="475">
        <f t="shared" si="89"/>
        <v>-118</v>
      </c>
      <c r="L1988" s="476">
        <f t="shared" si="90"/>
        <v>-100</v>
      </c>
      <c r="M1988" s="477"/>
      <c r="N1988" s="478"/>
    </row>
    <row r="1989" ht="15" customHeight="1" spans="1:14">
      <c r="A1989" s="461">
        <v>1983</v>
      </c>
      <c r="B1989" s="469" t="s">
        <v>2618</v>
      </c>
      <c r="C1989" s="470" t="s">
        <v>2619</v>
      </c>
      <c r="D1989" s="471" t="s">
        <v>476</v>
      </c>
      <c r="E1989" s="465">
        <v>4</v>
      </c>
      <c r="F1989" s="466">
        <f t="shared" si="88"/>
        <v>90</v>
      </c>
      <c r="G1989" s="467">
        <v>360</v>
      </c>
      <c r="H1989" s="468"/>
      <c r="I1989" s="473"/>
      <c r="J1989" s="474"/>
      <c r="K1989" s="475">
        <f t="shared" si="89"/>
        <v>-360</v>
      </c>
      <c r="L1989" s="476">
        <f t="shared" si="90"/>
        <v>-100</v>
      </c>
      <c r="M1989" s="477"/>
      <c r="N1989" s="478"/>
    </row>
    <row r="1990" ht="15" customHeight="1" spans="1:14">
      <c r="A1990" s="461">
        <v>1984</v>
      </c>
      <c r="B1990" s="469" t="s">
        <v>2620</v>
      </c>
      <c r="C1990" s="470"/>
      <c r="D1990" s="471" t="s">
        <v>386</v>
      </c>
      <c r="E1990" s="465">
        <v>19</v>
      </c>
      <c r="F1990" s="466">
        <f t="shared" si="88"/>
        <v>5.5</v>
      </c>
      <c r="G1990" s="467">
        <v>104.5</v>
      </c>
      <c r="H1990" s="468"/>
      <c r="I1990" s="473"/>
      <c r="J1990" s="474"/>
      <c r="K1990" s="475">
        <f t="shared" si="89"/>
        <v>-104.5</v>
      </c>
      <c r="L1990" s="476">
        <f t="shared" si="90"/>
        <v>-100</v>
      </c>
      <c r="M1990" s="477"/>
      <c r="N1990" s="478"/>
    </row>
    <row r="1991" ht="15" customHeight="1" spans="1:14">
      <c r="A1991" s="461">
        <v>1985</v>
      </c>
      <c r="B1991" s="469" t="s">
        <v>2621</v>
      </c>
      <c r="C1991" s="470" t="s">
        <v>2622</v>
      </c>
      <c r="D1991" s="471" t="s">
        <v>342</v>
      </c>
      <c r="E1991" s="465">
        <v>1</v>
      </c>
      <c r="F1991" s="466">
        <f t="shared" si="88"/>
        <v>450</v>
      </c>
      <c r="G1991" s="467">
        <v>450</v>
      </c>
      <c r="H1991" s="468"/>
      <c r="I1991" s="473"/>
      <c r="J1991" s="474"/>
      <c r="K1991" s="475">
        <f t="shared" si="89"/>
        <v>-450</v>
      </c>
      <c r="L1991" s="476">
        <f t="shared" si="90"/>
        <v>-100</v>
      </c>
      <c r="M1991" s="477"/>
      <c r="N1991" s="478"/>
    </row>
    <row r="1992" ht="15" customHeight="1" spans="1:14">
      <c r="A1992" s="461">
        <v>1986</v>
      </c>
      <c r="B1992" s="469" t="s">
        <v>2623</v>
      </c>
      <c r="C1992" s="470">
        <v>500</v>
      </c>
      <c r="D1992" s="471" t="s">
        <v>342</v>
      </c>
      <c r="E1992" s="465">
        <v>1</v>
      </c>
      <c r="F1992" s="466">
        <f t="shared" ref="F1992:F2055" si="91">G1992/E1992</f>
        <v>350</v>
      </c>
      <c r="G1992" s="467">
        <v>350</v>
      </c>
      <c r="H1992" s="468"/>
      <c r="I1992" s="473"/>
      <c r="J1992" s="474"/>
      <c r="K1992" s="475">
        <f t="shared" ref="K1992:K2055" si="92">J1992-G1992</f>
        <v>-350</v>
      </c>
      <c r="L1992" s="476">
        <f t="shared" si="90"/>
        <v>-100</v>
      </c>
      <c r="M1992" s="477"/>
      <c r="N1992" s="478"/>
    </row>
    <row r="1993" ht="15" customHeight="1" spans="1:14">
      <c r="A1993" s="461">
        <v>1987</v>
      </c>
      <c r="B1993" s="469" t="s">
        <v>2624</v>
      </c>
      <c r="C1993" s="470"/>
      <c r="D1993" s="471" t="s">
        <v>386</v>
      </c>
      <c r="E1993" s="465">
        <v>1</v>
      </c>
      <c r="F1993" s="466">
        <f t="shared" si="91"/>
        <v>45</v>
      </c>
      <c r="G1993" s="467">
        <v>45</v>
      </c>
      <c r="H1993" s="468"/>
      <c r="I1993" s="473"/>
      <c r="J1993" s="474"/>
      <c r="K1993" s="475">
        <f t="shared" si="92"/>
        <v>-45</v>
      </c>
      <c r="L1993" s="476">
        <f t="shared" si="90"/>
        <v>-100</v>
      </c>
      <c r="M1993" s="477"/>
      <c r="N1993" s="478"/>
    </row>
    <row r="1994" ht="15" customHeight="1" spans="1:14">
      <c r="A1994" s="461">
        <v>1988</v>
      </c>
      <c r="B1994" s="469" t="s">
        <v>2625</v>
      </c>
      <c r="C1994" s="470" t="s">
        <v>2626</v>
      </c>
      <c r="D1994" s="471" t="s">
        <v>393</v>
      </c>
      <c r="E1994" s="465">
        <v>1</v>
      </c>
      <c r="F1994" s="466">
        <f t="shared" si="91"/>
        <v>45</v>
      </c>
      <c r="G1994" s="467">
        <v>45</v>
      </c>
      <c r="H1994" s="468"/>
      <c r="I1994" s="473"/>
      <c r="J1994" s="474"/>
      <c r="K1994" s="475">
        <f t="shared" si="92"/>
        <v>-45</v>
      </c>
      <c r="L1994" s="476">
        <f t="shared" si="90"/>
        <v>-100</v>
      </c>
      <c r="M1994" s="477"/>
      <c r="N1994" s="478"/>
    </row>
    <row r="1995" ht="15" customHeight="1" spans="1:14">
      <c r="A1995" s="461">
        <v>1989</v>
      </c>
      <c r="B1995" s="469" t="s">
        <v>2625</v>
      </c>
      <c r="C1995" s="470" t="s">
        <v>2627</v>
      </c>
      <c r="D1995" s="471" t="s">
        <v>393</v>
      </c>
      <c r="E1995" s="465">
        <v>0.5</v>
      </c>
      <c r="F1995" s="466">
        <f t="shared" si="91"/>
        <v>260</v>
      </c>
      <c r="G1995" s="467">
        <v>130</v>
      </c>
      <c r="H1995" s="468"/>
      <c r="I1995" s="473"/>
      <c r="J1995" s="474"/>
      <c r="K1995" s="475">
        <f t="shared" si="92"/>
        <v>-130</v>
      </c>
      <c r="L1995" s="476">
        <f t="shared" si="90"/>
        <v>-100</v>
      </c>
      <c r="M1995" s="477"/>
      <c r="N1995" s="478"/>
    </row>
    <row r="1996" ht="15" customHeight="1" spans="1:14">
      <c r="A1996" s="461">
        <v>1990</v>
      </c>
      <c r="B1996" s="469" t="s">
        <v>2625</v>
      </c>
      <c r="C1996" s="470"/>
      <c r="D1996" s="471" t="s">
        <v>840</v>
      </c>
      <c r="E1996" s="465">
        <v>27</v>
      </c>
      <c r="F1996" s="466">
        <f t="shared" si="91"/>
        <v>15.8666666666667</v>
      </c>
      <c r="G1996" s="467">
        <v>428.4</v>
      </c>
      <c r="H1996" s="468"/>
      <c r="I1996" s="473"/>
      <c r="J1996" s="474"/>
      <c r="K1996" s="475">
        <f t="shared" si="92"/>
        <v>-428.4</v>
      </c>
      <c r="L1996" s="476">
        <f t="shared" si="90"/>
        <v>-100</v>
      </c>
      <c r="M1996" s="477"/>
      <c r="N1996" s="478"/>
    </row>
    <row r="1997" ht="15" customHeight="1" spans="1:14">
      <c r="A1997" s="461">
        <v>1991</v>
      </c>
      <c r="B1997" s="469" t="s">
        <v>2628</v>
      </c>
      <c r="C1997" s="470"/>
      <c r="D1997" s="471" t="s">
        <v>386</v>
      </c>
      <c r="E1997" s="465">
        <v>23</v>
      </c>
      <c r="F1997" s="466">
        <f t="shared" si="91"/>
        <v>457.638260869565</v>
      </c>
      <c r="G1997" s="467">
        <v>10525.68</v>
      </c>
      <c r="H1997" s="468"/>
      <c r="I1997" s="473"/>
      <c r="J1997" s="474"/>
      <c r="K1997" s="475">
        <f t="shared" si="92"/>
        <v>-10525.68</v>
      </c>
      <c r="L1997" s="476">
        <f t="shared" si="90"/>
        <v>-100</v>
      </c>
      <c r="M1997" s="477"/>
      <c r="N1997" s="478"/>
    </row>
    <row r="1998" ht="15" customHeight="1" spans="1:14">
      <c r="A1998" s="461">
        <v>1992</v>
      </c>
      <c r="B1998" s="469" t="s">
        <v>2629</v>
      </c>
      <c r="C1998" s="470"/>
      <c r="D1998" s="471" t="s">
        <v>386</v>
      </c>
      <c r="E1998" s="465">
        <v>60</v>
      </c>
      <c r="F1998" s="466">
        <f t="shared" si="91"/>
        <v>78.5</v>
      </c>
      <c r="G1998" s="467">
        <v>4710</v>
      </c>
      <c r="H1998" s="468"/>
      <c r="I1998" s="473"/>
      <c r="J1998" s="474"/>
      <c r="K1998" s="475">
        <f t="shared" si="92"/>
        <v>-4710</v>
      </c>
      <c r="L1998" s="476">
        <f t="shared" si="90"/>
        <v>-100</v>
      </c>
      <c r="M1998" s="477"/>
      <c r="N1998" s="478"/>
    </row>
    <row r="1999" ht="15" customHeight="1" spans="1:14">
      <c r="A1999" s="461">
        <v>1993</v>
      </c>
      <c r="B1999" s="469" t="s">
        <v>2630</v>
      </c>
      <c r="C1999" s="470"/>
      <c r="D1999" s="471" t="s">
        <v>476</v>
      </c>
      <c r="E1999" s="465">
        <v>70</v>
      </c>
      <c r="F1999" s="466">
        <f t="shared" si="91"/>
        <v>135.142857142857</v>
      </c>
      <c r="G1999" s="467">
        <v>9460</v>
      </c>
      <c r="H1999" s="468"/>
      <c r="I1999" s="473"/>
      <c r="J1999" s="474"/>
      <c r="K1999" s="475">
        <f t="shared" si="92"/>
        <v>-9460</v>
      </c>
      <c r="L1999" s="476">
        <f t="shared" si="90"/>
        <v>-100</v>
      </c>
      <c r="M1999" s="477"/>
      <c r="N1999" s="478"/>
    </row>
    <row r="2000" ht="15" customHeight="1" spans="1:14">
      <c r="A2000" s="461">
        <v>1994</v>
      </c>
      <c r="B2000" s="469" t="s">
        <v>2631</v>
      </c>
      <c r="C2000" s="470" t="s">
        <v>751</v>
      </c>
      <c r="D2000" s="471" t="s">
        <v>342</v>
      </c>
      <c r="E2000" s="465">
        <v>1</v>
      </c>
      <c r="F2000" s="466">
        <f t="shared" si="91"/>
        <v>420</v>
      </c>
      <c r="G2000" s="467">
        <v>420</v>
      </c>
      <c r="H2000" s="468"/>
      <c r="I2000" s="473"/>
      <c r="J2000" s="474"/>
      <c r="K2000" s="475">
        <f t="shared" si="92"/>
        <v>-420</v>
      </c>
      <c r="L2000" s="476">
        <f t="shared" si="90"/>
        <v>-100</v>
      </c>
      <c r="M2000" s="477"/>
      <c r="N2000" s="478"/>
    </row>
    <row r="2001" ht="15" customHeight="1" spans="1:14">
      <c r="A2001" s="461">
        <v>1995</v>
      </c>
      <c r="B2001" s="469" t="s">
        <v>2632</v>
      </c>
      <c r="C2001" s="470" t="s">
        <v>2633</v>
      </c>
      <c r="D2001" s="471" t="s">
        <v>342</v>
      </c>
      <c r="E2001" s="465">
        <v>110</v>
      </c>
      <c r="F2001" s="466">
        <f t="shared" si="91"/>
        <v>415.454545454545</v>
      </c>
      <c r="G2001" s="467">
        <v>45700</v>
      </c>
      <c r="H2001" s="468"/>
      <c r="I2001" s="473"/>
      <c r="J2001" s="474"/>
      <c r="K2001" s="475">
        <f t="shared" si="92"/>
        <v>-45700</v>
      </c>
      <c r="L2001" s="476">
        <f t="shared" si="90"/>
        <v>-100</v>
      </c>
      <c r="M2001" s="477"/>
      <c r="N2001" s="478"/>
    </row>
    <row r="2002" ht="15" customHeight="1" spans="1:14">
      <c r="A2002" s="461">
        <v>1996</v>
      </c>
      <c r="B2002" s="469" t="s">
        <v>2634</v>
      </c>
      <c r="C2002" s="470"/>
      <c r="D2002" s="471" t="s">
        <v>486</v>
      </c>
      <c r="E2002" s="465">
        <v>1</v>
      </c>
      <c r="F2002" s="466">
        <f t="shared" si="91"/>
        <v>1050</v>
      </c>
      <c r="G2002" s="467">
        <v>1050</v>
      </c>
      <c r="H2002" s="468"/>
      <c r="I2002" s="473"/>
      <c r="J2002" s="474"/>
      <c r="K2002" s="475">
        <f t="shared" si="92"/>
        <v>-1050</v>
      </c>
      <c r="L2002" s="476">
        <f t="shared" si="90"/>
        <v>-100</v>
      </c>
      <c r="M2002" s="477"/>
      <c r="N2002" s="478"/>
    </row>
    <row r="2003" ht="15" customHeight="1" spans="1:14">
      <c r="A2003" s="461">
        <v>1997</v>
      </c>
      <c r="B2003" s="469" t="s">
        <v>2635</v>
      </c>
      <c r="C2003" s="470"/>
      <c r="D2003" s="471" t="s">
        <v>486</v>
      </c>
      <c r="E2003" s="465">
        <v>1</v>
      </c>
      <c r="F2003" s="466">
        <f t="shared" si="91"/>
        <v>950</v>
      </c>
      <c r="G2003" s="467">
        <v>950</v>
      </c>
      <c r="H2003" s="468"/>
      <c r="I2003" s="473"/>
      <c r="J2003" s="474"/>
      <c r="K2003" s="475">
        <f t="shared" si="92"/>
        <v>-950</v>
      </c>
      <c r="L2003" s="476">
        <f t="shared" si="90"/>
        <v>-100</v>
      </c>
      <c r="M2003" s="477"/>
      <c r="N2003" s="478"/>
    </row>
    <row r="2004" ht="15" customHeight="1" spans="1:14">
      <c r="A2004" s="461">
        <v>1998</v>
      </c>
      <c r="B2004" s="469" t="s">
        <v>2636</v>
      </c>
      <c r="C2004" s="470" t="s">
        <v>1497</v>
      </c>
      <c r="D2004" s="471" t="s">
        <v>386</v>
      </c>
      <c r="E2004" s="465">
        <v>8</v>
      </c>
      <c r="F2004" s="466">
        <f t="shared" si="91"/>
        <v>38</v>
      </c>
      <c r="G2004" s="467">
        <v>304</v>
      </c>
      <c r="H2004" s="468"/>
      <c r="I2004" s="473"/>
      <c r="J2004" s="474"/>
      <c r="K2004" s="475">
        <f t="shared" si="92"/>
        <v>-304</v>
      </c>
      <c r="L2004" s="476">
        <f t="shared" si="90"/>
        <v>-100</v>
      </c>
      <c r="M2004" s="477"/>
      <c r="N2004" s="478"/>
    </row>
    <row r="2005" ht="15" customHeight="1" spans="1:14">
      <c r="A2005" s="461">
        <v>1999</v>
      </c>
      <c r="B2005" s="469" t="s">
        <v>2636</v>
      </c>
      <c r="C2005" s="470" t="s">
        <v>1494</v>
      </c>
      <c r="D2005" s="471" t="s">
        <v>386</v>
      </c>
      <c r="E2005" s="465">
        <v>9</v>
      </c>
      <c r="F2005" s="466">
        <f t="shared" si="91"/>
        <v>56</v>
      </c>
      <c r="G2005" s="467">
        <v>504</v>
      </c>
      <c r="H2005" s="468"/>
      <c r="I2005" s="473"/>
      <c r="J2005" s="474"/>
      <c r="K2005" s="475">
        <f t="shared" si="92"/>
        <v>-504</v>
      </c>
      <c r="L2005" s="476">
        <f t="shared" si="90"/>
        <v>-100</v>
      </c>
      <c r="M2005" s="477"/>
      <c r="N2005" s="478"/>
    </row>
    <row r="2006" ht="15" customHeight="1" spans="1:14">
      <c r="A2006" s="461">
        <v>2000</v>
      </c>
      <c r="B2006" s="469" t="s">
        <v>2637</v>
      </c>
      <c r="C2006" s="470" t="s">
        <v>839</v>
      </c>
      <c r="D2006" s="471" t="s">
        <v>840</v>
      </c>
      <c r="E2006" s="465">
        <v>25</v>
      </c>
      <c r="F2006" s="466">
        <f t="shared" si="91"/>
        <v>28</v>
      </c>
      <c r="G2006" s="467">
        <v>700</v>
      </c>
      <c r="H2006" s="468"/>
      <c r="I2006" s="473"/>
      <c r="J2006" s="474"/>
      <c r="K2006" s="475">
        <f t="shared" si="92"/>
        <v>-700</v>
      </c>
      <c r="L2006" s="476">
        <f t="shared" si="90"/>
        <v>-100</v>
      </c>
      <c r="M2006" s="477"/>
      <c r="N2006" s="478"/>
    </row>
    <row r="2007" ht="15" customHeight="1" spans="1:14">
      <c r="A2007" s="461">
        <v>2001</v>
      </c>
      <c r="B2007" s="469" t="s">
        <v>2638</v>
      </c>
      <c r="C2007" s="470"/>
      <c r="D2007" s="471" t="s">
        <v>831</v>
      </c>
      <c r="E2007" s="465">
        <v>20</v>
      </c>
      <c r="F2007" s="466">
        <f t="shared" si="91"/>
        <v>3</v>
      </c>
      <c r="G2007" s="467">
        <v>60</v>
      </c>
      <c r="H2007" s="468"/>
      <c r="I2007" s="473"/>
      <c r="J2007" s="474"/>
      <c r="K2007" s="475">
        <f t="shared" si="92"/>
        <v>-60</v>
      </c>
      <c r="L2007" s="476">
        <f t="shared" si="90"/>
        <v>-100</v>
      </c>
      <c r="M2007" s="477"/>
      <c r="N2007" s="478"/>
    </row>
    <row r="2008" ht="15" customHeight="1" spans="1:14">
      <c r="A2008" s="461">
        <v>2002</v>
      </c>
      <c r="B2008" s="469" t="s">
        <v>2639</v>
      </c>
      <c r="C2008" s="470"/>
      <c r="D2008" s="471" t="s">
        <v>386</v>
      </c>
      <c r="E2008" s="465">
        <v>1</v>
      </c>
      <c r="F2008" s="466">
        <f t="shared" si="91"/>
        <v>7500</v>
      </c>
      <c r="G2008" s="467">
        <v>7500</v>
      </c>
      <c r="H2008" s="468"/>
      <c r="I2008" s="473"/>
      <c r="J2008" s="474"/>
      <c r="K2008" s="475">
        <f t="shared" si="92"/>
        <v>-7500</v>
      </c>
      <c r="L2008" s="476">
        <f t="shared" si="90"/>
        <v>-100</v>
      </c>
      <c r="M2008" s="477"/>
      <c r="N2008" s="478"/>
    </row>
    <row r="2009" ht="15" customHeight="1" spans="1:14">
      <c r="A2009" s="461">
        <v>2003</v>
      </c>
      <c r="B2009" s="469" t="s">
        <v>2640</v>
      </c>
      <c r="C2009" s="470"/>
      <c r="D2009" s="471" t="s">
        <v>518</v>
      </c>
      <c r="E2009" s="465">
        <v>3</v>
      </c>
      <c r="F2009" s="466">
        <f t="shared" si="91"/>
        <v>4</v>
      </c>
      <c r="G2009" s="467">
        <v>12</v>
      </c>
      <c r="H2009" s="468"/>
      <c r="I2009" s="473"/>
      <c r="J2009" s="474"/>
      <c r="K2009" s="475">
        <f t="shared" si="92"/>
        <v>-12</v>
      </c>
      <c r="L2009" s="476">
        <f t="shared" si="90"/>
        <v>-100</v>
      </c>
      <c r="M2009" s="477"/>
      <c r="N2009" s="478"/>
    </row>
    <row r="2010" ht="15" customHeight="1" spans="1:14">
      <c r="A2010" s="461">
        <v>2004</v>
      </c>
      <c r="B2010" s="469" t="s">
        <v>2641</v>
      </c>
      <c r="C2010" s="470"/>
      <c r="D2010" s="471" t="s">
        <v>701</v>
      </c>
      <c r="E2010" s="465">
        <v>28</v>
      </c>
      <c r="F2010" s="466">
        <f t="shared" si="91"/>
        <v>3.86428571428571</v>
      </c>
      <c r="G2010" s="467">
        <v>108.2</v>
      </c>
      <c r="H2010" s="468"/>
      <c r="I2010" s="473"/>
      <c r="J2010" s="474"/>
      <c r="K2010" s="475">
        <f t="shared" si="92"/>
        <v>-108.2</v>
      </c>
      <c r="L2010" s="476">
        <f t="shared" si="90"/>
        <v>-100</v>
      </c>
      <c r="M2010" s="477"/>
      <c r="N2010" s="478"/>
    </row>
    <row r="2011" ht="15" customHeight="1" spans="1:14">
      <c r="A2011" s="461">
        <v>2005</v>
      </c>
      <c r="B2011" s="469" t="s">
        <v>2642</v>
      </c>
      <c r="C2011" s="470"/>
      <c r="D2011" s="471" t="s">
        <v>378</v>
      </c>
      <c r="E2011" s="465">
        <v>54</v>
      </c>
      <c r="F2011" s="466">
        <f t="shared" si="91"/>
        <v>127.731481481481</v>
      </c>
      <c r="G2011" s="467">
        <v>6897.5</v>
      </c>
      <c r="H2011" s="468"/>
      <c r="I2011" s="473"/>
      <c r="J2011" s="474"/>
      <c r="K2011" s="475">
        <f t="shared" si="92"/>
        <v>-6897.5</v>
      </c>
      <c r="L2011" s="476">
        <f t="shared" si="90"/>
        <v>-100</v>
      </c>
      <c r="M2011" s="477"/>
      <c r="N2011" s="478"/>
    </row>
    <row r="2012" ht="15" customHeight="1" spans="1:14">
      <c r="A2012" s="461">
        <v>2006</v>
      </c>
      <c r="B2012" s="469" t="s">
        <v>2643</v>
      </c>
      <c r="C2012" s="470"/>
      <c r="D2012" s="471" t="s">
        <v>2644</v>
      </c>
      <c r="E2012" s="465">
        <v>20</v>
      </c>
      <c r="F2012" s="466">
        <f t="shared" si="91"/>
        <v>46.29</v>
      </c>
      <c r="G2012" s="467">
        <v>925.8</v>
      </c>
      <c r="H2012" s="468"/>
      <c r="I2012" s="473"/>
      <c r="J2012" s="474"/>
      <c r="K2012" s="475">
        <f t="shared" si="92"/>
        <v>-925.8</v>
      </c>
      <c r="L2012" s="476">
        <f t="shared" si="90"/>
        <v>-100</v>
      </c>
      <c r="M2012" s="477"/>
      <c r="N2012" s="478"/>
    </row>
    <row r="2013" ht="15" customHeight="1" spans="1:14">
      <c r="A2013" s="461">
        <v>2007</v>
      </c>
      <c r="B2013" s="469" t="s">
        <v>2645</v>
      </c>
      <c r="C2013" s="470"/>
      <c r="D2013" s="471" t="s">
        <v>2646</v>
      </c>
      <c r="E2013" s="465">
        <v>25</v>
      </c>
      <c r="F2013" s="466">
        <f t="shared" si="91"/>
        <v>86.608</v>
      </c>
      <c r="G2013" s="467">
        <v>2165.2</v>
      </c>
      <c r="H2013" s="468"/>
      <c r="I2013" s="473"/>
      <c r="J2013" s="474"/>
      <c r="K2013" s="475">
        <f t="shared" si="92"/>
        <v>-2165.2</v>
      </c>
      <c r="L2013" s="476">
        <f t="shared" si="90"/>
        <v>-100</v>
      </c>
      <c r="M2013" s="477"/>
      <c r="N2013" s="478"/>
    </row>
    <row r="2014" ht="15" customHeight="1" spans="1:14">
      <c r="A2014" s="461">
        <v>2008</v>
      </c>
      <c r="B2014" s="469" t="s">
        <v>2647</v>
      </c>
      <c r="C2014" s="470"/>
      <c r="D2014" s="471" t="s">
        <v>476</v>
      </c>
      <c r="E2014" s="465">
        <v>21</v>
      </c>
      <c r="F2014" s="466">
        <f t="shared" si="91"/>
        <v>5.16666666666667</v>
      </c>
      <c r="G2014" s="467">
        <v>108.5</v>
      </c>
      <c r="H2014" s="468"/>
      <c r="I2014" s="473"/>
      <c r="J2014" s="474"/>
      <c r="K2014" s="475">
        <f t="shared" si="92"/>
        <v>-108.5</v>
      </c>
      <c r="L2014" s="476">
        <f t="shared" si="90"/>
        <v>-100</v>
      </c>
      <c r="M2014" s="477"/>
      <c r="N2014" s="478"/>
    </row>
    <row r="2015" ht="15" customHeight="1" spans="1:14">
      <c r="A2015" s="461">
        <v>2009</v>
      </c>
      <c r="B2015" s="469" t="s">
        <v>2648</v>
      </c>
      <c r="C2015" s="470"/>
      <c r="D2015" s="471" t="s">
        <v>2646</v>
      </c>
      <c r="E2015" s="465">
        <v>3</v>
      </c>
      <c r="F2015" s="466">
        <f t="shared" si="91"/>
        <v>134.066666666667</v>
      </c>
      <c r="G2015" s="467">
        <v>402.2</v>
      </c>
      <c r="H2015" s="468"/>
      <c r="I2015" s="473"/>
      <c r="J2015" s="474"/>
      <c r="K2015" s="475">
        <f t="shared" si="92"/>
        <v>-402.2</v>
      </c>
      <c r="L2015" s="476">
        <f t="shared" si="90"/>
        <v>-100</v>
      </c>
      <c r="M2015" s="477"/>
      <c r="N2015" s="478"/>
    </row>
    <row r="2016" ht="15" customHeight="1" spans="1:14">
      <c r="A2016" s="461">
        <v>2010</v>
      </c>
      <c r="B2016" s="469" t="s">
        <v>2649</v>
      </c>
      <c r="C2016" s="470"/>
      <c r="D2016" s="471" t="s">
        <v>2646</v>
      </c>
      <c r="E2016" s="465">
        <v>17</v>
      </c>
      <c r="F2016" s="466">
        <f t="shared" si="91"/>
        <v>48.8235294117647</v>
      </c>
      <c r="G2016" s="467">
        <v>830</v>
      </c>
      <c r="H2016" s="468"/>
      <c r="I2016" s="473"/>
      <c r="J2016" s="474"/>
      <c r="K2016" s="475">
        <f t="shared" si="92"/>
        <v>-830</v>
      </c>
      <c r="L2016" s="476">
        <f t="shared" si="90"/>
        <v>-100</v>
      </c>
      <c r="M2016" s="477"/>
      <c r="N2016" s="478"/>
    </row>
    <row r="2017" ht="15" customHeight="1" spans="1:14">
      <c r="A2017" s="461">
        <v>2011</v>
      </c>
      <c r="B2017" s="469" t="s">
        <v>2650</v>
      </c>
      <c r="C2017" s="470"/>
      <c r="D2017" s="471" t="s">
        <v>2644</v>
      </c>
      <c r="E2017" s="465">
        <v>2</v>
      </c>
      <c r="F2017" s="466">
        <f t="shared" si="91"/>
        <v>14.5</v>
      </c>
      <c r="G2017" s="467">
        <v>29</v>
      </c>
      <c r="H2017" s="468"/>
      <c r="I2017" s="473"/>
      <c r="J2017" s="474"/>
      <c r="K2017" s="475">
        <f t="shared" si="92"/>
        <v>-29</v>
      </c>
      <c r="L2017" s="476">
        <f t="shared" si="90"/>
        <v>-100</v>
      </c>
      <c r="M2017" s="477"/>
      <c r="N2017" s="478"/>
    </row>
    <row r="2018" ht="15" customHeight="1" spans="1:14">
      <c r="A2018" s="461">
        <v>2012</v>
      </c>
      <c r="B2018" s="469" t="s">
        <v>2651</v>
      </c>
      <c r="C2018" s="470" t="s">
        <v>2652</v>
      </c>
      <c r="D2018" s="471" t="s">
        <v>1389</v>
      </c>
      <c r="E2018" s="465">
        <v>1</v>
      </c>
      <c r="F2018" s="466">
        <f t="shared" si="91"/>
        <v>600</v>
      </c>
      <c r="G2018" s="467">
        <v>600</v>
      </c>
      <c r="H2018" s="468"/>
      <c r="I2018" s="473"/>
      <c r="J2018" s="474"/>
      <c r="K2018" s="475">
        <f t="shared" si="92"/>
        <v>-600</v>
      </c>
      <c r="L2018" s="476">
        <f t="shared" si="90"/>
        <v>-100</v>
      </c>
      <c r="M2018" s="477"/>
      <c r="N2018" s="478"/>
    </row>
    <row r="2019" ht="15" customHeight="1" spans="1:14">
      <c r="A2019" s="461">
        <v>2013</v>
      </c>
      <c r="B2019" s="469" t="s">
        <v>2653</v>
      </c>
      <c r="C2019" s="470" t="s">
        <v>2654</v>
      </c>
      <c r="D2019" s="471" t="s">
        <v>1389</v>
      </c>
      <c r="E2019" s="465">
        <v>38</v>
      </c>
      <c r="F2019" s="466">
        <f t="shared" si="91"/>
        <v>50</v>
      </c>
      <c r="G2019" s="467">
        <v>1900</v>
      </c>
      <c r="H2019" s="468"/>
      <c r="I2019" s="473"/>
      <c r="J2019" s="474"/>
      <c r="K2019" s="475">
        <f t="shared" si="92"/>
        <v>-1900</v>
      </c>
      <c r="L2019" s="476">
        <f t="shared" si="90"/>
        <v>-100</v>
      </c>
      <c r="M2019" s="477"/>
      <c r="N2019" s="478"/>
    </row>
    <row r="2020" ht="15" customHeight="1" spans="1:14">
      <c r="A2020" s="461">
        <v>2014</v>
      </c>
      <c r="B2020" s="469" t="s">
        <v>2655</v>
      </c>
      <c r="C2020" s="470"/>
      <c r="D2020" s="471" t="s">
        <v>831</v>
      </c>
      <c r="E2020" s="465">
        <v>43</v>
      </c>
      <c r="F2020" s="466">
        <f t="shared" si="91"/>
        <v>0.465116279069767</v>
      </c>
      <c r="G2020" s="467">
        <v>20</v>
      </c>
      <c r="H2020" s="468"/>
      <c r="I2020" s="473"/>
      <c r="J2020" s="474"/>
      <c r="K2020" s="475">
        <f t="shared" si="92"/>
        <v>-20</v>
      </c>
      <c r="L2020" s="476">
        <f t="shared" si="90"/>
        <v>-100</v>
      </c>
      <c r="M2020" s="477"/>
      <c r="N2020" s="478"/>
    </row>
    <row r="2021" ht="15" customHeight="1" spans="1:14">
      <c r="A2021" s="461">
        <v>2015</v>
      </c>
      <c r="B2021" s="469" t="s">
        <v>2656</v>
      </c>
      <c r="C2021" s="470"/>
      <c r="D2021" s="471" t="s">
        <v>386</v>
      </c>
      <c r="E2021" s="465">
        <v>10</v>
      </c>
      <c r="F2021" s="466">
        <f t="shared" si="91"/>
        <v>18</v>
      </c>
      <c r="G2021" s="467">
        <v>180</v>
      </c>
      <c r="H2021" s="468"/>
      <c r="I2021" s="473"/>
      <c r="J2021" s="474"/>
      <c r="K2021" s="475">
        <f t="shared" si="92"/>
        <v>-180</v>
      </c>
      <c r="L2021" s="476">
        <f t="shared" si="90"/>
        <v>-100</v>
      </c>
      <c r="M2021" s="477"/>
      <c r="N2021" s="478"/>
    </row>
    <row r="2022" ht="15" customHeight="1" spans="1:14">
      <c r="A2022" s="461">
        <v>2016</v>
      </c>
      <c r="B2022" s="469" t="s">
        <v>2657</v>
      </c>
      <c r="C2022" s="470"/>
      <c r="D2022" s="471" t="s">
        <v>378</v>
      </c>
      <c r="E2022" s="465">
        <v>6</v>
      </c>
      <c r="F2022" s="466">
        <f t="shared" si="91"/>
        <v>275</v>
      </c>
      <c r="G2022" s="467">
        <v>1650</v>
      </c>
      <c r="H2022" s="468"/>
      <c r="I2022" s="473"/>
      <c r="J2022" s="474"/>
      <c r="K2022" s="475">
        <f t="shared" si="92"/>
        <v>-1650</v>
      </c>
      <c r="L2022" s="476">
        <f t="shared" si="90"/>
        <v>-100</v>
      </c>
      <c r="M2022" s="477"/>
      <c r="N2022" s="478"/>
    </row>
    <row r="2023" ht="15" customHeight="1" spans="1:14">
      <c r="A2023" s="461">
        <v>2017</v>
      </c>
      <c r="B2023" s="469" t="s">
        <v>2658</v>
      </c>
      <c r="C2023" s="470"/>
      <c r="D2023" s="471" t="s">
        <v>386</v>
      </c>
      <c r="E2023" s="465">
        <v>0</v>
      </c>
      <c r="F2023" s="466" t="e">
        <f t="shared" si="91"/>
        <v>#DIV/0!</v>
      </c>
      <c r="G2023" s="467">
        <v>0</v>
      </c>
      <c r="H2023" s="468"/>
      <c r="I2023" s="473"/>
      <c r="J2023" s="474"/>
      <c r="K2023" s="475">
        <f t="shared" si="92"/>
        <v>0</v>
      </c>
      <c r="L2023" s="476" t="str">
        <f t="shared" si="90"/>
        <v/>
      </c>
      <c r="M2023" s="477"/>
      <c r="N2023" s="478"/>
    </row>
    <row r="2024" ht="15" customHeight="1" spans="1:14">
      <c r="A2024" s="461">
        <v>2018</v>
      </c>
      <c r="B2024" s="469" t="s">
        <v>2659</v>
      </c>
      <c r="C2024" s="470"/>
      <c r="D2024" s="471" t="s">
        <v>2646</v>
      </c>
      <c r="E2024" s="465">
        <v>20</v>
      </c>
      <c r="F2024" s="466">
        <f t="shared" si="91"/>
        <v>10</v>
      </c>
      <c r="G2024" s="467">
        <v>200</v>
      </c>
      <c r="H2024" s="468"/>
      <c r="I2024" s="473"/>
      <c r="J2024" s="474"/>
      <c r="K2024" s="475">
        <f t="shared" si="92"/>
        <v>-200</v>
      </c>
      <c r="L2024" s="476">
        <f t="shared" si="90"/>
        <v>-100</v>
      </c>
      <c r="M2024" s="477"/>
      <c r="N2024" s="478"/>
    </row>
    <row r="2025" ht="15" customHeight="1" spans="1:14">
      <c r="A2025" s="461">
        <v>2019</v>
      </c>
      <c r="B2025" s="469" t="s">
        <v>2660</v>
      </c>
      <c r="C2025" s="470"/>
      <c r="D2025" s="471" t="s">
        <v>1381</v>
      </c>
      <c r="E2025" s="465">
        <v>40</v>
      </c>
      <c r="F2025" s="466">
        <f t="shared" si="91"/>
        <v>0.97</v>
      </c>
      <c r="G2025" s="467">
        <v>38.8</v>
      </c>
      <c r="H2025" s="468"/>
      <c r="I2025" s="473"/>
      <c r="J2025" s="474"/>
      <c r="K2025" s="475">
        <f t="shared" si="92"/>
        <v>-38.8</v>
      </c>
      <c r="L2025" s="476">
        <f t="shared" si="90"/>
        <v>-100</v>
      </c>
      <c r="M2025" s="477"/>
      <c r="N2025" s="478"/>
    </row>
    <row r="2026" ht="15" customHeight="1" spans="1:14">
      <c r="A2026" s="461">
        <v>2020</v>
      </c>
      <c r="B2026" s="469" t="s">
        <v>2661</v>
      </c>
      <c r="C2026" s="470"/>
      <c r="D2026" s="471" t="s">
        <v>831</v>
      </c>
      <c r="E2026" s="465">
        <v>386</v>
      </c>
      <c r="F2026" s="466">
        <f t="shared" si="91"/>
        <v>3</v>
      </c>
      <c r="G2026" s="467">
        <v>1158</v>
      </c>
      <c r="H2026" s="468"/>
      <c r="I2026" s="473"/>
      <c r="J2026" s="474"/>
      <c r="K2026" s="475">
        <f t="shared" si="92"/>
        <v>-1158</v>
      </c>
      <c r="L2026" s="476">
        <f t="shared" si="90"/>
        <v>-100</v>
      </c>
      <c r="M2026" s="477"/>
      <c r="N2026" s="478"/>
    </row>
    <row r="2027" ht="15" customHeight="1" spans="1:14">
      <c r="A2027" s="461">
        <v>2021</v>
      </c>
      <c r="B2027" s="469" t="s">
        <v>2662</v>
      </c>
      <c r="C2027" s="470"/>
      <c r="D2027" s="471" t="s">
        <v>831</v>
      </c>
      <c r="E2027" s="465">
        <v>20</v>
      </c>
      <c r="F2027" s="466">
        <f t="shared" si="91"/>
        <v>17.95</v>
      </c>
      <c r="G2027" s="467">
        <v>359</v>
      </c>
      <c r="H2027" s="468"/>
      <c r="I2027" s="473"/>
      <c r="J2027" s="474"/>
      <c r="K2027" s="475">
        <f t="shared" si="92"/>
        <v>-359</v>
      </c>
      <c r="L2027" s="476">
        <f t="shared" si="90"/>
        <v>-100</v>
      </c>
      <c r="M2027" s="477"/>
      <c r="N2027" s="478"/>
    </row>
    <row r="2028" ht="15" customHeight="1" spans="1:14">
      <c r="A2028" s="461">
        <v>2022</v>
      </c>
      <c r="B2028" s="469" t="s">
        <v>2663</v>
      </c>
      <c r="C2028" s="470"/>
      <c r="D2028" s="471" t="s">
        <v>378</v>
      </c>
      <c r="E2028" s="465">
        <v>20</v>
      </c>
      <c r="F2028" s="466">
        <f t="shared" si="91"/>
        <v>140</v>
      </c>
      <c r="G2028" s="467">
        <v>2800</v>
      </c>
      <c r="H2028" s="468"/>
      <c r="I2028" s="473"/>
      <c r="J2028" s="474"/>
      <c r="K2028" s="475">
        <f t="shared" si="92"/>
        <v>-2800</v>
      </c>
      <c r="L2028" s="476">
        <f t="shared" si="90"/>
        <v>-100</v>
      </c>
      <c r="M2028" s="477"/>
      <c r="N2028" s="478"/>
    </row>
    <row r="2029" ht="15" customHeight="1" spans="1:14">
      <c r="A2029" s="461">
        <v>2023</v>
      </c>
      <c r="B2029" s="469" t="s">
        <v>2664</v>
      </c>
      <c r="C2029" s="470"/>
      <c r="D2029" s="471" t="s">
        <v>987</v>
      </c>
      <c r="E2029" s="465">
        <v>5</v>
      </c>
      <c r="F2029" s="466">
        <f t="shared" si="91"/>
        <v>16</v>
      </c>
      <c r="G2029" s="467">
        <v>80</v>
      </c>
      <c r="H2029" s="468"/>
      <c r="I2029" s="473"/>
      <c r="J2029" s="474"/>
      <c r="K2029" s="475">
        <f t="shared" si="92"/>
        <v>-80</v>
      </c>
      <c r="L2029" s="476">
        <f t="shared" si="90"/>
        <v>-100</v>
      </c>
      <c r="M2029" s="477"/>
      <c r="N2029" s="478"/>
    </row>
    <row r="2030" ht="15" customHeight="1" spans="1:14">
      <c r="A2030" s="461">
        <v>2024</v>
      </c>
      <c r="B2030" s="469" t="s">
        <v>2665</v>
      </c>
      <c r="C2030" s="470"/>
      <c r="D2030" s="471" t="s">
        <v>386</v>
      </c>
      <c r="E2030" s="465">
        <v>200</v>
      </c>
      <c r="F2030" s="466">
        <f t="shared" si="91"/>
        <v>1.3</v>
      </c>
      <c r="G2030" s="467">
        <v>260</v>
      </c>
      <c r="H2030" s="468"/>
      <c r="I2030" s="473"/>
      <c r="J2030" s="474"/>
      <c r="K2030" s="475">
        <f t="shared" si="92"/>
        <v>-260</v>
      </c>
      <c r="L2030" s="476">
        <f t="shared" si="90"/>
        <v>-100</v>
      </c>
      <c r="M2030" s="477"/>
      <c r="N2030" s="478"/>
    </row>
    <row r="2031" ht="15" customHeight="1" spans="1:14">
      <c r="A2031" s="461">
        <v>2025</v>
      </c>
      <c r="B2031" s="469" t="s">
        <v>2666</v>
      </c>
      <c r="C2031" s="470"/>
      <c r="D2031" s="471" t="s">
        <v>987</v>
      </c>
      <c r="E2031" s="465">
        <v>55</v>
      </c>
      <c r="F2031" s="466">
        <f t="shared" si="91"/>
        <v>10.1281818181818</v>
      </c>
      <c r="G2031" s="467">
        <v>557.05</v>
      </c>
      <c r="H2031" s="468"/>
      <c r="I2031" s="473"/>
      <c r="J2031" s="474"/>
      <c r="K2031" s="475">
        <f t="shared" si="92"/>
        <v>-557.05</v>
      </c>
      <c r="L2031" s="476">
        <f t="shared" si="90"/>
        <v>-100</v>
      </c>
      <c r="M2031" s="477"/>
      <c r="N2031" s="478"/>
    </row>
    <row r="2032" ht="15" customHeight="1" spans="1:14">
      <c r="A2032" s="461">
        <v>2026</v>
      </c>
      <c r="B2032" s="469" t="s">
        <v>2666</v>
      </c>
      <c r="C2032" s="470"/>
      <c r="D2032" s="471" t="s">
        <v>1389</v>
      </c>
      <c r="E2032" s="465">
        <v>4</v>
      </c>
      <c r="F2032" s="466">
        <f t="shared" si="91"/>
        <v>40</v>
      </c>
      <c r="G2032" s="467">
        <v>160</v>
      </c>
      <c r="H2032" s="468"/>
      <c r="I2032" s="473"/>
      <c r="J2032" s="474"/>
      <c r="K2032" s="475">
        <f t="shared" si="92"/>
        <v>-160</v>
      </c>
      <c r="L2032" s="476">
        <f t="shared" si="90"/>
        <v>-100</v>
      </c>
      <c r="M2032" s="477"/>
      <c r="N2032" s="478"/>
    </row>
    <row r="2033" ht="15" customHeight="1" spans="1:14">
      <c r="A2033" s="461">
        <v>2027</v>
      </c>
      <c r="B2033" s="469" t="s">
        <v>2667</v>
      </c>
      <c r="C2033" s="470"/>
      <c r="D2033" s="471" t="s">
        <v>987</v>
      </c>
      <c r="E2033" s="465">
        <v>2</v>
      </c>
      <c r="F2033" s="466">
        <f t="shared" si="91"/>
        <v>2.5</v>
      </c>
      <c r="G2033" s="467">
        <v>5</v>
      </c>
      <c r="H2033" s="468"/>
      <c r="I2033" s="473"/>
      <c r="J2033" s="474"/>
      <c r="K2033" s="475">
        <f t="shared" si="92"/>
        <v>-5</v>
      </c>
      <c r="L2033" s="476">
        <f t="shared" si="90"/>
        <v>-100</v>
      </c>
      <c r="M2033" s="477"/>
      <c r="N2033" s="478"/>
    </row>
    <row r="2034" ht="15" customHeight="1" spans="1:14">
      <c r="A2034" s="461">
        <v>2028</v>
      </c>
      <c r="B2034" s="469" t="s">
        <v>2668</v>
      </c>
      <c r="C2034" s="470"/>
      <c r="D2034" s="471" t="s">
        <v>987</v>
      </c>
      <c r="E2034" s="465">
        <v>11</v>
      </c>
      <c r="F2034" s="466">
        <f t="shared" si="91"/>
        <v>16.3636363636364</v>
      </c>
      <c r="G2034" s="467">
        <v>180</v>
      </c>
      <c r="H2034" s="468"/>
      <c r="I2034" s="473"/>
      <c r="J2034" s="474"/>
      <c r="K2034" s="475">
        <f t="shared" si="92"/>
        <v>-180</v>
      </c>
      <c r="L2034" s="476">
        <f t="shared" si="90"/>
        <v>-100</v>
      </c>
      <c r="M2034" s="477"/>
      <c r="N2034" s="478"/>
    </row>
    <row r="2035" ht="15" customHeight="1" spans="1:14">
      <c r="A2035" s="461">
        <v>2029</v>
      </c>
      <c r="B2035" s="469" t="s">
        <v>2669</v>
      </c>
      <c r="C2035" s="470"/>
      <c r="D2035" s="471" t="s">
        <v>840</v>
      </c>
      <c r="E2035" s="465">
        <v>10</v>
      </c>
      <c r="F2035" s="466">
        <f t="shared" si="91"/>
        <v>30</v>
      </c>
      <c r="G2035" s="467">
        <v>300</v>
      </c>
      <c r="H2035" s="468"/>
      <c r="I2035" s="473"/>
      <c r="J2035" s="474"/>
      <c r="K2035" s="475">
        <f t="shared" si="92"/>
        <v>-300</v>
      </c>
      <c r="L2035" s="476">
        <f t="shared" si="90"/>
        <v>-100</v>
      </c>
      <c r="M2035" s="477"/>
      <c r="N2035" s="478"/>
    </row>
    <row r="2036" ht="15" customHeight="1" spans="1:14">
      <c r="A2036" s="461">
        <v>2030</v>
      </c>
      <c r="B2036" s="469" t="s">
        <v>2670</v>
      </c>
      <c r="C2036" s="470"/>
      <c r="D2036" s="471" t="s">
        <v>987</v>
      </c>
      <c r="E2036" s="465">
        <v>4</v>
      </c>
      <c r="F2036" s="466">
        <f t="shared" si="91"/>
        <v>15</v>
      </c>
      <c r="G2036" s="467">
        <v>60</v>
      </c>
      <c r="H2036" s="468"/>
      <c r="I2036" s="473"/>
      <c r="J2036" s="474"/>
      <c r="K2036" s="475">
        <f t="shared" si="92"/>
        <v>-60</v>
      </c>
      <c r="L2036" s="476">
        <f t="shared" si="90"/>
        <v>-100</v>
      </c>
      <c r="M2036" s="477"/>
      <c r="N2036" s="478"/>
    </row>
    <row r="2037" ht="15" customHeight="1" spans="1:14">
      <c r="A2037" s="461">
        <v>2031</v>
      </c>
      <c r="B2037" s="469" t="s">
        <v>2671</v>
      </c>
      <c r="C2037" s="470"/>
      <c r="D2037" s="471" t="s">
        <v>987</v>
      </c>
      <c r="E2037" s="465">
        <v>20</v>
      </c>
      <c r="F2037" s="466">
        <f t="shared" si="91"/>
        <v>3.74</v>
      </c>
      <c r="G2037" s="467">
        <v>74.8</v>
      </c>
      <c r="H2037" s="468"/>
      <c r="I2037" s="473"/>
      <c r="J2037" s="474"/>
      <c r="K2037" s="475">
        <f t="shared" si="92"/>
        <v>-74.8</v>
      </c>
      <c r="L2037" s="476">
        <f t="shared" si="90"/>
        <v>-100</v>
      </c>
      <c r="M2037" s="477"/>
      <c r="N2037" s="478"/>
    </row>
    <row r="2038" ht="15" customHeight="1" spans="1:14">
      <c r="A2038" s="461">
        <v>2032</v>
      </c>
      <c r="B2038" s="469" t="s">
        <v>2672</v>
      </c>
      <c r="C2038" s="470"/>
      <c r="D2038" s="471" t="s">
        <v>1693</v>
      </c>
      <c r="E2038" s="465">
        <v>269</v>
      </c>
      <c r="F2038" s="466">
        <f t="shared" si="91"/>
        <v>0.456579925650558</v>
      </c>
      <c r="G2038" s="467">
        <v>122.82</v>
      </c>
      <c r="H2038" s="468"/>
      <c r="I2038" s="473"/>
      <c r="J2038" s="474"/>
      <c r="K2038" s="475">
        <f t="shared" si="92"/>
        <v>-122.82</v>
      </c>
      <c r="L2038" s="476">
        <f t="shared" si="90"/>
        <v>-100</v>
      </c>
      <c r="M2038" s="477"/>
      <c r="N2038" s="478"/>
    </row>
    <row r="2039" ht="15" customHeight="1" spans="1:14">
      <c r="A2039" s="461">
        <v>2033</v>
      </c>
      <c r="B2039" s="469" t="s">
        <v>2673</v>
      </c>
      <c r="C2039" s="470"/>
      <c r="D2039" s="471" t="s">
        <v>514</v>
      </c>
      <c r="E2039" s="465">
        <v>140</v>
      </c>
      <c r="F2039" s="466">
        <f t="shared" si="91"/>
        <v>2.34214285714286</v>
      </c>
      <c r="G2039" s="467">
        <v>327.9</v>
      </c>
      <c r="H2039" s="468"/>
      <c r="I2039" s="473"/>
      <c r="J2039" s="474"/>
      <c r="K2039" s="475">
        <f t="shared" si="92"/>
        <v>-327.9</v>
      </c>
      <c r="L2039" s="476">
        <f t="shared" si="90"/>
        <v>-100</v>
      </c>
      <c r="M2039" s="477"/>
      <c r="N2039" s="478"/>
    </row>
    <row r="2040" ht="15" customHeight="1" spans="1:14">
      <c r="A2040" s="461">
        <v>2034</v>
      </c>
      <c r="B2040" s="469" t="s">
        <v>2674</v>
      </c>
      <c r="C2040" s="470"/>
      <c r="D2040" s="471" t="s">
        <v>987</v>
      </c>
      <c r="E2040" s="465">
        <v>7</v>
      </c>
      <c r="F2040" s="466">
        <f t="shared" si="91"/>
        <v>5.07142857142857</v>
      </c>
      <c r="G2040" s="467">
        <v>35.5</v>
      </c>
      <c r="H2040" s="468"/>
      <c r="I2040" s="473"/>
      <c r="J2040" s="474"/>
      <c r="K2040" s="475">
        <f t="shared" si="92"/>
        <v>-35.5</v>
      </c>
      <c r="L2040" s="476">
        <f t="shared" si="90"/>
        <v>-100</v>
      </c>
      <c r="M2040" s="477"/>
      <c r="N2040" s="478"/>
    </row>
    <row r="2041" ht="15" customHeight="1" spans="1:14">
      <c r="A2041" s="461">
        <v>2035</v>
      </c>
      <c r="B2041" s="469" t="s">
        <v>2675</v>
      </c>
      <c r="C2041" s="470"/>
      <c r="D2041" s="471" t="s">
        <v>476</v>
      </c>
      <c r="E2041" s="465">
        <v>1717</v>
      </c>
      <c r="F2041" s="466">
        <f t="shared" si="91"/>
        <v>0.484595224228305</v>
      </c>
      <c r="G2041" s="467">
        <v>832.05</v>
      </c>
      <c r="H2041" s="468"/>
      <c r="I2041" s="473"/>
      <c r="J2041" s="474"/>
      <c r="K2041" s="475">
        <f t="shared" si="92"/>
        <v>-832.05</v>
      </c>
      <c r="L2041" s="476">
        <f t="shared" si="90"/>
        <v>-100</v>
      </c>
      <c r="M2041" s="477"/>
      <c r="N2041" s="478"/>
    </row>
    <row r="2042" ht="15" customHeight="1" spans="1:14">
      <c r="A2042" s="461">
        <v>2036</v>
      </c>
      <c r="B2042" s="469" t="s">
        <v>2676</v>
      </c>
      <c r="C2042" s="470"/>
      <c r="D2042" s="471" t="s">
        <v>840</v>
      </c>
      <c r="E2042" s="465">
        <v>300</v>
      </c>
      <c r="F2042" s="466">
        <f t="shared" si="91"/>
        <v>4.216</v>
      </c>
      <c r="G2042" s="467">
        <v>1264.8</v>
      </c>
      <c r="H2042" s="468"/>
      <c r="I2042" s="473"/>
      <c r="J2042" s="474"/>
      <c r="K2042" s="475">
        <f t="shared" si="92"/>
        <v>-1264.8</v>
      </c>
      <c r="L2042" s="476">
        <f t="shared" si="90"/>
        <v>-100</v>
      </c>
      <c r="M2042" s="477"/>
      <c r="N2042" s="478"/>
    </row>
    <row r="2043" ht="15" customHeight="1" spans="1:14">
      <c r="A2043" s="461">
        <v>2037</v>
      </c>
      <c r="B2043" s="469" t="s">
        <v>2677</v>
      </c>
      <c r="C2043" s="470"/>
      <c r="D2043" s="471" t="s">
        <v>476</v>
      </c>
      <c r="E2043" s="465">
        <v>100</v>
      </c>
      <c r="F2043" s="466">
        <f t="shared" si="91"/>
        <v>8</v>
      </c>
      <c r="G2043" s="467">
        <v>800</v>
      </c>
      <c r="H2043" s="468"/>
      <c r="I2043" s="473"/>
      <c r="J2043" s="474"/>
      <c r="K2043" s="475">
        <f t="shared" si="92"/>
        <v>-800</v>
      </c>
      <c r="L2043" s="476">
        <f t="shared" si="90"/>
        <v>-100</v>
      </c>
      <c r="M2043" s="477"/>
      <c r="N2043" s="478"/>
    </row>
    <row r="2044" ht="15" customHeight="1" spans="1:14">
      <c r="A2044" s="461">
        <v>2038</v>
      </c>
      <c r="B2044" s="469" t="s">
        <v>2678</v>
      </c>
      <c r="C2044" s="470" t="s">
        <v>1502</v>
      </c>
      <c r="D2044" s="471" t="s">
        <v>468</v>
      </c>
      <c r="E2044" s="465">
        <v>12</v>
      </c>
      <c r="F2044" s="466">
        <f t="shared" si="91"/>
        <v>2</v>
      </c>
      <c r="G2044" s="467">
        <v>24</v>
      </c>
      <c r="H2044" s="468"/>
      <c r="I2044" s="473"/>
      <c r="J2044" s="474"/>
      <c r="K2044" s="475">
        <f t="shared" si="92"/>
        <v>-24</v>
      </c>
      <c r="L2044" s="476">
        <f t="shared" si="90"/>
        <v>-100</v>
      </c>
      <c r="M2044" s="477"/>
      <c r="N2044" s="478"/>
    </row>
    <row r="2045" ht="15" customHeight="1" spans="1:14">
      <c r="A2045" s="461">
        <v>2039</v>
      </c>
      <c r="B2045" s="469" t="s">
        <v>2679</v>
      </c>
      <c r="C2045" s="470"/>
      <c r="D2045" s="471" t="s">
        <v>2532</v>
      </c>
      <c r="E2045" s="465">
        <v>0</v>
      </c>
      <c r="F2045" s="466" t="e">
        <f t="shared" si="91"/>
        <v>#DIV/0!</v>
      </c>
      <c r="G2045" s="467">
        <v>0</v>
      </c>
      <c r="H2045" s="468"/>
      <c r="I2045" s="473"/>
      <c r="J2045" s="474"/>
      <c r="K2045" s="475">
        <f t="shared" si="92"/>
        <v>0</v>
      </c>
      <c r="L2045" s="476" t="str">
        <f t="shared" si="90"/>
        <v/>
      </c>
      <c r="M2045" s="477"/>
      <c r="N2045" s="478"/>
    </row>
    <row r="2046" ht="15" customHeight="1" spans="1:14">
      <c r="A2046" s="461">
        <v>2040</v>
      </c>
      <c r="B2046" s="469" t="s">
        <v>2680</v>
      </c>
      <c r="C2046" s="470"/>
      <c r="D2046" s="471" t="s">
        <v>2532</v>
      </c>
      <c r="E2046" s="465">
        <v>1</v>
      </c>
      <c r="F2046" s="466">
        <f t="shared" si="91"/>
        <v>15</v>
      </c>
      <c r="G2046" s="467">
        <v>15</v>
      </c>
      <c r="H2046" s="468"/>
      <c r="I2046" s="473"/>
      <c r="J2046" s="474"/>
      <c r="K2046" s="475">
        <f t="shared" si="92"/>
        <v>-15</v>
      </c>
      <c r="L2046" s="476">
        <f t="shared" si="90"/>
        <v>-100</v>
      </c>
      <c r="M2046" s="477"/>
      <c r="N2046" s="478"/>
    </row>
    <row r="2047" ht="15" customHeight="1" spans="1:14">
      <c r="A2047" s="461">
        <v>2041</v>
      </c>
      <c r="B2047" s="469" t="s">
        <v>2681</v>
      </c>
      <c r="C2047" s="470" t="s">
        <v>1377</v>
      </c>
      <c r="D2047" s="471" t="s">
        <v>701</v>
      </c>
      <c r="E2047" s="465">
        <v>75</v>
      </c>
      <c r="F2047" s="466">
        <f t="shared" si="91"/>
        <v>5.7208</v>
      </c>
      <c r="G2047" s="467">
        <v>429.06</v>
      </c>
      <c r="H2047" s="468"/>
      <c r="I2047" s="473"/>
      <c r="J2047" s="474"/>
      <c r="K2047" s="475">
        <f t="shared" si="92"/>
        <v>-429.06</v>
      </c>
      <c r="L2047" s="476">
        <f t="shared" si="90"/>
        <v>-100</v>
      </c>
      <c r="M2047" s="477"/>
      <c r="N2047" s="478"/>
    </row>
    <row r="2048" ht="15" customHeight="1" spans="1:14">
      <c r="A2048" s="461">
        <v>2042</v>
      </c>
      <c r="B2048" s="469" t="s">
        <v>2681</v>
      </c>
      <c r="C2048" s="470" t="s">
        <v>364</v>
      </c>
      <c r="D2048" s="471" t="s">
        <v>701</v>
      </c>
      <c r="E2048" s="465">
        <v>1</v>
      </c>
      <c r="F2048" s="466">
        <f t="shared" si="91"/>
        <v>4.4</v>
      </c>
      <c r="G2048" s="467">
        <v>4.4</v>
      </c>
      <c r="H2048" s="468"/>
      <c r="I2048" s="473"/>
      <c r="J2048" s="474"/>
      <c r="K2048" s="475">
        <f t="shared" si="92"/>
        <v>-4.4</v>
      </c>
      <c r="L2048" s="476">
        <f t="shared" si="90"/>
        <v>-100</v>
      </c>
      <c r="M2048" s="477"/>
      <c r="N2048" s="478"/>
    </row>
    <row r="2049" ht="15" customHeight="1" spans="1:14">
      <c r="A2049" s="461">
        <v>2043</v>
      </c>
      <c r="B2049" s="469" t="s">
        <v>2682</v>
      </c>
      <c r="C2049" s="470" t="s">
        <v>1497</v>
      </c>
      <c r="D2049" s="471" t="s">
        <v>386</v>
      </c>
      <c r="E2049" s="465">
        <v>14</v>
      </c>
      <c r="F2049" s="466">
        <f t="shared" si="91"/>
        <v>2</v>
      </c>
      <c r="G2049" s="467">
        <v>28</v>
      </c>
      <c r="H2049" s="468"/>
      <c r="I2049" s="473"/>
      <c r="J2049" s="474"/>
      <c r="K2049" s="475">
        <f t="shared" si="92"/>
        <v>-28</v>
      </c>
      <c r="L2049" s="476">
        <f t="shared" si="90"/>
        <v>-100</v>
      </c>
      <c r="M2049" s="477"/>
      <c r="N2049" s="478"/>
    </row>
    <row r="2050" ht="15" customHeight="1" spans="1:14">
      <c r="A2050" s="461">
        <v>2044</v>
      </c>
      <c r="B2050" s="469" t="s">
        <v>2683</v>
      </c>
      <c r="C2050" s="470"/>
      <c r="D2050" s="471" t="s">
        <v>386</v>
      </c>
      <c r="E2050" s="465">
        <v>1</v>
      </c>
      <c r="F2050" s="466">
        <f t="shared" si="91"/>
        <v>4</v>
      </c>
      <c r="G2050" s="467">
        <v>4</v>
      </c>
      <c r="H2050" s="468"/>
      <c r="I2050" s="473"/>
      <c r="J2050" s="474"/>
      <c r="K2050" s="475">
        <f t="shared" si="92"/>
        <v>-4</v>
      </c>
      <c r="L2050" s="476">
        <f t="shared" si="90"/>
        <v>-100</v>
      </c>
      <c r="M2050" s="477"/>
      <c r="N2050" s="478"/>
    </row>
    <row r="2051" ht="15" customHeight="1" spans="1:14">
      <c r="A2051" s="461">
        <v>2045</v>
      </c>
      <c r="B2051" s="469" t="s">
        <v>2684</v>
      </c>
      <c r="C2051" s="470"/>
      <c r="D2051" s="471" t="s">
        <v>514</v>
      </c>
      <c r="E2051" s="465">
        <v>40</v>
      </c>
      <c r="F2051" s="466">
        <f t="shared" si="91"/>
        <v>2</v>
      </c>
      <c r="G2051" s="467">
        <v>80</v>
      </c>
      <c r="H2051" s="468"/>
      <c r="I2051" s="473"/>
      <c r="J2051" s="474"/>
      <c r="K2051" s="475">
        <f t="shared" si="92"/>
        <v>-80</v>
      </c>
      <c r="L2051" s="476">
        <f t="shared" ref="L2051:L2114" si="93">IF(OR(G2051&lt;=0,G2051=""),"",(J2051-G2051)/G2051*100)</f>
        <v>-100</v>
      </c>
      <c r="M2051" s="477"/>
      <c r="N2051" s="478"/>
    </row>
    <row r="2052" ht="15" customHeight="1" spans="1:14">
      <c r="A2052" s="461">
        <v>2046</v>
      </c>
      <c r="B2052" s="469" t="s">
        <v>2685</v>
      </c>
      <c r="C2052" s="470" t="s">
        <v>2686</v>
      </c>
      <c r="D2052" s="471" t="s">
        <v>476</v>
      </c>
      <c r="E2052" s="465">
        <v>3</v>
      </c>
      <c r="F2052" s="466">
        <f t="shared" si="91"/>
        <v>20</v>
      </c>
      <c r="G2052" s="467">
        <v>60</v>
      </c>
      <c r="H2052" s="468"/>
      <c r="I2052" s="473"/>
      <c r="J2052" s="474"/>
      <c r="K2052" s="475">
        <f t="shared" si="92"/>
        <v>-60</v>
      </c>
      <c r="L2052" s="476">
        <f t="shared" si="93"/>
        <v>-100</v>
      </c>
      <c r="M2052" s="477"/>
      <c r="N2052" s="478"/>
    </row>
    <row r="2053" ht="15" customHeight="1" spans="1:14">
      <c r="A2053" s="461">
        <v>2047</v>
      </c>
      <c r="B2053" s="469" t="s">
        <v>2687</v>
      </c>
      <c r="C2053" s="470"/>
      <c r="D2053" s="471" t="s">
        <v>386</v>
      </c>
      <c r="E2053" s="465">
        <v>260</v>
      </c>
      <c r="F2053" s="466">
        <f t="shared" si="91"/>
        <v>48.3846153846154</v>
      </c>
      <c r="G2053" s="467">
        <v>12580</v>
      </c>
      <c r="H2053" s="468"/>
      <c r="I2053" s="473"/>
      <c r="J2053" s="474"/>
      <c r="K2053" s="475">
        <f t="shared" si="92"/>
        <v>-12580</v>
      </c>
      <c r="L2053" s="476">
        <f t="shared" si="93"/>
        <v>-100</v>
      </c>
      <c r="M2053" s="477"/>
      <c r="N2053" s="478"/>
    </row>
    <row r="2054" ht="15" customHeight="1" spans="1:14">
      <c r="A2054" s="461">
        <v>2048</v>
      </c>
      <c r="B2054" s="469" t="s">
        <v>2688</v>
      </c>
      <c r="C2054" s="470" t="s">
        <v>2689</v>
      </c>
      <c r="D2054" s="471" t="s">
        <v>386</v>
      </c>
      <c r="E2054" s="465">
        <v>200</v>
      </c>
      <c r="F2054" s="466">
        <f t="shared" si="91"/>
        <v>20</v>
      </c>
      <c r="G2054" s="467">
        <v>4000</v>
      </c>
      <c r="H2054" s="468"/>
      <c r="I2054" s="473"/>
      <c r="J2054" s="474"/>
      <c r="K2054" s="475">
        <f t="shared" si="92"/>
        <v>-4000</v>
      </c>
      <c r="L2054" s="476">
        <f t="shared" si="93"/>
        <v>-100</v>
      </c>
      <c r="M2054" s="477"/>
      <c r="N2054" s="478"/>
    </row>
    <row r="2055" ht="15" customHeight="1" spans="1:14">
      <c r="A2055" s="461">
        <v>2049</v>
      </c>
      <c r="B2055" s="469" t="s">
        <v>2690</v>
      </c>
      <c r="C2055" s="470" t="s">
        <v>2691</v>
      </c>
      <c r="D2055" s="471" t="s">
        <v>476</v>
      </c>
      <c r="E2055" s="465">
        <v>200</v>
      </c>
      <c r="F2055" s="466">
        <f t="shared" si="91"/>
        <v>30</v>
      </c>
      <c r="G2055" s="467">
        <v>6000</v>
      </c>
      <c r="H2055" s="468"/>
      <c r="I2055" s="473"/>
      <c r="J2055" s="474"/>
      <c r="K2055" s="475">
        <f t="shared" si="92"/>
        <v>-6000</v>
      </c>
      <c r="L2055" s="476">
        <f t="shared" si="93"/>
        <v>-100</v>
      </c>
      <c r="M2055" s="477"/>
      <c r="N2055" s="478"/>
    </row>
    <row r="2056" ht="15" customHeight="1" spans="1:14">
      <c r="A2056" s="461">
        <v>2050</v>
      </c>
      <c r="B2056" s="469" t="s">
        <v>2692</v>
      </c>
      <c r="C2056" s="470" t="s">
        <v>2037</v>
      </c>
      <c r="D2056" s="471" t="s">
        <v>476</v>
      </c>
      <c r="E2056" s="465">
        <v>67</v>
      </c>
      <c r="F2056" s="466">
        <f t="shared" ref="F2056:F2119" si="94">G2056/E2056</f>
        <v>5.14925373134328</v>
      </c>
      <c r="G2056" s="467">
        <v>345</v>
      </c>
      <c r="H2056" s="468"/>
      <c r="I2056" s="473"/>
      <c r="J2056" s="474"/>
      <c r="K2056" s="475">
        <f t="shared" ref="K2056:K2119" si="95">J2056-G2056</f>
        <v>-345</v>
      </c>
      <c r="L2056" s="476">
        <f t="shared" si="93"/>
        <v>-100</v>
      </c>
      <c r="M2056" s="477"/>
      <c r="N2056" s="478"/>
    </row>
    <row r="2057" ht="15" customHeight="1" spans="1:14">
      <c r="A2057" s="461">
        <v>2051</v>
      </c>
      <c r="B2057" s="469" t="s">
        <v>2693</v>
      </c>
      <c r="C2057" s="470"/>
      <c r="D2057" s="471" t="s">
        <v>514</v>
      </c>
      <c r="E2057" s="465">
        <v>30</v>
      </c>
      <c r="F2057" s="466">
        <f t="shared" si="94"/>
        <v>2</v>
      </c>
      <c r="G2057" s="467">
        <v>60</v>
      </c>
      <c r="H2057" s="468"/>
      <c r="I2057" s="473"/>
      <c r="J2057" s="474"/>
      <c r="K2057" s="475">
        <f t="shared" si="95"/>
        <v>-60</v>
      </c>
      <c r="L2057" s="476">
        <f t="shared" si="93"/>
        <v>-100</v>
      </c>
      <c r="M2057" s="477"/>
      <c r="N2057" s="478"/>
    </row>
    <row r="2058" ht="15" customHeight="1" spans="1:14">
      <c r="A2058" s="461">
        <v>2052</v>
      </c>
      <c r="B2058" s="469" t="s">
        <v>2694</v>
      </c>
      <c r="C2058" s="470"/>
      <c r="D2058" s="471" t="s">
        <v>514</v>
      </c>
      <c r="E2058" s="465">
        <v>837</v>
      </c>
      <c r="F2058" s="466">
        <f t="shared" si="94"/>
        <v>2.03727598566308</v>
      </c>
      <c r="G2058" s="467">
        <v>1705.2</v>
      </c>
      <c r="H2058" s="468"/>
      <c r="I2058" s="473"/>
      <c r="J2058" s="474"/>
      <c r="K2058" s="475">
        <f t="shared" si="95"/>
        <v>-1705.2</v>
      </c>
      <c r="L2058" s="476">
        <f t="shared" si="93"/>
        <v>-100</v>
      </c>
      <c r="M2058" s="477"/>
      <c r="N2058" s="478"/>
    </row>
    <row r="2059" ht="15" customHeight="1" spans="1:14">
      <c r="A2059" s="461">
        <v>2053</v>
      </c>
      <c r="B2059" s="469" t="s">
        <v>2695</v>
      </c>
      <c r="C2059" s="470"/>
      <c r="D2059" s="471" t="s">
        <v>514</v>
      </c>
      <c r="E2059" s="465">
        <v>0</v>
      </c>
      <c r="F2059" s="466" t="e">
        <f t="shared" si="94"/>
        <v>#DIV/0!</v>
      </c>
      <c r="G2059" s="467">
        <v>0</v>
      </c>
      <c r="H2059" s="468"/>
      <c r="I2059" s="473"/>
      <c r="J2059" s="474"/>
      <c r="K2059" s="475">
        <f t="shared" si="95"/>
        <v>0</v>
      </c>
      <c r="L2059" s="476" t="str">
        <f t="shared" si="93"/>
        <v/>
      </c>
      <c r="M2059" s="477"/>
      <c r="N2059" s="478"/>
    </row>
    <row r="2060" ht="15" customHeight="1" spans="1:14">
      <c r="A2060" s="461">
        <v>2054</v>
      </c>
      <c r="B2060" s="469" t="s">
        <v>2696</v>
      </c>
      <c r="C2060" s="470"/>
      <c r="D2060" s="471" t="s">
        <v>476</v>
      </c>
      <c r="E2060" s="465">
        <v>7631</v>
      </c>
      <c r="F2060" s="466">
        <f t="shared" si="94"/>
        <v>0.259192766347792</v>
      </c>
      <c r="G2060" s="467">
        <v>1977.9</v>
      </c>
      <c r="H2060" s="468"/>
      <c r="I2060" s="473"/>
      <c r="J2060" s="474"/>
      <c r="K2060" s="475">
        <f t="shared" si="95"/>
        <v>-1977.9</v>
      </c>
      <c r="L2060" s="476">
        <f t="shared" si="93"/>
        <v>-100</v>
      </c>
      <c r="M2060" s="477"/>
      <c r="N2060" s="478"/>
    </row>
    <row r="2061" ht="15" customHeight="1" spans="1:14">
      <c r="A2061" s="461">
        <v>2055</v>
      </c>
      <c r="B2061" s="469" t="s">
        <v>2697</v>
      </c>
      <c r="C2061" s="470"/>
      <c r="D2061" s="471" t="s">
        <v>386</v>
      </c>
      <c r="E2061" s="465">
        <v>2000</v>
      </c>
      <c r="F2061" s="466">
        <f t="shared" si="94"/>
        <v>1</v>
      </c>
      <c r="G2061" s="467">
        <v>2000</v>
      </c>
      <c r="H2061" s="468"/>
      <c r="I2061" s="473"/>
      <c r="J2061" s="474"/>
      <c r="K2061" s="475">
        <f t="shared" si="95"/>
        <v>-2000</v>
      </c>
      <c r="L2061" s="476">
        <f t="shared" si="93"/>
        <v>-100</v>
      </c>
      <c r="M2061" s="477"/>
      <c r="N2061" s="478"/>
    </row>
    <row r="2062" ht="15" customHeight="1" spans="1:14">
      <c r="A2062" s="461">
        <v>2056</v>
      </c>
      <c r="B2062" s="469" t="s">
        <v>2698</v>
      </c>
      <c r="C2062" s="470"/>
      <c r="D2062" s="471" t="s">
        <v>393</v>
      </c>
      <c r="E2062" s="465">
        <v>16</v>
      </c>
      <c r="F2062" s="466">
        <f t="shared" si="94"/>
        <v>223.1875</v>
      </c>
      <c r="G2062" s="467">
        <v>3571</v>
      </c>
      <c r="H2062" s="468"/>
      <c r="I2062" s="473"/>
      <c r="J2062" s="474"/>
      <c r="K2062" s="475">
        <f t="shared" si="95"/>
        <v>-3571</v>
      </c>
      <c r="L2062" s="476">
        <f t="shared" si="93"/>
        <v>-100</v>
      </c>
      <c r="M2062" s="477"/>
      <c r="N2062" s="478"/>
    </row>
    <row r="2063" ht="15" customHeight="1" spans="1:14">
      <c r="A2063" s="461">
        <v>2057</v>
      </c>
      <c r="B2063" s="469" t="s">
        <v>2692</v>
      </c>
      <c r="C2063" s="470" t="s">
        <v>2699</v>
      </c>
      <c r="D2063" s="471" t="s">
        <v>476</v>
      </c>
      <c r="E2063" s="465">
        <v>65</v>
      </c>
      <c r="F2063" s="466">
        <f t="shared" si="94"/>
        <v>3.5</v>
      </c>
      <c r="G2063" s="467">
        <v>227.5</v>
      </c>
      <c r="H2063" s="468"/>
      <c r="I2063" s="473"/>
      <c r="J2063" s="474"/>
      <c r="K2063" s="475">
        <f t="shared" si="95"/>
        <v>-227.5</v>
      </c>
      <c r="L2063" s="476">
        <f t="shared" si="93"/>
        <v>-100</v>
      </c>
      <c r="M2063" s="477"/>
      <c r="N2063" s="478"/>
    </row>
    <row r="2064" ht="15" customHeight="1" spans="1:14">
      <c r="A2064" s="461">
        <v>2058</v>
      </c>
      <c r="B2064" s="469" t="s">
        <v>2700</v>
      </c>
      <c r="C2064" s="470"/>
      <c r="D2064" s="471" t="s">
        <v>386</v>
      </c>
      <c r="E2064" s="465">
        <v>195</v>
      </c>
      <c r="F2064" s="466">
        <f t="shared" si="94"/>
        <v>1</v>
      </c>
      <c r="G2064" s="467">
        <v>195</v>
      </c>
      <c r="H2064" s="468"/>
      <c r="I2064" s="473"/>
      <c r="J2064" s="474"/>
      <c r="K2064" s="475">
        <f t="shared" si="95"/>
        <v>-195</v>
      </c>
      <c r="L2064" s="476">
        <f t="shared" si="93"/>
        <v>-100</v>
      </c>
      <c r="M2064" s="477"/>
      <c r="N2064" s="478"/>
    </row>
    <row r="2065" ht="15" customHeight="1" spans="1:14">
      <c r="A2065" s="461">
        <v>2059</v>
      </c>
      <c r="B2065" s="469" t="s">
        <v>2701</v>
      </c>
      <c r="C2065" s="470" t="s">
        <v>1472</v>
      </c>
      <c r="D2065" s="471" t="s">
        <v>386</v>
      </c>
      <c r="E2065" s="465">
        <v>200</v>
      </c>
      <c r="F2065" s="466">
        <f t="shared" si="94"/>
        <v>12</v>
      </c>
      <c r="G2065" s="467">
        <v>2400</v>
      </c>
      <c r="H2065" s="468"/>
      <c r="I2065" s="473"/>
      <c r="J2065" s="474"/>
      <c r="K2065" s="475">
        <f t="shared" si="95"/>
        <v>-2400</v>
      </c>
      <c r="L2065" s="476">
        <f t="shared" si="93"/>
        <v>-100</v>
      </c>
      <c r="M2065" s="477"/>
      <c r="N2065" s="478"/>
    </row>
    <row r="2066" ht="15" customHeight="1" spans="1:14">
      <c r="A2066" s="461">
        <v>2060</v>
      </c>
      <c r="B2066" s="469" t="s">
        <v>2702</v>
      </c>
      <c r="C2066" s="470">
        <v>401</v>
      </c>
      <c r="D2066" s="471" t="s">
        <v>2412</v>
      </c>
      <c r="E2066" s="465">
        <v>73</v>
      </c>
      <c r="F2066" s="466">
        <f t="shared" si="94"/>
        <v>12.1643835616438</v>
      </c>
      <c r="G2066" s="467">
        <v>888</v>
      </c>
      <c r="H2066" s="468"/>
      <c r="I2066" s="473"/>
      <c r="J2066" s="474"/>
      <c r="K2066" s="475">
        <f t="shared" si="95"/>
        <v>-888</v>
      </c>
      <c r="L2066" s="476">
        <f t="shared" si="93"/>
        <v>-100</v>
      </c>
      <c r="M2066" s="477"/>
      <c r="N2066" s="478"/>
    </row>
    <row r="2067" ht="15" customHeight="1" spans="1:14">
      <c r="A2067" s="461">
        <v>2061</v>
      </c>
      <c r="B2067" s="469" t="s">
        <v>2703</v>
      </c>
      <c r="C2067" s="470"/>
      <c r="D2067" s="471" t="s">
        <v>2412</v>
      </c>
      <c r="E2067" s="465">
        <v>59</v>
      </c>
      <c r="F2067" s="466">
        <f t="shared" si="94"/>
        <v>3.09779661016949</v>
      </c>
      <c r="G2067" s="467">
        <v>182.77</v>
      </c>
      <c r="H2067" s="468"/>
      <c r="I2067" s="473"/>
      <c r="J2067" s="474"/>
      <c r="K2067" s="475">
        <f t="shared" si="95"/>
        <v>-182.77</v>
      </c>
      <c r="L2067" s="476">
        <f t="shared" si="93"/>
        <v>-100</v>
      </c>
      <c r="M2067" s="477"/>
      <c r="N2067" s="478"/>
    </row>
    <row r="2068" ht="15" customHeight="1" spans="1:14">
      <c r="A2068" s="461">
        <v>2062</v>
      </c>
      <c r="B2068" s="469" t="s">
        <v>2704</v>
      </c>
      <c r="C2068" s="470"/>
      <c r="D2068" s="471" t="s">
        <v>518</v>
      </c>
      <c r="E2068" s="465">
        <v>2</v>
      </c>
      <c r="F2068" s="466">
        <f t="shared" si="94"/>
        <v>60</v>
      </c>
      <c r="G2068" s="467">
        <v>120</v>
      </c>
      <c r="H2068" s="468"/>
      <c r="I2068" s="473"/>
      <c r="J2068" s="474"/>
      <c r="K2068" s="475">
        <f t="shared" si="95"/>
        <v>-120</v>
      </c>
      <c r="L2068" s="476">
        <f t="shared" si="93"/>
        <v>-100</v>
      </c>
      <c r="M2068" s="477"/>
      <c r="N2068" s="478"/>
    </row>
    <row r="2069" ht="15" customHeight="1" spans="1:14">
      <c r="A2069" s="461">
        <v>2063</v>
      </c>
      <c r="B2069" s="469" t="s">
        <v>2705</v>
      </c>
      <c r="C2069" s="470"/>
      <c r="D2069" s="471" t="s">
        <v>378</v>
      </c>
      <c r="E2069" s="465">
        <v>48</v>
      </c>
      <c r="F2069" s="466">
        <f t="shared" si="94"/>
        <v>148</v>
      </c>
      <c r="G2069" s="467">
        <v>7104</v>
      </c>
      <c r="H2069" s="468"/>
      <c r="I2069" s="473"/>
      <c r="J2069" s="474"/>
      <c r="K2069" s="475">
        <f t="shared" si="95"/>
        <v>-7104</v>
      </c>
      <c r="L2069" s="476">
        <f t="shared" si="93"/>
        <v>-100</v>
      </c>
      <c r="M2069" s="477"/>
      <c r="N2069" s="478"/>
    </row>
    <row r="2070" ht="15" customHeight="1" spans="1:14">
      <c r="A2070" s="461">
        <v>2064</v>
      </c>
      <c r="B2070" s="469" t="s">
        <v>2706</v>
      </c>
      <c r="C2070" s="470"/>
      <c r="D2070" s="471" t="s">
        <v>386</v>
      </c>
      <c r="E2070" s="465">
        <v>17</v>
      </c>
      <c r="F2070" s="466">
        <f t="shared" si="94"/>
        <v>10</v>
      </c>
      <c r="G2070" s="467">
        <v>170</v>
      </c>
      <c r="H2070" s="468"/>
      <c r="I2070" s="473"/>
      <c r="J2070" s="474"/>
      <c r="K2070" s="475">
        <f t="shared" si="95"/>
        <v>-170</v>
      </c>
      <c r="L2070" s="476">
        <f t="shared" si="93"/>
        <v>-100</v>
      </c>
      <c r="M2070" s="477"/>
      <c r="N2070" s="478"/>
    </row>
    <row r="2071" ht="15" customHeight="1" spans="1:14">
      <c r="A2071" s="461">
        <v>2065</v>
      </c>
      <c r="B2071" s="469" t="s">
        <v>2707</v>
      </c>
      <c r="C2071" s="470"/>
      <c r="D2071" s="471" t="s">
        <v>386</v>
      </c>
      <c r="E2071" s="465">
        <v>155</v>
      </c>
      <c r="F2071" s="466">
        <f t="shared" si="94"/>
        <v>0.4</v>
      </c>
      <c r="G2071" s="467">
        <v>62</v>
      </c>
      <c r="H2071" s="468"/>
      <c r="I2071" s="473"/>
      <c r="J2071" s="474"/>
      <c r="K2071" s="475">
        <f t="shared" si="95"/>
        <v>-62</v>
      </c>
      <c r="L2071" s="476">
        <f t="shared" si="93"/>
        <v>-100</v>
      </c>
      <c r="M2071" s="477"/>
      <c r="N2071" s="478"/>
    </row>
    <row r="2072" ht="15" customHeight="1" spans="1:14">
      <c r="A2072" s="461">
        <v>2066</v>
      </c>
      <c r="B2072" s="469" t="s">
        <v>2708</v>
      </c>
      <c r="C2072" s="470"/>
      <c r="D2072" s="471" t="s">
        <v>386</v>
      </c>
      <c r="E2072" s="465">
        <v>600</v>
      </c>
      <c r="F2072" s="466">
        <f t="shared" si="94"/>
        <v>0.1</v>
      </c>
      <c r="G2072" s="467">
        <v>60</v>
      </c>
      <c r="H2072" s="468"/>
      <c r="I2072" s="473"/>
      <c r="J2072" s="474"/>
      <c r="K2072" s="475">
        <f t="shared" si="95"/>
        <v>-60</v>
      </c>
      <c r="L2072" s="476">
        <f t="shared" si="93"/>
        <v>-100</v>
      </c>
      <c r="M2072" s="477"/>
      <c r="N2072" s="478"/>
    </row>
    <row r="2073" ht="15" customHeight="1" spans="1:14">
      <c r="A2073" s="461">
        <v>2067</v>
      </c>
      <c r="B2073" s="469" t="s">
        <v>2709</v>
      </c>
      <c r="C2073" s="470"/>
      <c r="D2073" s="471" t="s">
        <v>514</v>
      </c>
      <c r="E2073" s="465">
        <v>2</v>
      </c>
      <c r="F2073" s="466">
        <f t="shared" si="94"/>
        <v>120</v>
      </c>
      <c r="G2073" s="467">
        <v>240</v>
      </c>
      <c r="H2073" s="468"/>
      <c r="I2073" s="473"/>
      <c r="J2073" s="474"/>
      <c r="K2073" s="475">
        <f t="shared" si="95"/>
        <v>-240</v>
      </c>
      <c r="L2073" s="476">
        <f t="shared" si="93"/>
        <v>-100</v>
      </c>
      <c r="M2073" s="477"/>
      <c r="N2073" s="478"/>
    </row>
    <row r="2074" ht="15" customHeight="1" spans="1:14">
      <c r="A2074" s="461">
        <v>2068</v>
      </c>
      <c r="B2074" s="469" t="s">
        <v>2710</v>
      </c>
      <c r="C2074" s="470" t="s">
        <v>1377</v>
      </c>
      <c r="D2074" s="471" t="s">
        <v>514</v>
      </c>
      <c r="E2074" s="465">
        <v>2</v>
      </c>
      <c r="F2074" s="466">
        <f t="shared" si="94"/>
        <v>295</v>
      </c>
      <c r="G2074" s="467">
        <v>590</v>
      </c>
      <c r="H2074" s="468"/>
      <c r="I2074" s="473"/>
      <c r="J2074" s="474"/>
      <c r="K2074" s="475">
        <f t="shared" si="95"/>
        <v>-590</v>
      </c>
      <c r="L2074" s="476">
        <f t="shared" si="93"/>
        <v>-100</v>
      </c>
      <c r="M2074" s="477"/>
      <c r="N2074" s="478"/>
    </row>
    <row r="2075" ht="15" customHeight="1" spans="1:14">
      <c r="A2075" s="461">
        <v>2069</v>
      </c>
      <c r="B2075" s="469" t="s">
        <v>2711</v>
      </c>
      <c r="C2075" s="470"/>
      <c r="D2075" s="471" t="s">
        <v>386</v>
      </c>
      <c r="E2075" s="465">
        <v>235</v>
      </c>
      <c r="F2075" s="466">
        <f t="shared" si="94"/>
        <v>164.8</v>
      </c>
      <c r="G2075" s="467">
        <v>38728</v>
      </c>
      <c r="H2075" s="468"/>
      <c r="I2075" s="473"/>
      <c r="J2075" s="474"/>
      <c r="K2075" s="475">
        <f t="shared" si="95"/>
        <v>-38728</v>
      </c>
      <c r="L2075" s="476">
        <f t="shared" si="93"/>
        <v>-100</v>
      </c>
      <c r="M2075" s="477"/>
      <c r="N2075" s="478"/>
    </row>
    <row r="2076" ht="15" customHeight="1" spans="1:14">
      <c r="A2076" s="461">
        <v>2070</v>
      </c>
      <c r="B2076" s="469" t="s">
        <v>2712</v>
      </c>
      <c r="C2076" s="470"/>
      <c r="D2076" s="471" t="s">
        <v>1389</v>
      </c>
      <c r="E2076" s="465">
        <v>2</v>
      </c>
      <c r="F2076" s="466">
        <f t="shared" si="94"/>
        <v>45</v>
      </c>
      <c r="G2076" s="467">
        <v>90</v>
      </c>
      <c r="H2076" s="468"/>
      <c r="I2076" s="473"/>
      <c r="J2076" s="474"/>
      <c r="K2076" s="475">
        <f t="shared" si="95"/>
        <v>-90</v>
      </c>
      <c r="L2076" s="476">
        <f t="shared" si="93"/>
        <v>-100</v>
      </c>
      <c r="M2076" s="477"/>
      <c r="N2076" s="478"/>
    </row>
    <row r="2077" ht="15" customHeight="1" spans="1:14">
      <c r="A2077" s="461">
        <v>2071</v>
      </c>
      <c r="B2077" s="469" t="s">
        <v>2710</v>
      </c>
      <c r="C2077" s="470" t="s">
        <v>364</v>
      </c>
      <c r="D2077" s="471" t="s">
        <v>468</v>
      </c>
      <c r="E2077" s="465">
        <v>760</v>
      </c>
      <c r="F2077" s="466">
        <f t="shared" si="94"/>
        <v>10</v>
      </c>
      <c r="G2077" s="467">
        <v>7600</v>
      </c>
      <c r="H2077" s="468"/>
      <c r="I2077" s="473"/>
      <c r="J2077" s="474"/>
      <c r="K2077" s="475">
        <f t="shared" si="95"/>
        <v>-7600</v>
      </c>
      <c r="L2077" s="476">
        <f t="shared" si="93"/>
        <v>-100</v>
      </c>
      <c r="M2077" s="477"/>
      <c r="N2077" s="478"/>
    </row>
    <row r="2078" ht="15" customHeight="1" spans="1:14">
      <c r="A2078" s="461">
        <v>2072</v>
      </c>
      <c r="B2078" s="469" t="s">
        <v>2713</v>
      </c>
      <c r="C2078" s="470"/>
      <c r="D2078" s="471" t="s">
        <v>518</v>
      </c>
      <c r="E2078" s="465">
        <v>11</v>
      </c>
      <c r="F2078" s="466">
        <f t="shared" si="94"/>
        <v>150</v>
      </c>
      <c r="G2078" s="467">
        <v>1650</v>
      </c>
      <c r="H2078" s="468"/>
      <c r="I2078" s="473"/>
      <c r="J2078" s="474"/>
      <c r="K2078" s="475">
        <f t="shared" si="95"/>
        <v>-1650</v>
      </c>
      <c r="L2078" s="476">
        <f t="shared" si="93"/>
        <v>-100</v>
      </c>
      <c r="M2078" s="477"/>
      <c r="N2078" s="478"/>
    </row>
    <row r="2079" ht="15" customHeight="1" spans="1:14">
      <c r="A2079" s="461">
        <v>2073</v>
      </c>
      <c r="B2079" s="469" t="s">
        <v>2714</v>
      </c>
      <c r="C2079" s="470">
        <v>100</v>
      </c>
      <c r="D2079" s="471" t="s">
        <v>468</v>
      </c>
      <c r="E2079" s="465">
        <v>300</v>
      </c>
      <c r="F2079" s="466">
        <f t="shared" si="94"/>
        <v>16</v>
      </c>
      <c r="G2079" s="467">
        <v>4800</v>
      </c>
      <c r="H2079" s="468"/>
      <c r="I2079" s="473"/>
      <c r="J2079" s="474"/>
      <c r="K2079" s="475">
        <f t="shared" si="95"/>
        <v>-4800</v>
      </c>
      <c r="L2079" s="476">
        <f t="shared" si="93"/>
        <v>-100</v>
      </c>
      <c r="M2079" s="477"/>
      <c r="N2079" s="478"/>
    </row>
    <row r="2080" ht="15" customHeight="1" spans="1:14">
      <c r="A2080" s="461">
        <v>2074</v>
      </c>
      <c r="B2080" s="469" t="s">
        <v>2715</v>
      </c>
      <c r="C2080" s="470">
        <v>50</v>
      </c>
      <c r="D2080" s="471" t="s">
        <v>468</v>
      </c>
      <c r="E2080" s="465">
        <v>700</v>
      </c>
      <c r="F2080" s="466">
        <f t="shared" si="94"/>
        <v>9</v>
      </c>
      <c r="G2080" s="467">
        <v>6300</v>
      </c>
      <c r="H2080" s="468"/>
      <c r="I2080" s="473"/>
      <c r="J2080" s="474"/>
      <c r="K2080" s="475">
        <f t="shared" si="95"/>
        <v>-6300</v>
      </c>
      <c r="L2080" s="476">
        <f t="shared" si="93"/>
        <v>-100</v>
      </c>
      <c r="M2080" s="477"/>
      <c r="N2080" s="478"/>
    </row>
    <row r="2081" ht="15" customHeight="1" spans="1:14">
      <c r="A2081" s="461">
        <v>2075</v>
      </c>
      <c r="B2081" s="469" t="s">
        <v>2716</v>
      </c>
      <c r="C2081" s="470">
        <v>80</v>
      </c>
      <c r="D2081" s="471" t="s">
        <v>468</v>
      </c>
      <c r="E2081" s="465">
        <v>600</v>
      </c>
      <c r="F2081" s="466">
        <f t="shared" si="94"/>
        <v>13.5</v>
      </c>
      <c r="G2081" s="467">
        <v>8100</v>
      </c>
      <c r="H2081" s="468"/>
      <c r="I2081" s="473"/>
      <c r="J2081" s="474"/>
      <c r="K2081" s="475">
        <f t="shared" si="95"/>
        <v>-8100</v>
      </c>
      <c r="L2081" s="476">
        <f t="shared" si="93"/>
        <v>-100</v>
      </c>
      <c r="M2081" s="477"/>
      <c r="N2081" s="478"/>
    </row>
    <row r="2082" ht="15" customHeight="1" spans="1:14">
      <c r="A2082" s="461">
        <v>2076</v>
      </c>
      <c r="B2082" s="469" t="s">
        <v>2717</v>
      </c>
      <c r="C2082" s="470"/>
      <c r="D2082" s="471" t="s">
        <v>386</v>
      </c>
      <c r="E2082" s="465">
        <v>37</v>
      </c>
      <c r="F2082" s="466">
        <f t="shared" si="94"/>
        <v>8.82432432432432</v>
      </c>
      <c r="G2082" s="467">
        <v>326.5</v>
      </c>
      <c r="H2082" s="468"/>
      <c r="I2082" s="473"/>
      <c r="J2082" s="474"/>
      <c r="K2082" s="475">
        <f t="shared" si="95"/>
        <v>-326.5</v>
      </c>
      <c r="L2082" s="476">
        <f t="shared" si="93"/>
        <v>-100</v>
      </c>
      <c r="M2082" s="477"/>
      <c r="N2082" s="478"/>
    </row>
    <row r="2083" ht="15" customHeight="1" spans="1:14">
      <c r="A2083" s="461">
        <v>2077</v>
      </c>
      <c r="B2083" s="469" t="s">
        <v>2718</v>
      </c>
      <c r="C2083" s="470" t="s">
        <v>1489</v>
      </c>
      <c r="D2083" s="471" t="s">
        <v>468</v>
      </c>
      <c r="E2083" s="465">
        <v>180</v>
      </c>
      <c r="F2083" s="466">
        <f t="shared" si="94"/>
        <v>8.63555555555556</v>
      </c>
      <c r="G2083" s="467">
        <v>1554.4</v>
      </c>
      <c r="H2083" s="468"/>
      <c r="I2083" s="473"/>
      <c r="J2083" s="474"/>
      <c r="K2083" s="475">
        <f t="shared" si="95"/>
        <v>-1554.4</v>
      </c>
      <c r="L2083" s="476">
        <f t="shared" si="93"/>
        <v>-100</v>
      </c>
      <c r="M2083" s="477"/>
      <c r="N2083" s="478"/>
    </row>
    <row r="2084" ht="15" customHeight="1" spans="1:14">
      <c r="A2084" s="461">
        <v>2078</v>
      </c>
      <c r="B2084" s="469" t="s">
        <v>340</v>
      </c>
      <c r="C2084" s="470" t="s">
        <v>382</v>
      </c>
      <c r="D2084" s="471" t="s">
        <v>342</v>
      </c>
      <c r="E2084" s="465">
        <v>0</v>
      </c>
      <c r="F2084" s="466" t="e">
        <f t="shared" si="94"/>
        <v>#DIV/0!</v>
      </c>
      <c r="G2084" s="467">
        <v>0</v>
      </c>
      <c r="H2084" s="468"/>
      <c r="I2084" s="473"/>
      <c r="J2084" s="474"/>
      <c r="K2084" s="475">
        <f t="shared" si="95"/>
        <v>0</v>
      </c>
      <c r="L2084" s="476" t="str">
        <f t="shared" si="93"/>
        <v/>
      </c>
      <c r="M2084" s="477"/>
      <c r="N2084" s="478"/>
    </row>
    <row r="2085" ht="15" customHeight="1" spans="1:14">
      <c r="A2085" s="461">
        <v>2079</v>
      </c>
      <c r="B2085" s="469" t="s">
        <v>340</v>
      </c>
      <c r="C2085" s="470" t="s">
        <v>2719</v>
      </c>
      <c r="D2085" s="471" t="s">
        <v>342</v>
      </c>
      <c r="E2085" s="465">
        <v>0</v>
      </c>
      <c r="F2085" s="466" t="e">
        <f t="shared" si="94"/>
        <v>#DIV/0!</v>
      </c>
      <c r="G2085" s="467">
        <v>0</v>
      </c>
      <c r="H2085" s="468"/>
      <c r="I2085" s="473"/>
      <c r="J2085" s="474"/>
      <c r="K2085" s="475">
        <f t="shared" si="95"/>
        <v>0</v>
      </c>
      <c r="L2085" s="476" t="str">
        <f t="shared" si="93"/>
        <v/>
      </c>
      <c r="M2085" s="477"/>
      <c r="N2085" s="478"/>
    </row>
    <row r="2086" ht="15" customHeight="1" spans="1:14">
      <c r="A2086" s="461">
        <v>2080</v>
      </c>
      <c r="B2086" s="469" t="s">
        <v>340</v>
      </c>
      <c r="C2086" s="470" t="s">
        <v>2720</v>
      </c>
      <c r="D2086" s="471" t="s">
        <v>342</v>
      </c>
      <c r="E2086" s="465">
        <v>0</v>
      </c>
      <c r="F2086" s="466" t="e">
        <f t="shared" si="94"/>
        <v>#DIV/0!</v>
      </c>
      <c r="G2086" s="467">
        <v>0</v>
      </c>
      <c r="H2086" s="468"/>
      <c r="I2086" s="473"/>
      <c r="J2086" s="474"/>
      <c r="K2086" s="475">
        <f t="shared" si="95"/>
        <v>0</v>
      </c>
      <c r="L2086" s="476" t="str">
        <f t="shared" si="93"/>
        <v/>
      </c>
      <c r="M2086" s="477"/>
      <c r="N2086" s="478"/>
    </row>
    <row r="2087" ht="15" customHeight="1" spans="1:14">
      <c r="A2087" s="461">
        <v>2081</v>
      </c>
      <c r="B2087" s="469" t="s">
        <v>340</v>
      </c>
      <c r="C2087" s="470" t="s">
        <v>2721</v>
      </c>
      <c r="D2087" s="471" t="s">
        <v>342</v>
      </c>
      <c r="E2087" s="465">
        <v>0</v>
      </c>
      <c r="F2087" s="466" t="e">
        <f t="shared" si="94"/>
        <v>#DIV/0!</v>
      </c>
      <c r="G2087" s="467">
        <v>0</v>
      </c>
      <c r="H2087" s="468"/>
      <c r="I2087" s="473"/>
      <c r="J2087" s="474"/>
      <c r="K2087" s="475">
        <f t="shared" si="95"/>
        <v>0</v>
      </c>
      <c r="L2087" s="476" t="str">
        <f t="shared" si="93"/>
        <v/>
      </c>
      <c r="M2087" s="477"/>
      <c r="N2087" s="478"/>
    </row>
    <row r="2088" ht="15" customHeight="1" spans="1:14">
      <c r="A2088" s="461">
        <v>2082</v>
      </c>
      <c r="B2088" s="469" t="s">
        <v>340</v>
      </c>
      <c r="C2088" s="470" t="s">
        <v>2722</v>
      </c>
      <c r="D2088" s="471" t="s">
        <v>342</v>
      </c>
      <c r="E2088" s="465">
        <v>0</v>
      </c>
      <c r="F2088" s="466" t="e">
        <f t="shared" si="94"/>
        <v>#DIV/0!</v>
      </c>
      <c r="G2088" s="467">
        <v>0</v>
      </c>
      <c r="H2088" s="468"/>
      <c r="I2088" s="473"/>
      <c r="J2088" s="474"/>
      <c r="K2088" s="475">
        <f t="shared" si="95"/>
        <v>0</v>
      </c>
      <c r="L2088" s="476" t="str">
        <f t="shared" si="93"/>
        <v/>
      </c>
      <c r="M2088" s="477"/>
      <c r="N2088" s="478"/>
    </row>
    <row r="2089" ht="15" customHeight="1" spans="1:14">
      <c r="A2089" s="461">
        <v>2083</v>
      </c>
      <c r="B2089" s="469" t="s">
        <v>348</v>
      </c>
      <c r="C2089" s="470" t="s">
        <v>382</v>
      </c>
      <c r="D2089" s="471" t="s">
        <v>342</v>
      </c>
      <c r="E2089" s="465">
        <v>0</v>
      </c>
      <c r="F2089" s="466" t="e">
        <f t="shared" si="94"/>
        <v>#DIV/0!</v>
      </c>
      <c r="G2089" s="467">
        <v>0</v>
      </c>
      <c r="H2089" s="468"/>
      <c r="I2089" s="473"/>
      <c r="J2089" s="474"/>
      <c r="K2089" s="475">
        <f t="shared" si="95"/>
        <v>0</v>
      </c>
      <c r="L2089" s="476" t="str">
        <f t="shared" si="93"/>
        <v/>
      </c>
      <c r="M2089" s="477"/>
      <c r="N2089" s="478"/>
    </row>
    <row r="2090" ht="15" customHeight="1" spans="1:14">
      <c r="A2090" s="461">
        <v>2084</v>
      </c>
      <c r="B2090" s="469" t="s">
        <v>2723</v>
      </c>
      <c r="C2090" s="470" t="s">
        <v>2724</v>
      </c>
      <c r="D2090" s="471" t="s">
        <v>342</v>
      </c>
      <c r="E2090" s="465">
        <v>0</v>
      </c>
      <c r="F2090" s="466" t="e">
        <f t="shared" si="94"/>
        <v>#DIV/0!</v>
      </c>
      <c r="G2090" s="467">
        <v>0</v>
      </c>
      <c r="H2090" s="468"/>
      <c r="I2090" s="473"/>
      <c r="J2090" s="474"/>
      <c r="K2090" s="475">
        <f t="shared" si="95"/>
        <v>0</v>
      </c>
      <c r="L2090" s="476" t="str">
        <f t="shared" si="93"/>
        <v/>
      </c>
      <c r="M2090" s="477"/>
      <c r="N2090" s="478"/>
    </row>
    <row r="2091" ht="15" customHeight="1" spans="1:14">
      <c r="A2091" s="461">
        <v>2085</v>
      </c>
      <c r="B2091" s="469" t="s">
        <v>2725</v>
      </c>
      <c r="C2091" s="470" t="s">
        <v>2726</v>
      </c>
      <c r="D2091" s="471" t="s">
        <v>342</v>
      </c>
      <c r="E2091" s="465">
        <v>0</v>
      </c>
      <c r="F2091" s="466" t="e">
        <f t="shared" si="94"/>
        <v>#DIV/0!</v>
      </c>
      <c r="G2091" s="467">
        <v>0</v>
      </c>
      <c r="H2091" s="468"/>
      <c r="I2091" s="473"/>
      <c r="J2091" s="474"/>
      <c r="K2091" s="475">
        <f t="shared" si="95"/>
        <v>0</v>
      </c>
      <c r="L2091" s="476" t="str">
        <f t="shared" si="93"/>
        <v/>
      </c>
      <c r="M2091" s="477"/>
      <c r="N2091" s="478"/>
    </row>
    <row r="2092" ht="15" customHeight="1" spans="1:14">
      <c r="A2092" s="461">
        <v>2086</v>
      </c>
      <c r="B2092" s="469" t="s">
        <v>2727</v>
      </c>
      <c r="C2092" s="470" t="s">
        <v>2728</v>
      </c>
      <c r="D2092" s="471" t="s">
        <v>342</v>
      </c>
      <c r="E2092" s="465">
        <v>0</v>
      </c>
      <c r="F2092" s="466" t="e">
        <f t="shared" si="94"/>
        <v>#DIV/0!</v>
      </c>
      <c r="G2092" s="467">
        <v>0</v>
      </c>
      <c r="H2092" s="468"/>
      <c r="I2092" s="473"/>
      <c r="J2092" s="474"/>
      <c r="K2092" s="475">
        <f t="shared" si="95"/>
        <v>0</v>
      </c>
      <c r="L2092" s="476" t="str">
        <f t="shared" si="93"/>
        <v/>
      </c>
      <c r="M2092" s="477"/>
      <c r="N2092" s="478"/>
    </row>
    <row r="2093" ht="15" customHeight="1" spans="1:14">
      <c r="A2093" s="461">
        <v>2087</v>
      </c>
      <c r="B2093" s="469" t="s">
        <v>2729</v>
      </c>
      <c r="C2093" s="470" t="s">
        <v>401</v>
      </c>
      <c r="D2093" s="471" t="s">
        <v>342</v>
      </c>
      <c r="E2093" s="465">
        <v>0</v>
      </c>
      <c r="F2093" s="466" t="e">
        <f t="shared" si="94"/>
        <v>#DIV/0!</v>
      </c>
      <c r="G2093" s="467">
        <v>0</v>
      </c>
      <c r="H2093" s="468"/>
      <c r="I2093" s="473"/>
      <c r="J2093" s="474"/>
      <c r="K2093" s="475">
        <f t="shared" si="95"/>
        <v>0</v>
      </c>
      <c r="L2093" s="476" t="str">
        <f t="shared" si="93"/>
        <v/>
      </c>
      <c r="M2093" s="477"/>
      <c r="N2093" s="478"/>
    </row>
    <row r="2094" ht="15" customHeight="1" spans="1:14">
      <c r="A2094" s="461">
        <v>2088</v>
      </c>
      <c r="B2094" s="469" t="s">
        <v>2730</v>
      </c>
      <c r="C2094" s="470"/>
      <c r="D2094" s="471" t="s">
        <v>342</v>
      </c>
      <c r="E2094" s="465">
        <v>0</v>
      </c>
      <c r="F2094" s="466" t="e">
        <f t="shared" si="94"/>
        <v>#DIV/0!</v>
      </c>
      <c r="G2094" s="467">
        <v>0</v>
      </c>
      <c r="H2094" s="468"/>
      <c r="I2094" s="473"/>
      <c r="J2094" s="474"/>
      <c r="K2094" s="475">
        <f t="shared" si="95"/>
        <v>0</v>
      </c>
      <c r="L2094" s="476" t="str">
        <f t="shared" si="93"/>
        <v/>
      </c>
      <c r="M2094" s="477"/>
      <c r="N2094" s="478"/>
    </row>
    <row r="2095" ht="15" customHeight="1" spans="1:14">
      <c r="A2095" s="461">
        <v>2089</v>
      </c>
      <c r="B2095" s="469" t="s">
        <v>2731</v>
      </c>
      <c r="C2095" s="470" t="s">
        <v>362</v>
      </c>
      <c r="D2095" s="471" t="s">
        <v>831</v>
      </c>
      <c r="E2095" s="465">
        <v>0</v>
      </c>
      <c r="F2095" s="466" t="e">
        <f t="shared" si="94"/>
        <v>#DIV/0!</v>
      </c>
      <c r="G2095" s="467">
        <v>0</v>
      </c>
      <c r="H2095" s="468"/>
      <c r="I2095" s="473"/>
      <c r="J2095" s="474"/>
      <c r="K2095" s="475">
        <f t="shared" si="95"/>
        <v>0</v>
      </c>
      <c r="L2095" s="476" t="str">
        <f t="shared" si="93"/>
        <v/>
      </c>
      <c r="M2095" s="477"/>
      <c r="N2095" s="478"/>
    </row>
    <row r="2096" ht="15" customHeight="1" spans="1:14">
      <c r="A2096" s="461">
        <v>2090</v>
      </c>
      <c r="B2096" s="469" t="s">
        <v>2732</v>
      </c>
      <c r="C2096" s="470" t="s">
        <v>380</v>
      </c>
      <c r="D2096" s="471" t="s">
        <v>342</v>
      </c>
      <c r="E2096" s="465">
        <v>0</v>
      </c>
      <c r="F2096" s="466" t="e">
        <f t="shared" si="94"/>
        <v>#DIV/0!</v>
      </c>
      <c r="G2096" s="467">
        <v>0</v>
      </c>
      <c r="H2096" s="468"/>
      <c r="I2096" s="473"/>
      <c r="J2096" s="474"/>
      <c r="K2096" s="475">
        <f t="shared" si="95"/>
        <v>0</v>
      </c>
      <c r="L2096" s="476" t="str">
        <f t="shared" si="93"/>
        <v/>
      </c>
      <c r="M2096" s="477"/>
      <c r="N2096" s="478"/>
    </row>
    <row r="2097" ht="15" customHeight="1" spans="1:14">
      <c r="A2097" s="461">
        <v>2091</v>
      </c>
      <c r="B2097" s="469" t="s">
        <v>2733</v>
      </c>
      <c r="C2097" s="470" t="s">
        <v>2734</v>
      </c>
      <c r="D2097" s="471" t="s">
        <v>386</v>
      </c>
      <c r="E2097" s="465">
        <v>0</v>
      </c>
      <c r="F2097" s="466" t="e">
        <f t="shared" si="94"/>
        <v>#DIV/0!</v>
      </c>
      <c r="G2097" s="467">
        <v>0</v>
      </c>
      <c r="H2097" s="468"/>
      <c r="I2097" s="473"/>
      <c r="J2097" s="474"/>
      <c r="K2097" s="475">
        <f t="shared" si="95"/>
        <v>0</v>
      </c>
      <c r="L2097" s="476" t="str">
        <f t="shared" si="93"/>
        <v/>
      </c>
      <c r="M2097" s="477"/>
      <c r="N2097" s="478"/>
    </row>
    <row r="2098" ht="15" customHeight="1" spans="1:14">
      <c r="A2098" s="461">
        <v>2092</v>
      </c>
      <c r="B2098" s="469" t="s">
        <v>2735</v>
      </c>
      <c r="C2098" s="470"/>
      <c r="D2098" s="471" t="s">
        <v>342</v>
      </c>
      <c r="E2098" s="465">
        <v>0</v>
      </c>
      <c r="F2098" s="466" t="e">
        <f t="shared" si="94"/>
        <v>#DIV/0!</v>
      </c>
      <c r="G2098" s="467">
        <v>0</v>
      </c>
      <c r="H2098" s="468"/>
      <c r="I2098" s="473"/>
      <c r="J2098" s="474"/>
      <c r="K2098" s="475">
        <f t="shared" si="95"/>
        <v>0</v>
      </c>
      <c r="L2098" s="476" t="str">
        <f t="shared" si="93"/>
        <v/>
      </c>
      <c r="M2098" s="477"/>
      <c r="N2098" s="478"/>
    </row>
    <row r="2099" ht="15" customHeight="1" spans="1:14">
      <c r="A2099" s="461">
        <v>2093</v>
      </c>
      <c r="B2099" s="469" t="s">
        <v>2736</v>
      </c>
      <c r="C2099" s="470" t="s">
        <v>2365</v>
      </c>
      <c r="D2099" s="471" t="s">
        <v>342</v>
      </c>
      <c r="E2099" s="465">
        <v>0</v>
      </c>
      <c r="F2099" s="466" t="e">
        <f t="shared" si="94"/>
        <v>#DIV/0!</v>
      </c>
      <c r="G2099" s="467">
        <v>0</v>
      </c>
      <c r="H2099" s="468"/>
      <c r="I2099" s="473"/>
      <c r="J2099" s="474"/>
      <c r="K2099" s="475">
        <f t="shared" si="95"/>
        <v>0</v>
      </c>
      <c r="L2099" s="476" t="str">
        <f t="shared" si="93"/>
        <v/>
      </c>
      <c r="M2099" s="477"/>
      <c r="N2099" s="478"/>
    </row>
    <row r="2100" ht="15" customHeight="1" spans="1:14">
      <c r="A2100" s="461">
        <v>2094</v>
      </c>
      <c r="B2100" s="469" t="s">
        <v>2737</v>
      </c>
      <c r="C2100" s="470"/>
      <c r="D2100" s="471" t="s">
        <v>492</v>
      </c>
      <c r="E2100" s="465">
        <v>0</v>
      </c>
      <c r="F2100" s="466" t="e">
        <f t="shared" si="94"/>
        <v>#DIV/0!</v>
      </c>
      <c r="G2100" s="467">
        <v>0</v>
      </c>
      <c r="H2100" s="468"/>
      <c r="I2100" s="473"/>
      <c r="J2100" s="474"/>
      <c r="K2100" s="475">
        <f t="shared" si="95"/>
        <v>0</v>
      </c>
      <c r="L2100" s="476" t="str">
        <f t="shared" si="93"/>
        <v/>
      </c>
      <c r="M2100" s="477"/>
      <c r="N2100" s="478"/>
    </row>
    <row r="2101" ht="15" customHeight="1" spans="1:14">
      <c r="A2101" s="461">
        <v>2095</v>
      </c>
      <c r="B2101" s="469" t="s">
        <v>430</v>
      </c>
      <c r="C2101" s="470" t="s">
        <v>429</v>
      </c>
      <c r="D2101" s="471" t="s">
        <v>393</v>
      </c>
      <c r="E2101" s="465">
        <v>0</v>
      </c>
      <c r="F2101" s="466" t="e">
        <f t="shared" si="94"/>
        <v>#DIV/0!</v>
      </c>
      <c r="G2101" s="467">
        <v>0</v>
      </c>
      <c r="H2101" s="468"/>
      <c r="I2101" s="473"/>
      <c r="J2101" s="474"/>
      <c r="K2101" s="475">
        <f t="shared" si="95"/>
        <v>0</v>
      </c>
      <c r="L2101" s="476" t="str">
        <f t="shared" si="93"/>
        <v/>
      </c>
      <c r="M2101" s="477"/>
      <c r="N2101" s="478"/>
    </row>
    <row r="2102" ht="15" customHeight="1" spans="1:14">
      <c r="A2102" s="461">
        <v>2096</v>
      </c>
      <c r="B2102" s="469" t="s">
        <v>433</v>
      </c>
      <c r="C2102" s="470" t="s">
        <v>429</v>
      </c>
      <c r="D2102" s="471" t="s">
        <v>393</v>
      </c>
      <c r="E2102" s="465">
        <v>0</v>
      </c>
      <c r="F2102" s="466" t="e">
        <f t="shared" si="94"/>
        <v>#DIV/0!</v>
      </c>
      <c r="G2102" s="467">
        <v>0</v>
      </c>
      <c r="H2102" s="468"/>
      <c r="I2102" s="473"/>
      <c r="J2102" s="474"/>
      <c r="K2102" s="475">
        <f t="shared" si="95"/>
        <v>0</v>
      </c>
      <c r="L2102" s="476" t="str">
        <f t="shared" si="93"/>
        <v/>
      </c>
      <c r="M2102" s="477"/>
      <c r="N2102" s="478"/>
    </row>
    <row r="2103" ht="15" customHeight="1" spans="1:14">
      <c r="A2103" s="461">
        <v>2097</v>
      </c>
      <c r="B2103" s="469" t="s">
        <v>2738</v>
      </c>
      <c r="C2103" s="470" t="s">
        <v>2739</v>
      </c>
      <c r="D2103" s="471" t="s">
        <v>342</v>
      </c>
      <c r="E2103" s="465">
        <v>0</v>
      </c>
      <c r="F2103" s="466" t="e">
        <f t="shared" si="94"/>
        <v>#DIV/0!</v>
      </c>
      <c r="G2103" s="467">
        <v>0</v>
      </c>
      <c r="H2103" s="468"/>
      <c r="I2103" s="473"/>
      <c r="J2103" s="474"/>
      <c r="K2103" s="475">
        <f t="shared" si="95"/>
        <v>0</v>
      </c>
      <c r="L2103" s="476" t="str">
        <f t="shared" si="93"/>
        <v/>
      </c>
      <c r="M2103" s="477"/>
      <c r="N2103" s="478"/>
    </row>
    <row r="2104" ht="15" customHeight="1" spans="1:14">
      <c r="A2104" s="461">
        <v>2098</v>
      </c>
      <c r="B2104" s="469" t="s">
        <v>2740</v>
      </c>
      <c r="C2104" s="470" t="s">
        <v>399</v>
      </c>
      <c r="D2104" s="471" t="s">
        <v>342</v>
      </c>
      <c r="E2104" s="465">
        <v>0</v>
      </c>
      <c r="F2104" s="466" t="e">
        <f t="shared" si="94"/>
        <v>#DIV/0!</v>
      </c>
      <c r="G2104" s="467">
        <v>0</v>
      </c>
      <c r="H2104" s="468"/>
      <c r="I2104" s="473"/>
      <c r="J2104" s="474"/>
      <c r="K2104" s="475">
        <f t="shared" si="95"/>
        <v>0</v>
      </c>
      <c r="L2104" s="476" t="str">
        <f t="shared" si="93"/>
        <v/>
      </c>
      <c r="M2104" s="477"/>
      <c r="N2104" s="478"/>
    </row>
    <row r="2105" ht="15" customHeight="1" spans="1:14">
      <c r="A2105" s="461">
        <v>2099</v>
      </c>
      <c r="B2105" s="469" t="s">
        <v>2741</v>
      </c>
      <c r="C2105" s="470"/>
      <c r="D2105" s="471" t="s">
        <v>342</v>
      </c>
      <c r="E2105" s="465">
        <v>0</v>
      </c>
      <c r="F2105" s="466" t="e">
        <f t="shared" si="94"/>
        <v>#DIV/0!</v>
      </c>
      <c r="G2105" s="467">
        <v>0</v>
      </c>
      <c r="H2105" s="468"/>
      <c r="I2105" s="473"/>
      <c r="J2105" s="474"/>
      <c r="K2105" s="475">
        <f t="shared" si="95"/>
        <v>0</v>
      </c>
      <c r="L2105" s="476" t="str">
        <f t="shared" si="93"/>
        <v/>
      </c>
      <c r="M2105" s="477"/>
      <c r="N2105" s="478"/>
    </row>
    <row r="2106" ht="15" customHeight="1" spans="1:14">
      <c r="A2106" s="461">
        <v>2100</v>
      </c>
      <c r="B2106" s="469" t="s">
        <v>2742</v>
      </c>
      <c r="C2106" s="470"/>
      <c r="D2106" s="471" t="s">
        <v>342</v>
      </c>
      <c r="E2106" s="465">
        <v>0</v>
      </c>
      <c r="F2106" s="466" t="e">
        <f t="shared" si="94"/>
        <v>#DIV/0!</v>
      </c>
      <c r="G2106" s="467">
        <v>0</v>
      </c>
      <c r="H2106" s="468"/>
      <c r="I2106" s="473"/>
      <c r="J2106" s="474"/>
      <c r="K2106" s="475">
        <f t="shared" si="95"/>
        <v>0</v>
      </c>
      <c r="L2106" s="476" t="str">
        <f t="shared" si="93"/>
        <v/>
      </c>
      <c r="M2106" s="477"/>
      <c r="N2106" s="478"/>
    </row>
    <row r="2107" ht="15" customHeight="1" spans="1:14">
      <c r="A2107" s="461">
        <v>2101</v>
      </c>
      <c r="B2107" s="469" t="s">
        <v>2743</v>
      </c>
      <c r="C2107" s="470"/>
      <c r="D2107" s="471" t="s">
        <v>378</v>
      </c>
      <c r="E2107" s="465">
        <v>0</v>
      </c>
      <c r="F2107" s="466" t="e">
        <f t="shared" si="94"/>
        <v>#DIV/0!</v>
      </c>
      <c r="G2107" s="467">
        <v>0</v>
      </c>
      <c r="H2107" s="468"/>
      <c r="I2107" s="473"/>
      <c r="J2107" s="474"/>
      <c r="K2107" s="475">
        <f t="shared" si="95"/>
        <v>0</v>
      </c>
      <c r="L2107" s="476" t="str">
        <f t="shared" si="93"/>
        <v/>
      </c>
      <c r="M2107" s="477"/>
      <c r="N2107" s="478"/>
    </row>
    <row r="2108" ht="15" customHeight="1" spans="1:14">
      <c r="A2108" s="461">
        <v>2102</v>
      </c>
      <c r="B2108" s="469" t="s">
        <v>2744</v>
      </c>
      <c r="C2108" s="470" t="s">
        <v>1752</v>
      </c>
      <c r="D2108" s="471" t="s">
        <v>342</v>
      </c>
      <c r="E2108" s="465">
        <v>0</v>
      </c>
      <c r="F2108" s="466" t="e">
        <f t="shared" si="94"/>
        <v>#DIV/0!</v>
      </c>
      <c r="G2108" s="467">
        <v>0</v>
      </c>
      <c r="H2108" s="468"/>
      <c r="I2108" s="473"/>
      <c r="J2108" s="474"/>
      <c r="K2108" s="475">
        <f t="shared" si="95"/>
        <v>0</v>
      </c>
      <c r="L2108" s="476" t="str">
        <f t="shared" si="93"/>
        <v/>
      </c>
      <c r="M2108" s="477"/>
      <c r="N2108" s="478"/>
    </row>
    <row r="2109" ht="15" customHeight="1" spans="1:14">
      <c r="A2109" s="461">
        <v>2103</v>
      </c>
      <c r="B2109" s="469" t="s">
        <v>2745</v>
      </c>
      <c r="C2109" s="470">
        <v>1000</v>
      </c>
      <c r="D2109" s="471" t="s">
        <v>468</v>
      </c>
      <c r="E2109" s="465">
        <v>0</v>
      </c>
      <c r="F2109" s="466" t="e">
        <f t="shared" si="94"/>
        <v>#DIV/0!</v>
      </c>
      <c r="G2109" s="467">
        <v>0</v>
      </c>
      <c r="H2109" s="468"/>
      <c r="I2109" s="473"/>
      <c r="J2109" s="474"/>
      <c r="K2109" s="475">
        <f t="shared" si="95"/>
        <v>0</v>
      </c>
      <c r="L2109" s="476" t="str">
        <f t="shared" si="93"/>
        <v/>
      </c>
      <c r="M2109" s="477"/>
      <c r="N2109" s="478"/>
    </row>
    <row r="2110" ht="15" customHeight="1" spans="1:14">
      <c r="A2110" s="461">
        <v>2104</v>
      </c>
      <c r="B2110" s="469" t="s">
        <v>466</v>
      </c>
      <c r="C2110" s="470">
        <v>800</v>
      </c>
      <c r="D2110" s="471" t="s">
        <v>468</v>
      </c>
      <c r="E2110" s="465">
        <v>0</v>
      </c>
      <c r="F2110" s="466" t="e">
        <f t="shared" si="94"/>
        <v>#DIV/0!</v>
      </c>
      <c r="G2110" s="467">
        <v>0</v>
      </c>
      <c r="H2110" s="468"/>
      <c r="I2110" s="473"/>
      <c r="J2110" s="474"/>
      <c r="K2110" s="475">
        <f t="shared" si="95"/>
        <v>0</v>
      </c>
      <c r="L2110" s="476" t="str">
        <f t="shared" si="93"/>
        <v/>
      </c>
      <c r="M2110" s="477"/>
      <c r="N2110" s="478"/>
    </row>
    <row r="2111" ht="15" customHeight="1" spans="1:14">
      <c r="A2111" s="461">
        <v>2105</v>
      </c>
      <c r="B2111" s="469" t="s">
        <v>2746</v>
      </c>
      <c r="C2111" s="470"/>
      <c r="D2111" s="471" t="s">
        <v>386</v>
      </c>
      <c r="E2111" s="465">
        <v>0</v>
      </c>
      <c r="F2111" s="466" t="e">
        <f t="shared" si="94"/>
        <v>#DIV/0!</v>
      </c>
      <c r="G2111" s="467">
        <v>0</v>
      </c>
      <c r="H2111" s="468"/>
      <c r="I2111" s="473"/>
      <c r="J2111" s="474"/>
      <c r="K2111" s="475">
        <f t="shared" si="95"/>
        <v>0</v>
      </c>
      <c r="L2111" s="476" t="str">
        <f t="shared" si="93"/>
        <v/>
      </c>
      <c r="M2111" s="477"/>
      <c r="N2111" s="478"/>
    </row>
    <row r="2112" ht="15" customHeight="1" spans="1:14">
      <c r="A2112" s="461">
        <v>2106</v>
      </c>
      <c r="B2112" s="469" t="s">
        <v>2747</v>
      </c>
      <c r="C2112" s="470" t="s">
        <v>2748</v>
      </c>
      <c r="D2112" s="471" t="s">
        <v>480</v>
      </c>
      <c r="E2112" s="465">
        <v>0</v>
      </c>
      <c r="F2112" s="466" t="e">
        <f t="shared" si="94"/>
        <v>#DIV/0!</v>
      </c>
      <c r="G2112" s="467">
        <v>0</v>
      </c>
      <c r="H2112" s="468"/>
      <c r="I2112" s="473"/>
      <c r="J2112" s="474"/>
      <c r="K2112" s="475">
        <f t="shared" si="95"/>
        <v>0</v>
      </c>
      <c r="L2112" s="476" t="str">
        <f t="shared" si="93"/>
        <v/>
      </c>
      <c r="M2112" s="477"/>
      <c r="N2112" s="478"/>
    </row>
    <row r="2113" ht="15" customHeight="1" spans="1:14">
      <c r="A2113" s="461">
        <v>2107</v>
      </c>
      <c r="B2113" s="469" t="s">
        <v>2749</v>
      </c>
      <c r="C2113" s="470" t="s">
        <v>2750</v>
      </c>
      <c r="D2113" s="471" t="s">
        <v>393</v>
      </c>
      <c r="E2113" s="465">
        <v>0</v>
      </c>
      <c r="F2113" s="466" t="e">
        <f t="shared" si="94"/>
        <v>#DIV/0!</v>
      </c>
      <c r="G2113" s="467">
        <v>0</v>
      </c>
      <c r="H2113" s="468"/>
      <c r="I2113" s="473"/>
      <c r="J2113" s="474"/>
      <c r="K2113" s="475">
        <f t="shared" si="95"/>
        <v>0</v>
      </c>
      <c r="L2113" s="476" t="str">
        <f t="shared" si="93"/>
        <v/>
      </c>
      <c r="M2113" s="477"/>
      <c r="N2113" s="478"/>
    </row>
    <row r="2114" ht="15" customHeight="1" spans="1:14">
      <c r="A2114" s="461">
        <v>2108</v>
      </c>
      <c r="B2114" s="469" t="s">
        <v>2751</v>
      </c>
      <c r="C2114" s="470" t="s">
        <v>2752</v>
      </c>
      <c r="D2114" s="471" t="s">
        <v>378</v>
      </c>
      <c r="E2114" s="465">
        <v>0</v>
      </c>
      <c r="F2114" s="466" t="e">
        <f t="shared" si="94"/>
        <v>#DIV/0!</v>
      </c>
      <c r="G2114" s="467">
        <v>0</v>
      </c>
      <c r="H2114" s="468"/>
      <c r="I2114" s="473"/>
      <c r="J2114" s="474"/>
      <c r="K2114" s="475">
        <f t="shared" si="95"/>
        <v>0</v>
      </c>
      <c r="L2114" s="476" t="str">
        <f t="shared" si="93"/>
        <v/>
      </c>
      <c r="M2114" s="477"/>
      <c r="N2114" s="478"/>
    </row>
    <row r="2115" ht="15" customHeight="1" spans="1:14">
      <c r="A2115" s="461">
        <v>2109</v>
      </c>
      <c r="B2115" s="469" t="s">
        <v>2753</v>
      </c>
      <c r="C2115" s="470"/>
      <c r="D2115" s="471" t="s">
        <v>378</v>
      </c>
      <c r="E2115" s="465">
        <v>0</v>
      </c>
      <c r="F2115" s="466" t="e">
        <f t="shared" si="94"/>
        <v>#DIV/0!</v>
      </c>
      <c r="G2115" s="467">
        <v>0</v>
      </c>
      <c r="H2115" s="468"/>
      <c r="I2115" s="473"/>
      <c r="J2115" s="474"/>
      <c r="K2115" s="475">
        <f t="shared" si="95"/>
        <v>0</v>
      </c>
      <c r="L2115" s="476" t="str">
        <f t="shared" ref="L2115:L2178" si="96">IF(OR(G2115&lt;=0,G2115=""),"",(J2115-G2115)/G2115*100)</f>
        <v/>
      </c>
      <c r="M2115" s="477"/>
      <c r="N2115" s="478"/>
    </row>
    <row r="2116" ht="15" customHeight="1" spans="1:14">
      <c r="A2116" s="461">
        <v>2110</v>
      </c>
      <c r="B2116" s="469" t="s">
        <v>2754</v>
      </c>
      <c r="C2116" s="470"/>
      <c r="D2116" s="471" t="s">
        <v>831</v>
      </c>
      <c r="E2116" s="465">
        <v>0</v>
      </c>
      <c r="F2116" s="466" t="e">
        <f t="shared" si="94"/>
        <v>#DIV/0!</v>
      </c>
      <c r="G2116" s="467">
        <v>0</v>
      </c>
      <c r="H2116" s="468"/>
      <c r="I2116" s="473"/>
      <c r="J2116" s="474"/>
      <c r="K2116" s="475">
        <f t="shared" si="95"/>
        <v>0</v>
      </c>
      <c r="L2116" s="476" t="str">
        <f t="shared" si="96"/>
        <v/>
      </c>
      <c r="M2116" s="477"/>
      <c r="N2116" s="478"/>
    </row>
    <row r="2117" ht="15" customHeight="1" spans="1:14">
      <c r="A2117" s="461">
        <v>2111</v>
      </c>
      <c r="B2117" s="469" t="s">
        <v>2755</v>
      </c>
      <c r="C2117" s="470"/>
      <c r="D2117" s="471" t="s">
        <v>386</v>
      </c>
      <c r="E2117" s="465">
        <v>0</v>
      </c>
      <c r="F2117" s="466" t="e">
        <f t="shared" si="94"/>
        <v>#DIV/0!</v>
      </c>
      <c r="G2117" s="467">
        <v>0</v>
      </c>
      <c r="H2117" s="468"/>
      <c r="I2117" s="473"/>
      <c r="J2117" s="474"/>
      <c r="K2117" s="475">
        <f t="shared" si="95"/>
        <v>0</v>
      </c>
      <c r="L2117" s="476" t="str">
        <f t="shared" si="96"/>
        <v/>
      </c>
      <c r="M2117" s="477"/>
      <c r="N2117" s="478"/>
    </row>
    <row r="2118" ht="15" customHeight="1" spans="1:14">
      <c r="A2118" s="461">
        <v>2112</v>
      </c>
      <c r="B2118" s="469" t="s">
        <v>2756</v>
      </c>
      <c r="C2118" s="470"/>
      <c r="D2118" s="471" t="s">
        <v>486</v>
      </c>
      <c r="E2118" s="465">
        <v>0</v>
      </c>
      <c r="F2118" s="466" t="e">
        <f t="shared" si="94"/>
        <v>#DIV/0!</v>
      </c>
      <c r="G2118" s="467">
        <v>0</v>
      </c>
      <c r="H2118" s="468"/>
      <c r="I2118" s="473"/>
      <c r="J2118" s="474"/>
      <c r="K2118" s="475">
        <f t="shared" si="95"/>
        <v>0</v>
      </c>
      <c r="L2118" s="476" t="str">
        <f t="shared" si="96"/>
        <v/>
      </c>
      <c r="M2118" s="477"/>
      <c r="N2118" s="478"/>
    </row>
    <row r="2119" ht="15" customHeight="1" spans="1:14">
      <c r="A2119" s="461">
        <v>2113</v>
      </c>
      <c r="B2119" s="469" t="s">
        <v>2757</v>
      </c>
      <c r="C2119" s="470"/>
      <c r="D2119" s="471" t="s">
        <v>492</v>
      </c>
      <c r="E2119" s="465">
        <v>0</v>
      </c>
      <c r="F2119" s="466" t="e">
        <f t="shared" si="94"/>
        <v>#DIV/0!</v>
      </c>
      <c r="G2119" s="467">
        <v>0</v>
      </c>
      <c r="H2119" s="468"/>
      <c r="I2119" s="473"/>
      <c r="J2119" s="474"/>
      <c r="K2119" s="475">
        <f t="shared" si="95"/>
        <v>0</v>
      </c>
      <c r="L2119" s="476" t="str">
        <f t="shared" si="96"/>
        <v/>
      </c>
      <c r="M2119" s="477"/>
      <c r="N2119" s="478"/>
    </row>
    <row r="2120" ht="15" customHeight="1" spans="1:14">
      <c r="A2120" s="461">
        <v>2114</v>
      </c>
      <c r="B2120" s="469" t="s">
        <v>2758</v>
      </c>
      <c r="C2120" s="470"/>
      <c r="D2120" s="471" t="s">
        <v>492</v>
      </c>
      <c r="E2120" s="465">
        <v>0</v>
      </c>
      <c r="F2120" s="466" t="e">
        <f t="shared" ref="F2120:F2183" si="97">G2120/E2120</f>
        <v>#DIV/0!</v>
      </c>
      <c r="G2120" s="467">
        <v>0</v>
      </c>
      <c r="H2120" s="468"/>
      <c r="I2120" s="473"/>
      <c r="J2120" s="474"/>
      <c r="K2120" s="475">
        <f t="shared" ref="K2120:K2183" si="98">J2120-G2120</f>
        <v>0</v>
      </c>
      <c r="L2120" s="476" t="str">
        <f t="shared" si="96"/>
        <v/>
      </c>
      <c r="M2120" s="477"/>
      <c r="N2120" s="478"/>
    </row>
    <row r="2121" ht="15" customHeight="1" spans="1:14">
      <c r="A2121" s="461">
        <v>2115</v>
      </c>
      <c r="B2121" s="469" t="s">
        <v>2759</v>
      </c>
      <c r="C2121" s="470" t="s">
        <v>2760</v>
      </c>
      <c r="D2121" s="471" t="s">
        <v>386</v>
      </c>
      <c r="E2121" s="465">
        <v>0</v>
      </c>
      <c r="F2121" s="466" t="e">
        <f t="shared" si="97"/>
        <v>#DIV/0!</v>
      </c>
      <c r="G2121" s="467">
        <v>0</v>
      </c>
      <c r="H2121" s="468"/>
      <c r="I2121" s="473"/>
      <c r="J2121" s="474"/>
      <c r="K2121" s="475">
        <f t="shared" si="98"/>
        <v>0</v>
      </c>
      <c r="L2121" s="476" t="str">
        <f t="shared" si="96"/>
        <v/>
      </c>
      <c r="M2121" s="477"/>
      <c r="N2121" s="478"/>
    </row>
    <row r="2122" ht="15" customHeight="1" spans="1:14">
      <c r="A2122" s="461">
        <v>2116</v>
      </c>
      <c r="B2122" s="469" t="s">
        <v>2761</v>
      </c>
      <c r="C2122" s="470" t="s">
        <v>2762</v>
      </c>
      <c r="D2122" s="471" t="s">
        <v>342</v>
      </c>
      <c r="E2122" s="465">
        <v>0</v>
      </c>
      <c r="F2122" s="466" t="e">
        <f t="shared" si="97"/>
        <v>#DIV/0!</v>
      </c>
      <c r="G2122" s="467">
        <v>0</v>
      </c>
      <c r="H2122" s="468"/>
      <c r="I2122" s="473"/>
      <c r="J2122" s="474"/>
      <c r="K2122" s="475">
        <f t="shared" si="98"/>
        <v>0</v>
      </c>
      <c r="L2122" s="476" t="str">
        <f t="shared" si="96"/>
        <v/>
      </c>
      <c r="M2122" s="477"/>
      <c r="N2122" s="478"/>
    </row>
    <row r="2123" ht="15" customHeight="1" spans="1:14">
      <c r="A2123" s="461">
        <v>2117</v>
      </c>
      <c r="B2123" s="469" t="s">
        <v>2763</v>
      </c>
      <c r="C2123" s="470"/>
      <c r="D2123" s="471" t="s">
        <v>378</v>
      </c>
      <c r="E2123" s="465">
        <v>0</v>
      </c>
      <c r="F2123" s="466" t="e">
        <f t="shared" si="97"/>
        <v>#DIV/0!</v>
      </c>
      <c r="G2123" s="467">
        <v>0</v>
      </c>
      <c r="H2123" s="468"/>
      <c r="I2123" s="473"/>
      <c r="J2123" s="474"/>
      <c r="K2123" s="475">
        <f t="shared" si="98"/>
        <v>0</v>
      </c>
      <c r="L2123" s="476" t="str">
        <f t="shared" si="96"/>
        <v/>
      </c>
      <c r="M2123" s="477"/>
      <c r="N2123" s="478"/>
    </row>
    <row r="2124" ht="15" customHeight="1" spans="1:14">
      <c r="A2124" s="461">
        <v>2118</v>
      </c>
      <c r="B2124" s="469" t="s">
        <v>2764</v>
      </c>
      <c r="C2124" s="470"/>
      <c r="D2124" s="471" t="s">
        <v>386</v>
      </c>
      <c r="E2124" s="465">
        <v>0</v>
      </c>
      <c r="F2124" s="466" t="e">
        <f t="shared" si="97"/>
        <v>#DIV/0!</v>
      </c>
      <c r="G2124" s="467">
        <v>0</v>
      </c>
      <c r="H2124" s="468"/>
      <c r="I2124" s="473"/>
      <c r="J2124" s="474"/>
      <c r="K2124" s="475">
        <f t="shared" si="98"/>
        <v>0</v>
      </c>
      <c r="L2124" s="476" t="str">
        <f t="shared" si="96"/>
        <v/>
      </c>
      <c r="M2124" s="477"/>
      <c r="N2124" s="478"/>
    </row>
    <row r="2125" ht="15" customHeight="1" spans="1:14">
      <c r="A2125" s="461">
        <v>2119</v>
      </c>
      <c r="B2125" s="469" t="s">
        <v>2765</v>
      </c>
      <c r="C2125" s="470" t="s">
        <v>2766</v>
      </c>
      <c r="D2125" s="471" t="s">
        <v>342</v>
      </c>
      <c r="E2125" s="465">
        <v>0</v>
      </c>
      <c r="F2125" s="466" t="e">
        <f t="shared" si="97"/>
        <v>#DIV/0!</v>
      </c>
      <c r="G2125" s="467">
        <v>0</v>
      </c>
      <c r="H2125" s="468"/>
      <c r="I2125" s="473"/>
      <c r="J2125" s="474"/>
      <c r="K2125" s="475">
        <f t="shared" si="98"/>
        <v>0</v>
      </c>
      <c r="L2125" s="476" t="str">
        <f t="shared" si="96"/>
        <v/>
      </c>
      <c r="M2125" s="477"/>
      <c r="N2125" s="478"/>
    </row>
    <row r="2126" ht="15" customHeight="1" spans="1:14">
      <c r="A2126" s="461">
        <v>2120</v>
      </c>
      <c r="B2126" s="469" t="s">
        <v>2767</v>
      </c>
      <c r="C2126" s="470"/>
      <c r="D2126" s="471" t="s">
        <v>386</v>
      </c>
      <c r="E2126" s="465">
        <v>0</v>
      </c>
      <c r="F2126" s="466" t="e">
        <f t="shared" si="97"/>
        <v>#DIV/0!</v>
      </c>
      <c r="G2126" s="467">
        <v>0</v>
      </c>
      <c r="H2126" s="468"/>
      <c r="I2126" s="473"/>
      <c r="J2126" s="474"/>
      <c r="K2126" s="475">
        <f t="shared" si="98"/>
        <v>0</v>
      </c>
      <c r="L2126" s="476" t="str">
        <f t="shared" si="96"/>
        <v/>
      </c>
      <c r="M2126" s="477"/>
      <c r="N2126" s="478"/>
    </row>
    <row r="2127" ht="15" customHeight="1" spans="1:14">
      <c r="A2127" s="461">
        <v>2121</v>
      </c>
      <c r="B2127" s="469" t="s">
        <v>2768</v>
      </c>
      <c r="C2127" s="470"/>
      <c r="D2127" s="471" t="s">
        <v>378</v>
      </c>
      <c r="E2127" s="465">
        <v>0</v>
      </c>
      <c r="F2127" s="466" t="e">
        <f t="shared" si="97"/>
        <v>#DIV/0!</v>
      </c>
      <c r="G2127" s="467">
        <v>0</v>
      </c>
      <c r="H2127" s="468"/>
      <c r="I2127" s="473"/>
      <c r="J2127" s="474"/>
      <c r="K2127" s="475">
        <f t="shared" si="98"/>
        <v>0</v>
      </c>
      <c r="L2127" s="476" t="str">
        <f t="shared" si="96"/>
        <v/>
      </c>
      <c r="M2127" s="477"/>
      <c r="N2127" s="478"/>
    </row>
    <row r="2128" ht="15" customHeight="1" spans="1:14">
      <c r="A2128" s="461">
        <v>2122</v>
      </c>
      <c r="B2128" s="469" t="s">
        <v>2769</v>
      </c>
      <c r="C2128" s="470"/>
      <c r="D2128" s="471" t="s">
        <v>342</v>
      </c>
      <c r="E2128" s="465">
        <v>0</v>
      </c>
      <c r="F2128" s="466" t="e">
        <f t="shared" si="97"/>
        <v>#DIV/0!</v>
      </c>
      <c r="G2128" s="467">
        <v>0</v>
      </c>
      <c r="H2128" s="468"/>
      <c r="I2128" s="473"/>
      <c r="J2128" s="474"/>
      <c r="K2128" s="475">
        <f t="shared" si="98"/>
        <v>0</v>
      </c>
      <c r="L2128" s="476" t="str">
        <f t="shared" si="96"/>
        <v/>
      </c>
      <c r="M2128" s="477"/>
      <c r="N2128" s="478"/>
    </row>
    <row r="2129" ht="15" customHeight="1" spans="1:14">
      <c r="A2129" s="461">
        <v>2123</v>
      </c>
      <c r="B2129" s="469" t="s">
        <v>2770</v>
      </c>
      <c r="C2129" s="470" t="s">
        <v>2771</v>
      </c>
      <c r="D2129" s="471" t="s">
        <v>342</v>
      </c>
      <c r="E2129" s="465">
        <v>0</v>
      </c>
      <c r="F2129" s="466" t="e">
        <f t="shared" si="97"/>
        <v>#DIV/0!</v>
      </c>
      <c r="G2129" s="467">
        <v>0</v>
      </c>
      <c r="H2129" s="468"/>
      <c r="I2129" s="473"/>
      <c r="J2129" s="474"/>
      <c r="K2129" s="475">
        <f t="shared" si="98"/>
        <v>0</v>
      </c>
      <c r="L2129" s="476" t="str">
        <f t="shared" si="96"/>
        <v/>
      </c>
      <c r="M2129" s="477"/>
      <c r="N2129" s="478"/>
    </row>
    <row r="2130" ht="15" customHeight="1" spans="1:14">
      <c r="A2130" s="461">
        <v>2124</v>
      </c>
      <c r="B2130" s="469" t="s">
        <v>2772</v>
      </c>
      <c r="C2130" s="470"/>
      <c r="D2130" s="471" t="s">
        <v>342</v>
      </c>
      <c r="E2130" s="465">
        <v>0</v>
      </c>
      <c r="F2130" s="466" t="e">
        <f t="shared" si="97"/>
        <v>#DIV/0!</v>
      </c>
      <c r="G2130" s="467">
        <v>0</v>
      </c>
      <c r="H2130" s="468"/>
      <c r="I2130" s="473"/>
      <c r="J2130" s="474"/>
      <c r="K2130" s="475">
        <f t="shared" si="98"/>
        <v>0</v>
      </c>
      <c r="L2130" s="476" t="str">
        <f t="shared" si="96"/>
        <v/>
      </c>
      <c r="M2130" s="477"/>
      <c r="N2130" s="478"/>
    </row>
    <row r="2131" ht="15" customHeight="1" spans="1:14">
      <c r="A2131" s="461">
        <v>2125</v>
      </c>
      <c r="B2131" s="469" t="s">
        <v>2773</v>
      </c>
      <c r="C2131" s="470"/>
      <c r="D2131" s="471" t="s">
        <v>2774</v>
      </c>
      <c r="E2131" s="465">
        <v>0</v>
      </c>
      <c r="F2131" s="466" t="e">
        <f t="shared" si="97"/>
        <v>#DIV/0!</v>
      </c>
      <c r="G2131" s="467">
        <v>0</v>
      </c>
      <c r="H2131" s="468"/>
      <c r="I2131" s="473"/>
      <c r="J2131" s="474"/>
      <c r="K2131" s="475">
        <f t="shared" si="98"/>
        <v>0</v>
      </c>
      <c r="L2131" s="476" t="str">
        <f t="shared" si="96"/>
        <v/>
      </c>
      <c r="M2131" s="477"/>
      <c r="N2131" s="478"/>
    </row>
    <row r="2132" ht="15" customHeight="1" spans="1:14">
      <c r="A2132" s="461">
        <v>2126</v>
      </c>
      <c r="B2132" s="469" t="s">
        <v>2775</v>
      </c>
      <c r="C2132" s="470"/>
      <c r="D2132" s="471" t="s">
        <v>378</v>
      </c>
      <c r="E2132" s="465">
        <v>0</v>
      </c>
      <c r="F2132" s="466" t="e">
        <f t="shared" si="97"/>
        <v>#DIV/0!</v>
      </c>
      <c r="G2132" s="467">
        <v>0</v>
      </c>
      <c r="H2132" s="468"/>
      <c r="I2132" s="473"/>
      <c r="J2132" s="474"/>
      <c r="K2132" s="475">
        <f t="shared" si="98"/>
        <v>0</v>
      </c>
      <c r="L2132" s="476" t="str">
        <f t="shared" si="96"/>
        <v/>
      </c>
      <c r="M2132" s="477"/>
      <c r="N2132" s="478"/>
    </row>
    <row r="2133" ht="15" customHeight="1" spans="1:14">
      <c r="A2133" s="461">
        <v>2127</v>
      </c>
      <c r="B2133" s="469" t="s">
        <v>2776</v>
      </c>
      <c r="C2133" s="470"/>
      <c r="D2133" s="471" t="s">
        <v>492</v>
      </c>
      <c r="E2133" s="465">
        <v>0</v>
      </c>
      <c r="F2133" s="466" t="e">
        <f t="shared" si="97"/>
        <v>#DIV/0!</v>
      </c>
      <c r="G2133" s="467">
        <v>0</v>
      </c>
      <c r="H2133" s="468"/>
      <c r="I2133" s="473"/>
      <c r="J2133" s="474"/>
      <c r="K2133" s="475">
        <f t="shared" si="98"/>
        <v>0</v>
      </c>
      <c r="L2133" s="476" t="str">
        <f t="shared" si="96"/>
        <v/>
      </c>
      <c r="M2133" s="477"/>
      <c r="N2133" s="478"/>
    </row>
    <row r="2134" ht="15" customHeight="1" spans="1:14">
      <c r="A2134" s="461">
        <v>2128</v>
      </c>
      <c r="B2134" s="469" t="s">
        <v>2777</v>
      </c>
      <c r="C2134" s="470"/>
      <c r="D2134" s="471" t="s">
        <v>386</v>
      </c>
      <c r="E2134" s="465">
        <v>0</v>
      </c>
      <c r="F2134" s="466" t="e">
        <f t="shared" si="97"/>
        <v>#DIV/0!</v>
      </c>
      <c r="G2134" s="467">
        <v>0</v>
      </c>
      <c r="H2134" s="468"/>
      <c r="I2134" s="473"/>
      <c r="J2134" s="474"/>
      <c r="K2134" s="475">
        <f t="shared" si="98"/>
        <v>0</v>
      </c>
      <c r="L2134" s="476" t="str">
        <f t="shared" si="96"/>
        <v/>
      </c>
      <c r="M2134" s="477"/>
      <c r="N2134" s="478"/>
    </row>
    <row r="2135" ht="15" customHeight="1" spans="1:14">
      <c r="A2135" s="461">
        <v>2129</v>
      </c>
      <c r="B2135" s="469" t="s">
        <v>2778</v>
      </c>
      <c r="C2135" s="470"/>
      <c r="D2135" s="471" t="s">
        <v>468</v>
      </c>
      <c r="E2135" s="465">
        <v>0</v>
      </c>
      <c r="F2135" s="466" t="e">
        <f t="shared" si="97"/>
        <v>#DIV/0!</v>
      </c>
      <c r="G2135" s="467">
        <v>0</v>
      </c>
      <c r="H2135" s="468"/>
      <c r="I2135" s="473"/>
      <c r="J2135" s="474"/>
      <c r="K2135" s="475">
        <f t="shared" si="98"/>
        <v>0</v>
      </c>
      <c r="L2135" s="476" t="str">
        <f t="shared" si="96"/>
        <v/>
      </c>
      <c r="M2135" s="477"/>
      <c r="N2135" s="478"/>
    </row>
    <row r="2136" ht="15" customHeight="1" spans="1:14">
      <c r="A2136" s="461">
        <v>2130</v>
      </c>
      <c r="B2136" s="469" t="s">
        <v>2779</v>
      </c>
      <c r="C2136" s="470"/>
      <c r="D2136" s="471" t="s">
        <v>378</v>
      </c>
      <c r="E2136" s="465">
        <v>0</v>
      </c>
      <c r="F2136" s="466" t="e">
        <f t="shared" si="97"/>
        <v>#DIV/0!</v>
      </c>
      <c r="G2136" s="467">
        <v>0</v>
      </c>
      <c r="H2136" s="468"/>
      <c r="I2136" s="473"/>
      <c r="J2136" s="474"/>
      <c r="K2136" s="475">
        <f t="shared" si="98"/>
        <v>0</v>
      </c>
      <c r="L2136" s="476" t="str">
        <f t="shared" si="96"/>
        <v/>
      </c>
      <c r="M2136" s="477"/>
      <c r="N2136" s="478"/>
    </row>
    <row r="2137" ht="15" customHeight="1" spans="1:14">
      <c r="A2137" s="461">
        <v>2131</v>
      </c>
      <c r="B2137" s="469" t="s">
        <v>2780</v>
      </c>
      <c r="C2137" s="470"/>
      <c r="D2137" s="471" t="s">
        <v>378</v>
      </c>
      <c r="E2137" s="465">
        <v>0</v>
      </c>
      <c r="F2137" s="466" t="e">
        <f t="shared" si="97"/>
        <v>#DIV/0!</v>
      </c>
      <c r="G2137" s="467">
        <v>0</v>
      </c>
      <c r="H2137" s="468"/>
      <c r="I2137" s="473"/>
      <c r="J2137" s="474"/>
      <c r="K2137" s="475">
        <f t="shared" si="98"/>
        <v>0</v>
      </c>
      <c r="L2137" s="476" t="str">
        <f t="shared" si="96"/>
        <v/>
      </c>
      <c r="M2137" s="477"/>
      <c r="N2137" s="478"/>
    </row>
    <row r="2138" ht="15" customHeight="1" spans="1:14">
      <c r="A2138" s="461">
        <v>2132</v>
      </c>
      <c r="B2138" s="469" t="s">
        <v>2781</v>
      </c>
      <c r="C2138" s="470" t="s">
        <v>2782</v>
      </c>
      <c r="D2138" s="471" t="s">
        <v>342</v>
      </c>
      <c r="E2138" s="465">
        <v>0</v>
      </c>
      <c r="F2138" s="466" t="e">
        <f t="shared" si="97"/>
        <v>#DIV/0!</v>
      </c>
      <c r="G2138" s="467">
        <v>0</v>
      </c>
      <c r="H2138" s="468"/>
      <c r="I2138" s="473"/>
      <c r="J2138" s="474"/>
      <c r="K2138" s="475">
        <f t="shared" si="98"/>
        <v>0</v>
      </c>
      <c r="L2138" s="476" t="str">
        <f t="shared" si="96"/>
        <v/>
      </c>
      <c r="M2138" s="477"/>
      <c r="N2138" s="478"/>
    </row>
    <row r="2139" ht="15" customHeight="1" spans="1:14">
      <c r="A2139" s="461">
        <v>2133</v>
      </c>
      <c r="B2139" s="469" t="s">
        <v>2783</v>
      </c>
      <c r="C2139" s="470"/>
      <c r="D2139" s="471" t="s">
        <v>393</v>
      </c>
      <c r="E2139" s="465">
        <v>0</v>
      </c>
      <c r="F2139" s="466" t="e">
        <f t="shared" si="97"/>
        <v>#DIV/0!</v>
      </c>
      <c r="G2139" s="467">
        <v>0</v>
      </c>
      <c r="H2139" s="468"/>
      <c r="I2139" s="473"/>
      <c r="J2139" s="474"/>
      <c r="K2139" s="475">
        <f t="shared" si="98"/>
        <v>0</v>
      </c>
      <c r="L2139" s="476" t="str">
        <f t="shared" si="96"/>
        <v/>
      </c>
      <c r="M2139" s="477"/>
      <c r="N2139" s="478"/>
    </row>
    <row r="2140" ht="15" customHeight="1" spans="1:14">
      <c r="A2140" s="461">
        <v>2134</v>
      </c>
      <c r="B2140" s="469" t="s">
        <v>527</v>
      </c>
      <c r="C2140" s="470" t="s">
        <v>2784</v>
      </c>
      <c r="D2140" s="471" t="s">
        <v>468</v>
      </c>
      <c r="E2140" s="465">
        <v>0</v>
      </c>
      <c r="F2140" s="466" t="e">
        <f t="shared" si="97"/>
        <v>#DIV/0!</v>
      </c>
      <c r="G2140" s="467">
        <v>0</v>
      </c>
      <c r="H2140" s="468"/>
      <c r="I2140" s="473"/>
      <c r="J2140" s="474"/>
      <c r="K2140" s="475">
        <f t="shared" si="98"/>
        <v>0</v>
      </c>
      <c r="L2140" s="476" t="str">
        <f t="shared" si="96"/>
        <v/>
      </c>
      <c r="M2140" s="477"/>
      <c r="N2140" s="478"/>
    </row>
    <row r="2141" ht="15" customHeight="1" spans="1:14">
      <c r="A2141" s="461">
        <v>2135</v>
      </c>
      <c r="B2141" s="469" t="s">
        <v>527</v>
      </c>
      <c r="C2141" s="470" t="s">
        <v>2785</v>
      </c>
      <c r="D2141" s="471" t="s">
        <v>468</v>
      </c>
      <c r="E2141" s="465">
        <v>0</v>
      </c>
      <c r="F2141" s="466" t="e">
        <f t="shared" si="97"/>
        <v>#DIV/0!</v>
      </c>
      <c r="G2141" s="467">
        <v>0</v>
      </c>
      <c r="H2141" s="468"/>
      <c r="I2141" s="473"/>
      <c r="J2141" s="474"/>
      <c r="K2141" s="475">
        <f t="shared" si="98"/>
        <v>0</v>
      </c>
      <c r="L2141" s="476" t="str">
        <f t="shared" si="96"/>
        <v/>
      </c>
      <c r="M2141" s="477"/>
      <c r="N2141" s="478"/>
    </row>
    <row r="2142" ht="15" customHeight="1" spans="1:14">
      <c r="A2142" s="461">
        <v>2136</v>
      </c>
      <c r="B2142" s="469" t="s">
        <v>2786</v>
      </c>
      <c r="C2142" s="470" t="s">
        <v>2787</v>
      </c>
      <c r="D2142" s="471" t="s">
        <v>468</v>
      </c>
      <c r="E2142" s="465">
        <v>0</v>
      </c>
      <c r="F2142" s="466" t="e">
        <f t="shared" si="97"/>
        <v>#DIV/0!</v>
      </c>
      <c r="G2142" s="467">
        <v>0</v>
      </c>
      <c r="H2142" s="468"/>
      <c r="I2142" s="473"/>
      <c r="J2142" s="474"/>
      <c r="K2142" s="475">
        <f t="shared" si="98"/>
        <v>0</v>
      </c>
      <c r="L2142" s="476" t="str">
        <f t="shared" si="96"/>
        <v/>
      </c>
      <c r="M2142" s="477"/>
      <c r="N2142" s="478"/>
    </row>
    <row r="2143" ht="15" customHeight="1" spans="1:14">
      <c r="A2143" s="461">
        <v>2137</v>
      </c>
      <c r="B2143" s="469" t="s">
        <v>527</v>
      </c>
      <c r="C2143" s="470" t="s">
        <v>2788</v>
      </c>
      <c r="D2143" s="471" t="s">
        <v>468</v>
      </c>
      <c r="E2143" s="465">
        <v>0</v>
      </c>
      <c r="F2143" s="466" t="e">
        <f t="shared" si="97"/>
        <v>#DIV/0!</v>
      </c>
      <c r="G2143" s="467">
        <v>0</v>
      </c>
      <c r="H2143" s="468"/>
      <c r="I2143" s="473"/>
      <c r="J2143" s="474"/>
      <c r="K2143" s="475">
        <f t="shared" si="98"/>
        <v>0</v>
      </c>
      <c r="L2143" s="476" t="str">
        <f t="shared" si="96"/>
        <v/>
      </c>
      <c r="M2143" s="477"/>
      <c r="N2143" s="478"/>
    </row>
    <row r="2144" ht="15" customHeight="1" spans="1:14">
      <c r="A2144" s="461">
        <v>2138</v>
      </c>
      <c r="B2144" s="469" t="s">
        <v>527</v>
      </c>
      <c r="C2144" s="470" t="s">
        <v>2789</v>
      </c>
      <c r="D2144" s="471" t="s">
        <v>529</v>
      </c>
      <c r="E2144" s="465">
        <v>0</v>
      </c>
      <c r="F2144" s="466" t="e">
        <f t="shared" si="97"/>
        <v>#DIV/0!</v>
      </c>
      <c r="G2144" s="467">
        <v>0</v>
      </c>
      <c r="H2144" s="468"/>
      <c r="I2144" s="473"/>
      <c r="J2144" s="474"/>
      <c r="K2144" s="475">
        <f t="shared" si="98"/>
        <v>0</v>
      </c>
      <c r="L2144" s="476" t="str">
        <f t="shared" si="96"/>
        <v/>
      </c>
      <c r="M2144" s="477"/>
      <c r="N2144" s="478"/>
    </row>
    <row r="2145" ht="15" customHeight="1" spans="1:14">
      <c r="A2145" s="461">
        <v>2139</v>
      </c>
      <c r="B2145" s="469" t="s">
        <v>510</v>
      </c>
      <c r="C2145" s="470" t="s">
        <v>2790</v>
      </c>
      <c r="D2145" s="471" t="s">
        <v>468</v>
      </c>
      <c r="E2145" s="465">
        <v>0</v>
      </c>
      <c r="F2145" s="466" t="e">
        <f t="shared" si="97"/>
        <v>#DIV/0!</v>
      </c>
      <c r="G2145" s="467">
        <v>0</v>
      </c>
      <c r="H2145" s="468"/>
      <c r="I2145" s="473"/>
      <c r="J2145" s="474"/>
      <c r="K2145" s="475">
        <f t="shared" si="98"/>
        <v>0</v>
      </c>
      <c r="L2145" s="476" t="str">
        <f t="shared" si="96"/>
        <v/>
      </c>
      <c r="M2145" s="477"/>
      <c r="N2145" s="478"/>
    </row>
    <row r="2146" ht="15" customHeight="1" spans="1:14">
      <c r="A2146" s="461">
        <v>2140</v>
      </c>
      <c r="B2146" s="469" t="s">
        <v>510</v>
      </c>
      <c r="C2146" s="470" t="s">
        <v>2791</v>
      </c>
      <c r="D2146" s="471" t="s">
        <v>468</v>
      </c>
      <c r="E2146" s="465">
        <v>0</v>
      </c>
      <c r="F2146" s="466" t="e">
        <f t="shared" si="97"/>
        <v>#DIV/0!</v>
      </c>
      <c r="G2146" s="467">
        <v>0</v>
      </c>
      <c r="H2146" s="468"/>
      <c r="I2146" s="473"/>
      <c r="J2146" s="474"/>
      <c r="K2146" s="475">
        <f t="shared" si="98"/>
        <v>0</v>
      </c>
      <c r="L2146" s="476" t="str">
        <f t="shared" si="96"/>
        <v/>
      </c>
      <c r="M2146" s="477"/>
      <c r="N2146" s="478"/>
    </row>
    <row r="2147" ht="15" customHeight="1" spans="1:14">
      <c r="A2147" s="461">
        <v>2141</v>
      </c>
      <c r="B2147" s="469" t="s">
        <v>2792</v>
      </c>
      <c r="C2147" s="470"/>
      <c r="D2147" s="471" t="s">
        <v>468</v>
      </c>
      <c r="E2147" s="465">
        <v>0</v>
      </c>
      <c r="F2147" s="466" t="e">
        <f t="shared" si="97"/>
        <v>#DIV/0!</v>
      </c>
      <c r="G2147" s="467">
        <v>0</v>
      </c>
      <c r="H2147" s="468"/>
      <c r="I2147" s="473"/>
      <c r="J2147" s="474"/>
      <c r="K2147" s="475">
        <f t="shared" si="98"/>
        <v>0</v>
      </c>
      <c r="L2147" s="476" t="str">
        <f t="shared" si="96"/>
        <v/>
      </c>
      <c r="M2147" s="477"/>
      <c r="N2147" s="478"/>
    </row>
    <row r="2148" ht="15" customHeight="1" spans="1:14">
      <c r="A2148" s="461">
        <v>2142</v>
      </c>
      <c r="B2148" s="469" t="s">
        <v>2793</v>
      </c>
      <c r="C2148" s="470" t="s">
        <v>517</v>
      </c>
      <c r="D2148" s="471" t="s">
        <v>468</v>
      </c>
      <c r="E2148" s="465">
        <v>0</v>
      </c>
      <c r="F2148" s="466" t="e">
        <f t="shared" si="97"/>
        <v>#DIV/0!</v>
      </c>
      <c r="G2148" s="467">
        <v>0</v>
      </c>
      <c r="H2148" s="468"/>
      <c r="I2148" s="473"/>
      <c r="J2148" s="474"/>
      <c r="K2148" s="475">
        <f t="shared" si="98"/>
        <v>0</v>
      </c>
      <c r="L2148" s="476" t="str">
        <f t="shared" si="96"/>
        <v/>
      </c>
      <c r="M2148" s="477"/>
      <c r="N2148" s="478"/>
    </row>
    <row r="2149" ht="15" customHeight="1" spans="1:14">
      <c r="A2149" s="461">
        <v>2143</v>
      </c>
      <c r="B2149" s="469" t="s">
        <v>516</v>
      </c>
      <c r="C2149" s="470" t="s">
        <v>2794</v>
      </c>
      <c r="D2149" s="471" t="s">
        <v>518</v>
      </c>
      <c r="E2149" s="465">
        <v>0</v>
      </c>
      <c r="F2149" s="466" t="e">
        <f t="shared" si="97"/>
        <v>#DIV/0!</v>
      </c>
      <c r="G2149" s="467">
        <v>0</v>
      </c>
      <c r="H2149" s="468"/>
      <c r="I2149" s="473"/>
      <c r="J2149" s="474"/>
      <c r="K2149" s="475">
        <f t="shared" si="98"/>
        <v>0</v>
      </c>
      <c r="L2149" s="476" t="str">
        <f t="shared" si="96"/>
        <v/>
      </c>
      <c r="M2149" s="477"/>
      <c r="N2149" s="478"/>
    </row>
    <row r="2150" ht="15" customHeight="1" spans="1:14">
      <c r="A2150" s="461">
        <v>2144</v>
      </c>
      <c r="B2150" s="469" t="s">
        <v>510</v>
      </c>
      <c r="C2150" s="470" t="s">
        <v>2795</v>
      </c>
      <c r="D2150" s="471" t="s">
        <v>468</v>
      </c>
      <c r="E2150" s="465">
        <v>0</v>
      </c>
      <c r="F2150" s="466" t="e">
        <f t="shared" si="97"/>
        <v>#DIV/0!</v>
      </c>
      <c r="G2150" s="467">
        <v>0</v>
      </c>
      <c r="H2150" s="468"/>
      <c r="I2150" s="473"/>
      <c r="J2150" s="474"/>
      <c r="K2150" s="475">
        <f t="shared" si="98"/>
        <v>0</v>
      </c>
      <c r="L2150" s="476" t="str">
        <f t="shared" si="96"/>
        <v/>
      </c>
      <c r="M2150" s="477"/>
      <c r="N2150" s="478"/>
    </row>
    <row r="2151" ht="15" customHeight="1" spans="1:14">
      <c r="A2151" s="461">
        <v>2145</v>
      </c>
      <c r="B2151" s="469" t="s">
        <v>510</v>
      </c>
      <c r="C2151" s="470" t="s">
        <v>2796</v>
      </c>
      <c r="D2151" s="471" t="s">
        <v>468</v>
      </c>
      <c r="E2151" s="465">
        <v>0</v>
      </c>
      <c r="F2151" s="466" t="e">
        <f t="shared" si="97"/>
        <v>#DIV/0!</v>
      </c>
      <c r="G2151" s="467">
        <v>0</v>
      </c>
      <c r="H2151" s="468"/>
      <c r="I2151" s="473"/>
      <c r="J2151" s="474"/>
      <c r="K2151" s="475">
        <f t="shared" si="98"/>
        <v>0</v>
      </c>
      <c r="L2151" s="476" t="str">
        <f t="shared" si="96"/>
        <v/>
      </c>
      <c r="M2151" s="477"/>
      <c r="N2151" s="478"/>
    </row>
    <row r="2152" ht="15" customHeight="1" spans="1:14">
      <c r="A2152" s="461">
        <v>2146</v>
      </c>
      <c r="B2152" s="469" t="s">
        <v>527</v>
      </c>
      <c r="C2152" s="470" t="s">
        <v>2797</v>
      </c>
      <c r="D2152" s="471" t="s">
        <v>468</v>
      </c>
      <c r="E2152" s="465">
        <v>0</v>
      </c>
      <c r="F2152" s="466" t="e">
        <f t="shared" si="97"/>
        <v>#DIV/0!</v>
      </c>
      <c r="G2152" s="467">
        <v>0</v>
      </c>
      <c r="H2152" s="468"/>
      <c r="I2152" s="473"/>
      <c r="J2152" s="474"/>
      <c r="K2152" s="475">
        <f t="shared" si="98"/>
        <v>0</v>
      </c>
      <c r="L2152" s="476" t="str">
        <f t="shared" si="96"/>
        <v/>
      </c>
      <c r="M2152" s="477"/>
      <c r="N2152" s="478"/>
    </row>
    <row r="2153" ht="15" customHeight="1" spans="1:14">
      <c r="A2153" s="461">
        <v>2147</v>
      </c>
      <c r="B2153" s="469" t="s">
        <v>527</v>
      </c>
      <c r="C2153" s="470" t="s">
        <v>2798</v>
      </c>
      <c r="D2153" s="471" t="s">
        <v>468</v>
      </c>
      <c r="E2153" s="465">
        <v>0</v>
      </c>
      <c r="F2153" s="466" t="e">
        <f t="shared" si="97"/>
        <v>#DIV/0!</v>
      </c>
      <c r="G2153" s="467">
        <v>0</v>
      </c>
      <c r="H2153" s="468"/>
      <c r="I2153" s="473"/>
      <c r="J2153" s="474"/>
      <c r="K2153" s="475">
        <f t="shared" si="98"/>
        <v>0</v>
      </c>
      <c r="L2153" s="476" t="str">
        <f t="shared" si="96"/>
        <v/>
      </c>
      <c r="M2153" s="477"/>
      <c r="N2153" s="478"/>
    </row>
    <row r="2154" ht="15" customHeight="1" spans="1:14">
      <c r="A2154" s="461">
        <v>2148</v>
      </c>
      <c r="B2154" s="469" t="s">
        <v>510</v>
      </c>
      <c r="C2154" s="470" t="s">
        <v>2799</v>
      </c>
      <c r="D2154" s="471" t="s">
        <v>468</v>
      </c>
      <c r="E2154" s="465">
        <v>0</v>
      </c>
      <c r="F2154" s="466" t="e">
        <f t="shared" si="97"/>
        <v>#DIV/0!</v>
      </c>
      <c r="G2154" s="467">
        <v>0</v>
      </c>
      <c r="H2154" s="468"/>
      <c r="I2154" s="473"/>
      <c r="J2154" s="474"/>
      <c r="K2154" s="475">
        <f t="shared" si="98"/>
        <v>0</v>
      </c>
      <c r="L2154" s="476" t="str">
        <f t="shared" si="96"/>
        <v/>
      </c>
      <c r="M2154" s="477"/>
      <c r="N2154" s="478"/>
    </row>
    <row r="2155" ht="15" customHeight="1" spans="1:14">
      <c r="A2155" s="461">
        <v>2149</v>
      </c>
      <c r="B2155" s="469" t="s">
        <v>510</v>
      </c>
      <c r="C2155" s="470" t="s">
        <v>2800</v>
      </c>
      <c r="D2155" s="471" t="s">
        <v>529</v>
      </c>
      <c r="E2155" s="465">
        <v>0</v>
      </c>
      <c r="F2155" s="466" t="e">
        <f t="shared" si="97"/>
        <v>#DIV/0!</v>
      </c>
      <c r="G2155" s="467">
        <v>0</v>
      </c>
      <c r="H2155" s="468"/>
      <c r="I2155" s="473"/>
      <c r="J2155" s="474"/>
      <c r="K2155" s="475">
        <f t="shared" si="98"/>
        <v>0</v>
      </c>
      <c r="L2155" s="476" t="str">
        <f t="shared" si="96"/>
        <v/>
      </c>
      <c r="M2155" s="477"/>
      <c r="N2155" s="478"/>
    </row>
    <row r="2156" ht="15" customHeight="1" spans="1:14">
      <c r="A2156" s="461">
        <v>2150</v>
      </c>
      <c r="B2156" s="469" t="s">
        <v>2801</v>
      </c>
      <c r="C2156" s="470" t="s">
        <v>2802</v>
      </c>
      <c r="D2156" s="471" t="s">
        <v>342</v>
      </c>
      <c r="E2156" s="465">
        <v>0</v>
      </c>
      <c r="F2156" s="466" t="e">
        <f t="shared" si="97"/>
        <v>#DIV/0!</v>
      </c>
      <c r="G2156" s="467">
        <v>0</v>
      </c>
      <c r="H2156" s="468"/>
      <c r="I2156" s="473"/>
      <c r="J2156" s="474"/>
      <c r="K2156" s="475">
        <f t="shared" si="98"/>
        <v>0</v>
      </c>
      <c r="L2156" s="476" t="str">
        <f t="shared" si="96"/>
        <v/>
      </c>
      <c r="M2156" s="477"/>
      <c r="N2156" s="478"/>
    </row>
    <row r="2157" ht="15" customHeight="1" spans="1:14">
      <c r="A2157" s="461">
        <v>2151</v>
      </c>
      <c r="B2157" s="469" t="s">
        <v>2801</v>
      </c>
      <c r="C2157" s="470" t="s">
        <v>559</v>
      </c>
      <c r="D2157" s="471" t="s">
        <v>342</v>
      </c>
      <c r="E2157" s="465">
        <v>0</v>
      </c>
      <c r="F2157" s="466" t="e">
        <f t="shared" si="97"/>
        <v>#DIV/0!</v>
      </c>
      <c r="G2157" s="467">
        <v>0</v>
      </c>
      <c r="H2157" s="468"/>
      <c r="I2157" s="473"/>
      <c r="J2157" s="474"/>
      <c r="K2157" s="475">
        <f t="shared" si="98"/>
        <v>0</v>
      </c>
      <c r="L2157" s="476" t="str">
        <f t="shared" si="96"/>
        <v/>
      </c>
      <c r="M2157" s="477"/>
      <c r="N2157" s="478"/>
    </row>
    <row r="2158" ht="15" customHeight="1" spans="1:14">
      <c r="A2158" s="461">
        <v>2152</v>
      </c>
      <c r="B2158" s="469" t="s">
        <v>2801</v>
      </c>
      <c r="C2158" s="470" t="s">
        <v>910</v>
      </c>
      <c r="D2158" s="471" t="s">
        <v>386</v>
      </c>
      <c r="E2158" s="465">
        <v>0</v>
      </c>
      <c r="F2158" s="466" t="e">
        <f t="shared" si="97"/>
        <v>#DIV/0!</v>
      </c>
      <c r="G2158" s="467">
        <v>0</v>
      </c>
      <c r="H2158" s="468"/>
      <c r="I2158" s="473"/>
      <c r="J2158" s="474"/>
      <c r="K2158" s="475">
        <f t="shared" si="98"/>
        <v>0</v>
      </c>
      <c r="L2158" s="476" t="str">
        <f t="shared" si="96"/>
        <v/>
      </c>
      <c r="M2158" s="477"/>
      <c r="N2158" s="478"/>
    </row>
    <row r="2159" ht="15" customHeight="1" spans="1:14">
      <c r="A2159" s="461">
        <v>2153</v>
      </c>
      <c r="B2159" s="469" t="s">
        <v>542</v>
      </c>
      <c r="C2159" s="470" t="s">
        <v>2803</v>
      </c>
      <c r="D2159" s="471" t="s">
        <v>386</v>
      </c>
      <c r="E2159" s="465">
        <v>0</v>
      </c>
      <c r="F2159" s="466" t="e">
        <f t="shared" si="97"/>
        <v>#DIV/0!</v>
      </c>
      <c r="G2159" s="467">
        <v>0</v>
      </c>
      <c r="H2159" s="468"/>
      <c r="I2159" s="473"/>
      <c r="J2159" s="474"/>
      <c r="K2159" s="475">
        <f t="shared" si="98"/>
        <v>0</v>
      </c>
      <c r="L2159" s="476" t="str">
        <f t="shared" si="96"/>
        <v/>
      </c>
      <c r="M2159" s="477"/>
      <c r="N2159" s="478"/>
    </row>
    <row r="2160" ht="15" customHeight="1" spans="1:14">
      <c r="A2160" s="461">
        <v>2154</v>
      </c>
      <c r="B2160" s="482" t="s">
        <v>542</v>
      </c>
      <c r="C2160" s="483" t="s">
        <v>2804</v>
      </c>
      <c r="D2160" s="471" t="s">
        <v>386</v>
      </c>
      <c r="E2160" s="465">
        <v>0</v>
      </c>
      <c r="F2160" s="466" t="e">
        <f t="shared" si="97"/>
        <v>#DIV/0!</v>
      </c>
      <c r="G2160" s="467">
        <v>0</v>
      </c>
      <c r="H2160" s="468"/>
      <c r="I2160" s="473"/>
      <c r="J2160" s="474"/>
      <c r="K2160" s="475">
        <f t="shared" si="98"/>
        <v>0</v>
      </c>
      <c r="L2160" s="476" t="str">
        <f t="shared" si="96"/>
        <v/>
      </c>
      <c r="M2160" s="477"/>
      <c r="N2160" s="478"/>
    </row>
    <row r="2161" ht="15" customHeight="1" spans="1:14">
      <c r="A2161" s="461">
        <v>2155</v>
      </c>
      <c r="B2161" s="482" t="s">
        <v>2805</v>
      </c>
      <c r="C2161" s="484" t="s">
        <v>2806</v>
      </c>
      <c r="D2161" s="471" t="s">
        <v>386</v>
      </c>
      <c r="E2161" s="465">
        <v>0</v>
      </c>
      <c r="F2161" s="466" t="e">
        <f t="shared" si="97"/>
        <v>#DIV/0!</v>
      </c>
      <c r="G2161" s="467">
        <v>0</v>
      </c>
      <c r="H2161" s="468"/>
      <c r="I2161" s="473"/>
      <c r="J2161" s="474"/>
      <c r="K2161" s="475">
        <f t="shared" si="98"/>
        <v>0</v>
      </c>
      <c r="L2161" s="476" t="str">
        <f t="shared" si="96"/>
        <v/>
      </c>
      <c r="M2161" s="477"/>
      <c r="N2161" s="478"/>
    </row>
    <row r="2162" ht="15" customHeight="1" spans="1:14">
      <c r="A2162" s="461">
        <v>2156</v>
      </c>
      <c r="B2162" s="482" t="s">
        <v>2807</v>
      </c>
      <c r="C2162" s="483" t="s">
        <v>2808</v>
      </c>
      <c r="D2162" s="471" t="s">
        <v>386</v>
      </c>
      <c r="E2162" s="465">
        <v>0</v>
      </c>
      <c r="F2162" s="466" t="e">
        <f t="shared" si="97"/>
        <v>#DIV/0!</v>
      </c>
      <c r="G2162" s="467">
        <v>0</v>
      </c>
      <c r="H2162" s="468"/>
      <c r="I2162" s="473"/>
      <c r="J2162" s="474"/>
      <c r="K2162" s="475">
        <f t="shared" si="98"/>
        <v>0</v>
      </c>
      <c r="L2162" s="476" t="str">
        <f t="shared" si="96"/>
        <v/>
      </c>
      <c r="M2162" s="477"/>
      <c r="N2162" s="478"/>
    </row>
    <row r="2163" ht="15" customHeight="1" spans="1:14">
      <c r="A2163" s="461">
        <v>2157</v>
      </c>
      <c r="B2163" s="482" t="s">
        <v>2809</v>
      </c>
      <c r="C2163" s="483"/>
      <c r="D2163" s="471" t="s">
        <v>342</v>
      </c>
      <c r="E2163" s="465">
        <v>0</v>
      </c>
      <c r="F2163" s="466" t="e">
        <f t="shared" si="97"/>
        <v>#DIV/0!</v>
      </c>
      <c r="G2163" s="467">
        <v>0</v>
      </c>
      <c r="H2163" s="468"/>
      <c r="I2163" s="473"/>
      <c r="J2163" s="474"/>
      <c r="K2163" s="475">
        <f t="shared" si="98"/>
        <v>0</v>
      </c>
      <c r="L2163" s="476" t="str">
        <f t="shared" si="96"/>
        <v/>
      </c>
      <c r="M2163" s="477"/>
      <c r="N2163" s="478"/>
    </row>
    <row r="2164" ht="15" customHeight="1" spans="1:14">
      <c r="A2164" s="461">
        <v>2158</v>
      </c>
      <c r="B2164" s="482" t="s">
        <v>579</v>
      </c>
      <c r="C2164" s="483" t="s">
        <v>2810</v>
      </c>
      <c r="D2164" s="471" t="s">
        <v>386</v>
      </c>
      <c r="E2164" s="465">
        <v>0</v>
      </c>
      <c r="F2164" s="466" t="e">
        <f t="shared" si="97"/>
        <v>#DIV/0!</v>
      </c>
      <c r="G2164" s="467">
        <v>0</v>
      </c>
      <c r="H2164" s="468"/>
      <c r="I2164" s="473"/>
      <c r="J2164" s="474"/>
      <c r="K2164" s="475">
        <f t="shared" si="98"/>
        <v>0</v>
      </c>
      <c r="L2164" s="476" t="str">
        <f t="shared" si="96"/>
        <v/>
      </c>
      <c r="M2164" s="477"/>
      <c r="N2164" s="478"/>
    </row>
    <row r="2165" ht="15" customHeight="1" spans="1:14">
      <c r="A2165" s="461">
        <v>2159</v>
      </c>
      <c r="B2165" s="482" t="s">
        <v>2811</v>
      </c>
      <c r="C2165" s="483" t="s">
        <v>1071</v>
      </c>
      <c r="D2165" s="471" t="s">
        <v>386</v>
      </c>
      <c r="E2165" s="465">
        <v>0</v>
      </c>
      <c r="F2165" s="466" t="e">
        <f t="shared" si="97"/>
        <v>#DIV/0!</v>
      </c>
      <c r="G2165" s="467">
        <v>0</v>
      </c>
      <c r="H2165" s="468"/>
      <c r="I2165" s="473"/>
      <c r="J2165" s="474"/>
      <c r="K2165" s="475">
        <f t="shared" si="98"/>
        <v>0</v>
      </c>
      <c r="L2165" s="476" t="str">
        <f t="shared" si="96"/>
        <v/>
      </c>
      <c r="M2165" s="477"/>
      <c r="N2165" s="478"/>
    </row>
    <row r="2166" ht="15" customHeight="1" spans="1:14">
      <c r="A2166" s="461">
        <v>2160</v>
      </c>
      <c r="B2166" s="482" t="s">
        <v>557</v>
      </c>
      <c r="C2166" s="483" t="s">
        <v>2812</v>
      </c>
      <c r="D2166" s="471" t="s">
        <v>386</v>
      </c>
      <c r="E2166" s="465">
        <v>0</v>
      </c>
      <c r="F2166" s="466" t="e">
        <f t="shared" si="97"/>
        <v>#DIV/0!</v>
      </c>
      <c r="G2166" s="467">
        <v>0</v>
      </c>
      <c r="H2166" s="468"/>
      <c r="I2166" s="473"/>
      <c r="J2166" s="474"/>
      <c r="K2166" s="475">
        <f t="shared" si="98"/>
        <v>0</v>
      </c>
      <c r="L2166" s="476" t="str">
        <f t="shared" si="96"/>
        <v/>
      </c>
      <c r="M2166" s="477"/>
      <c r="N2166" s="478"/>
    </row>
    <row r="2167" ht="15" customHeight="1" spans="1:14">
      <c r="A2167" s="461">
        <v>2161</v>
      </c>
      <c r="B2167" s="482" t="s">
        <v>564</v>
      </c>
      <c r="C2167" s="483" t="s">
        <v>2813</v>
      </c>
      <c r="D2167" s="471" t="s">
        <v>386</v>
      </c>
      <c r="E2167" s="465">
        <v>0</v>
      </c>
      <c r="F2167" s="466" t="e">
        <f t="shared" si="97"/>
        <v>#DIV/0!</v>
      </c>
      <c r="G2167" s="467">
        <v>0</v>
      </c>
      <c r="H2167" s="468"/>
      <c r="I2167" s="473"/>
      <c r="J2167" s="474"/>
      <c r="K2167" s="475">
        <f t="shared" si="98"/>
        <v>0</v>
      </c>
      <c r="L2167" s="476" t="str">
        <f t="shared" si="96"/>
        <v/>
      </c>
      <c r="M2167" s="477"/>
      <c r="N2167" s="478"/>
    </row>
    <row r="2168" ht="15" customHeight="1" spans="1:14">
      <c r="A2168" s="461">
        <v>2162</v>
      </c>
      <c r="B2168" s="482" t="s">
        <v>577</v>
      </c>
      <c r="C2168" s="483" t="s">
        <v>2814</v>
      </c>
      <c r="D2168" s="471" t="s">
        <v>342</v>
      </c>
      <c r="E2168" s="465">
        <v>0</v>
      </c>
      <c r="F2168" s="466" t="e">
        <f t="shared" si="97"/>
        <v>#DIV/0!</v>
      </c>
      <c r="G2168" s="467">
        <v>0</v>
      </c>
      <c r="H2168" s="468"/>
      <c r="I2168" s="473"/>
      <c r="J2168" s="474"/>
      <c r="K2168" s="475">
        <f t="shared" si="98"/>
        <v>0</v>
      </c>
      <c r="L2168" s="476" t="str">
        <f t="shared" si="96"/>
        <v/>
      </c>
      <c r="M2168" s="477"/>
      <c r="N2168" s="478"/>
    </row>
    <row r="2169" ht="15" customHeight="1" spans="1:14">
      <c r="A2169" s="461">
        <v>2163</v>
      </c>
      <c r="B2169" s="482" t="s">
        <v>568</v>
      </c>
      <c r="C2169" s="483" t="s">
        <v>2815</v>
      </c>
      <c r="D2169" s="471" t="s">
        <v>342</v>
      </c>
      <c r="E2169" s="465">
        <v>0</v>
      </c>
      <c r="F2169" s="466" t="e">
        <f t="shared" si="97"/>
        <v>#DIV/0!</v>
      </c>
      <c r="G2169" s="467">
        <v>0</v>
      </c>
      <c r="H2169" s="468"/>
      <c r="I2169" s="473"/>
      <c r="J2169" s="474"/>
      <c r="K2169" s="475">
        <f t="shared" si="98"/>
        <v>0</v>
      </c>
      <c r="L2169" s="476" t="str">
        <f t="shared" si="96"/>
        <v/>
      </c>
      <c r="M2169" s="477"/>
      <c r="N2169" s="478"/>
    </row>
    <row r="2170" ht="15" customHeight="1" spans="1:14">
      <c r="A2170" s="461">
        <v>2164</v>
      </c>
      <c r="B2170" s="482" t="s">
        <v>579</v>
      </c>
      <c r="C2170" s="483" t="s">
        <v>2816</v>
      </c>
      <c r="D2170" s="471" t="s">
        <v>386</v>
      </c>
      <c r="E2170" s="465">
        <v>0</v>
      </c>
      <c r="F2170" s="466" t="e">
        <f t="shared" si="97"/>
        <v>#DIV/0!</v>
      </c>
      <c r="G2170" s="467">
        <v>0</v>
      </c>
      <c r="H2170" s="468"/>
      <c r="I2170" s="473"/>
      <c r="J2170" s="474"/>
      <c r="K2170" s="475">
        <f t="shared" si="98"/>
        <v>0</v>
      </c>
      <c r="L2170" s="476" t="str">
        <f t="shared" si="96"/>
        <v/>
      </c>
      <c r="M2170" s="477"/>
      <c r="N2170" s="478"/>
    </row>
    <row r="2171" ht="15" customHeight="1" spans="1:14">
      <c r="A2171" s="461">
        <v>2165</v>
      </c>
      <c r="B2171" s="482" t="s">
        <v>2817</v>
      </c>
      <c r="C2171" s="483"/>
      <c r="D2171" s="471" t="s">
        <v>386</v>
      </c>
      <c r="E2171" s="465">
        <v>0</v>
      </c>
      <c r="F2171" s="466" t="e">
        <f t="shared" si="97"/>
        <v>#DIV/0!</v>
      </c>
      <c r="G2171" s="467">
        <v>0</v>
      </c>
      <c r="H2171" s="468"/>
      <c r="I2171" s="473"/>
      <c r="J2171" s="474"/>
      <c r="K2171" s="475">
        <f t="shared" si="98"/>
        <v>0</v>
      </c>
      <c r="L2171" s="476" t="str">
        <f t="shared" si="96"/>
        <v/>
      </c>
      <c r="M2171" s="477"/>
      <c r="N2171" s="478"/>
    </row>
    <row r="2172" ht="15" customHeight="1" spans="1:14">
      <c r="A2172" s="461">
        <v>2166</v>
      </c>
      <c r="B2172" s="482" t="s">
        <v>586</v>
      </c>
      <c r="C2172" s="483" t="s">
        <v>2818</v>
      </c>
      <c r="D2172" s="471" t="s">
        <v>342</v>
      </c>
      <c r="E2172" s="465">
        <v>0</v>
      </c>
      <c r="F2172" s="466" t="e">
        <f t="shared" si="97"/>
        <v>#DIV/0!</v>
      </c>
      <c r="G2172" s="467">
        <v>0</v>
      </c>
      <c r="H2172" s="468"/>
      <c r="I2172" s="473"/>
      <c r="J2172" s="474"/>
      <c r="K2172" s="475">
        <f t="shared" si="98"/>
        <v>0</v>
      </c>
      <c r="L2172" s="476" t="str">
        <f t="shared" si="96"/>
        <v/>
      </c>
      <c r="M2172" s="477"/>
      <c r="N2172" s="478"/>
    </row>
    <row r="2173" ht="15" customHeight="1" spans="1:14">
      <c r="A2173" s="461">
        <v>2167</v>
      </c>
      <c r="B2173" s="482" t="s">
        <v>590</v>
      </c>
      <c r="C2173" s="483" t="s">
        <v>2819</v>
      </c>
      <c r="D2173" s="471" t="s">
        <v>342</v>
      </c>
      <c r="E2173" s="465">
        <v>0</v>
      </c>
      <c r="F2173" s="466" t="e">
        <f t="shared" si="97"/>
        <v>#DIV/0!</v>
      </c>
      <c r="G2173" s="467">
        <v>0</v>
      </c>
      <c r="H2173" s="468"/>
      <c r="I2173" s="473"/>
      <c r="J2173" s="474"/>
      <c r="K2173" s="475">
        <f t="shared" si="98"/>
        <v>0</v>
      </c>
      <c r="L2173" s="476" t="str">
        <f t="shared" si="96"/>
        <v/>
      </c>
      <c r="M2173" s="477"/>
      <c r="N2173" s="478"/>
    </row>
    <row r="2174" ht="15" customHeight="1" spans="1:14">
      <c r="A2174" s="461">
        <v>2168</v>
      </c>
      <c r="B2174" s="482" t="s">
        <v>590</v>
      </c>
      <c r="C2174" s="483" t="s">
        <v>2820</v>
      </c>
      <c r="D2174" s="471" t="s">
        <v>386</v>
      </c>
      <c r="E2174" s="465">
        <v>0</v>
      </c>
      <c r="F2174" s="466" t="e">
        <f t="shared" si="97"/>
        <v>#DIV/0!</v>
      </c>
      <c r="G2174" s="467">
        <v>0</v>
      </c>
      <c r="H2174" s="468"/>
      <c r="I2174" s="473"/>
      <c r="J2174" s="474"/>
      <c r="K2174" s="475">
        <f t="shared" si="98"/>
        <v>0</v>
      </c>
      <c r="L2174" s="476" t="str">
        <f t="shared" si="96"/>
        <v/>
      </c>
      <c r="M2174" s="477"/>
      <c r="N2174" s="478"/>
    </row>
    <row r="2175" ht="15" customHeight="1" spans="1:14">
      <c r="A2175" s="461">
        <v>2169</v>
      </c>
      <c r="B2175" s="482" t="s">
        <v>610</v>
      </c>
      <c r="C2175" s="483" t="s">
        <v>2821</v>
      </c>
      <c r="D2175" s="471" t="s">
        <v>342</v>
      </c>
      <c r="E2175" s="465">
        <v>0</v>
      </c>
      <c r="F2175" s="466" t="e">
        <f t="shared" si="97"/>
        <v>#DIV/0!</v>
      </c>
      <c r="G2175" s="467">
        <v>0</v>
      </c>
      <c r="H2175" s="468"/>
      <c r="I2175" s="473"/>
      <c r="J2175" s="474"/>
      <c r="K2175" s="475">
        <f t="shared" si="98"/>
        <v>0</v>
      </c>
      <c r="L2175" s="476" t="str">
        <f t="shared" si="96"/>
        <v/>
      </c>
      <c r="M2175" s="477"/>
      <c r="N2175" s="478"/>
    </row>
    <row r="2176" ht="15" customHeight="1" spans="1:14">
      <c r="A2176" s="461">
        <v>2170</v>
      </c>
      <c r="B2176" s="482" t="s">
        <v>2822</v>
      </c>
      <c r="C2176" s="483"/>
      <c r="D2176" s="471" t="s">
        <v>386</v>
      </c>
      <c r="E2176" s="465">
        <v>0</v>
      </c>
      <c r="F2176" s="466" t="e">
        <f t="shared" si="97"/>
        <v>#DIV/0!</v>
      </c>
      <c r="G2176" s="467">
        <v>0</v>
      </c>
      <c r="H2176" s="468"/>
      <c r="I2176" s="473"/>
      <c r="J2176" s="474"/>
      <c r="K2176" s="475">
        <f t="shared" si="98"/>
        <v>0</v>
      </c>
      <c r="L2176" s="476" t="str">
        <f t="shared" si="96"/>
        <v/>
      </c>
      <c r="M2176" s="477"/>
      <c r="N2176" s="478"/>
    </row>
    <row r="2177" ht="15" customHeight="1" spans="1:14">
      <c r="A2177" s="461">
        <v>2171</v>
      </c>
      <c r="B2177" s="482" t="s">
        <v>2823</v>
      </c>
      <c r="C2177" s="483" t="s">
        <v>2824</v>
      </c>
      <c r="D2177" s="471" t="s">
        <v>386</v>
      </c>
      <c r="E2177" s="465">
        <v>0</v>
      </c>
      <c r="F2177" s="466" t="e">
        <f t="shared" si="97"/>
        <v>#DIV/0!</v>
      </c>
      <c r="G2177" s="467">
        <v>0</v>
      </c>
      <c r="H2177" s="468"/>
      <c r="I2177" s="473"/>
      <c r="J2177" s="474"/>
      <c r="K2177" s="475">
        <f t="shared" si="98"/>
        <v>0</v>
      </c>
      <c r="L2177" s="476" t="str">
        <f t="shared" si="96"/>
        <v/>
      </c>
      <c r="M2177" s="477"/>
      <c r="N2177" s="478"/>
    </row>
    <row r="2178" ht="15" customHeight="1" spans="1:14">
      <c r="A2178" s="461">
        <v>2172</v>
      </c>
      <c r="B2178" s="482" t="s">
        <v>2825</v>
      </c>
      <c r="C2178" s="483" t="s">
        <v>2826</v>
      </c>
      <c r="D2178" s="471" t="s">
        <v>386</v>
      </c>
      <c r="E2178" s="465">
        <v>0</v>
      </c>
      <c r="F2178" s="466" t="e">
        <f t="shared" si="97"/>
        <v>#DIV/0!</v>
      </c>
      <c r="G2178" s="467">
        <v>0</v>
      </c>
      <c r="H2178" s="468"/>
      <c r="I2178" s="473"/>
      <c r="J2178" s="474"/>
      <c r="K2178" s="475">
        <f t="shared" si="98"/>
        <v>0</v>
      </c>
      <c r="L2178" s="476" t="str">
        <f t="shared" si="96"/>
        <v/>
      </c>
      <c r="M2178" s="477"/>
      <c r="N2178" s="478"/>
    </row>
    <row r="2179" ht="15" customHeight="1" spans="1:14">
      <c r="A2179" s="461">
        <v>2173</v>
      </c>
      <c r="B2179" s="482" t="s">
        <v>2827</v>
      </c>
      <c r="C2179" s="483"/>
      <c r="D2179" s="471" t="s">
        <v>386</v>
      </c>
      <c r="E2179" s="465">
        <v>0</v>
      </c>
      <c r="F2179" s="466" t="e">
        <f t="shared" si="97"/>
        <v>#DIV/0!</v>
      </c>
      <c r="G2179" s="467">
        <v>0</v>
      </c>
      <c r="H2179" s="468"/>
      <c r="I2179" s="473"/>
      <c r="J2179" s="474"/>
      <c r="K2179" s="475">
        <f t="shared" si="98"/>
        <v>0</v>
      </c>
      <c r="L2179" s="476" t="str">
        <f t="shared" ref="L2179:L2242" si="99">IF(OR(G2179&lt;=0,G2179=""),"",(J2179-G2179)/G2179*100)</f>
        <v/>
      </c>
      <c r="M2179" s="477"/>
      <c r="N2179" s="478"/>
    </row>
    <row r="2180" ht="15" customHeight="1" spans="1:14">
      <c r="A2180" s="461">
        <v>2174</v>
      </c>
      <c r="B2180" s="482" t="s">
        <v>2828</v>
      </c>
      <c r="C2180" s="483"/>
      <c r="D2180" s="471" t="s">
        <v>386</v>
      </c>
      <c r="E2180" s="465">
        <v>0</v>
      </c>
      <c r="F2180" s="466" t="e">
        <f t="shared" si="97"/>
        <v>#DIV/0!</v>
      </c>
      <c r="G2180" s="467">
        <v>0</v>
      </c>
      <c r="H2180" s="468"/>
      <c r="I2180" s="473"/>
      <c r="J2180" s="474"/>
      <c r="K2180" s="475">
        <f t="shared" si="98"/>
        <v>0</v>
      </c>
      <c r="L2180" s="476" t="str">
        <f t="shared" si="99"/>
        <v/>
      </c>
      <c r="M2180" s="477"/>
      <c r="N2180" s="478"/>
    </row>
    <row r="2181" ht="15" customHeight="1" spans="1:14">
      <c r="A2181" s="461">
        <v>2175</v>
      </c>
      <c r="B2181" s="482" t="s">
        <v>2829</v>
      </c>
      <c r="C2181" s="483" t="s">
        <v>2830</v>
      </c>
      <c r="D2181" s="471" t="s">
        <v>342</v>
      </c>
      <c r="E2181" s="465">
        <v>0</v>
      </c>
      <c r="F2181" s="466" t="e">
        <f t="shared" si="97"/>
        <v>#DIV/0!</v>
      </c>
      <c r="G2181" s="467">
        <v>0</v>
      </c>
      <c r="H2181" s="468"/>
      <c r="I2181" s="473"/>
      <c r="J2181" s="474"/>
      <c r="K2181" s="475">
        <f t="shared" si="98"/>
        <v>0</v>
      </c>
      <c r="L2181" s="476" t="str">
        <f t="shared" si="99"/>
        <v/>
      </c>
      <c r="M2181" s="477"/>
      <c r="N2181" s="478"/>
    </row>
    <row r="2182" ht="15" customHeight="1" spans="1:14">
      <c r="A2182" s="461">
        <v>2176</v>
      </c>
      <c r="B2182" s="482" t="s">
        <v>2831</v>
      </c>
      <c r="C2182" s="483" t="s">
        <v>2832</v>
      </c>
      <c r="D2182" s="471" t="s">
        <v>342</v>
      </c>
      <c r="E2182" s="465">
        <v>0</v>
      </c>
      <c r="F2182" s="466" t="e">
        <f t="shared" si="97"/>
        <v>#DIV/0!</v>
      </c>
      <c r="G2182" s="467">
        <v>0</v>
      </c>
      <c r="H2182" s="468"/>
      <c r="I2182" s="473"/>
      <c r="J2182" s="474"/>
      <c r="K2182" s="475">
        <f t="shared" si="98"/>
        <v>0</v>
      </c>
      <c r="L2182" s="476" t="str">
        <f t="shared" si="99"/>
        <v/>
      </c>
      <c r="M2182" s="477"/>
      <c r="N2182" s="478"/>
    </row>
    <row r="2183" ht="15" customHeight="1" spans="1:14">
      <c r="A2183" s="461">
        <v>2177</v>
      </c>
      <c r="B2183" s="482" t="s">
        <v>640</v>
      </c>
      <c r="C2183" s="483" t="s">
        <v>2833</v>
      </c>
      <c r="D2183" s="471" t="s">
        <v>342</v>
      </c>
      <c r="E2183" s="465">
        <v>0</v>
      </c>
      <c r="F2183" s="466" t="e">
        <f t="shared" si="97"/>
        <v>#DIV/0!</v>
      </c>
      <c r="G2183" s="467">
        <v>0</v>
      </c>
      <c r="H2183" s="468"/>
      <c r="I2183" s="473"/>
      <c r="J2183" s="474"/>
      <c r="K2183" s="475">
        <f t="shared" si="98"/>
        <v>0</v>
      </c>
      <c r="L2183" s="476" t="str">
        <f t="shared" si="99"/>
        <v/>
      </c>
      <c r="M2183" s="477"/>
      <c r="N2183" s="478"/>
    </row>
    <row r="2184" ht="15" customHeight="1" spans="1:14">
      <c r="A2184" s="461">
        <v>2178</v>
      </c>
      <c r="B2184" s="482" t="s">
        <v>2834</v>
      </c>
      <c r="C2184" s="483"/>
      <c r="D2184" s="471" t="s">
        <v>342</v>
      </c>
      <c r="E2184" s="465">
        <v>0</v>
      </c>
      <c r="F2184" s="466" t="e">
        <f t="shared" ref="F2184:F2247" si="100">G2184/E2184</f>
        <v>#DIV/0!</v>
      </c>
      <c r="G2184" s="467">
        <v>0</v>
      </c>
      <c r="H2184" s="468"/>
      <c r="I2184" s="473"/>
      <c r="J2184" s="474"/>
      <c r="K2184" s="475">
        <f t="shared" ref="K2184:K2247" si="101">J2184-G2184</f>
        <v>0</v>
      </c>
      <c r="L2184" s="476" t="str">
        <f t="shared" si="99"/>
        <v/>
      </c>
      <c r="M2184" s="477"/>
      <c r="N2184" s="478"/>
    </row>
    <row r="2185" ht="15" customHeight="1" spans="1:14">
      <c r="A2185" s="461">
        <v>2179</v>
      </c>
      <c r="B2185" s="482" t="s">
        <v>2835</v>
      </c>
      <c r="C2185" s="483"/>
      <c r="D2185" s="471" t="s">
        <v>386</v>
      </c>
      <c r="E2185" s="465">
        <v>0</v>
      </c>
      <c r="F2185" s="466" t="e">
        <f t="shared" si="100"/>
        <v>#DIV/0!</v>
      </c>
      <c r="G2185" s="467">
        <v>0</v>
      </c>
      <c r="H2185" s="468"/>
      <c r="I2185" s="473"/>
      <c r="J2185" s="474"/>
      <c r="K2185" s="475">
        <f t="shared" si="101"/>
        <v>0</v>
      </c>
      <c r="L2185" s="476" t="str">
        <f t="shared" si="99"/>
        <v/>
      </c>
      <c r="M2185" s="477"/>
      <c r="N2185" s="478"/>
    </row>
    <row r="2186" ht="15" customHeight="1" spans="1:14">
      <c r="A2186" s="461">
        <v>2180</v>
      </c>
      <c r="B2186" s="482" t="s">
        <v>2836</v>
      </c>
      <c r="C2186" s="483" t="s">
        <v>569</v>
      </c>
      <c r="D2186" s="471" t="s">
        <v>342</v>
      </c>
      <c r="E2186" s="465">
        <v>0</v>
      </c>
      <c r="F2186" s="466" t="e">
        <f t="shared" si="100"/>
        <v>#DIV/0!</v>
      </c>
      <c r="G2186" s="467">
        <v>0</v>
      </c>
      <c r="H2186" s="468"/>
      <c r="I2186" s="473"/>
      <c r="J2186" s="474"/>
      <c r="K2186" s="475">
        <f t="shared" si="101"/>
        <v>0</v>
      </c>
      <c r="L2186" s="476" t="str">
        <f t="shared" si="99"/>
        <v/>
      </c>
      <c r="M2186" s="477"/>
      <c r="N2186" s="478"/>
    </row>
    <row r="2187" ht="15" customHeight="1" spans="1:14">
      <c r="A2187" s="461">
        <v>2181</v>
      </c>
      <c r="B2187" s="482" t="s">
        <v>651</v>
      </c>
      <c r="C2187" s="483" t="s">
        <v>2837</v>
      </c>
      <c r="D2187" s="471" t="s">
        <v>386</v>
      </c>
      <c r="E2187" s="465">
        <v>0</v>
      </c>
      <c r="F2187" s="466" t="e">
        <f t="shared" si="100"/>
        <v>#DIV/0!</v>
      </c>
      <c r="G2187" s="467">
        <v>0</v>
      </c>
      <c r="H2187" s="468"/>
      <c r="I2187" s="473"/>
      <c r="J2187" s="474"/>
      <c r="K2187" s="475">
        <f t="shared" si="101"/>
        <v>0</v>
      </c>
      <c r="L2187" s="476" t="str">
        <f t="shared" si="99"/>
        <v/>
      </c>
      <c r="M2187" s="477"/>
      <c r="N2187" s="478"/>
    </row>
    <row r="2188" ht="15" customHeight="1" spans="1:14">
      <c r="A2188" s="461">
        <v>2182</v>
      </c>
      <c r="B2188" s="482" t="s">
        <v>657</v>
      </c>
      <c r="C2188" s="483" t="s">
        <v>2838</v>
      </c>
      <c r="D2188" s="471" t="s">
        <v>386</v>
      </c>
      <c r="E2188" s="465">
        <v>0</v>
      </c>
      <c r="F2188" s="466" t="e">
        <f t="shared" si="100"/>
        <v>#DIV/0!</v>
      </c>
      <c r="G2188" s="467">
        <v>0</v>
      </c>
      <c r="H2188" s="468"/>
      <c r="I2188" s="473"/>
      <c r="J2188" s="474"/>
      <c r="K2188" s="475">
        <f t="shared" si="101"/>
        <v>0</v>
      </c>
      <c r="L2188" s="476" t="str">
        <f t="shared" si="99"/>
        <v/>
      </c>
      <c r="M2188" s="477"/>
      <c r="N2188" s="478"/>
    </row>
    <row r="2189" ht="15" customHeight="1" spans="1:14">
      <c r="A2189" s="461">
        <v>2183</v>
      </c>
      <c r="B2189" s="482" t="s">
        <v>667</v>
      </c>
      <c r="C2189" s="483" t="s">
        <v>580</v>
      </c>
      <c r="D2189" s="471" t="s">
        <v>386</v>
      </c>
      <c r="E2189" s="465">
        <v>0</v>
      </c>
      <c r="F2189" s="466" t="e">
        <f t="shared" si="100"/>
        <v>#DIV/0!</v>
      </c>
      <c r="G2189" s="467">
        <v>0</v>
      </c>
      <c r="H2189" s="468"/>
      <c r="I2189" s="473"/>
      <c r="J2189" s="474"/>
      <c r="K2189" s="475">
        <f t="shared" si="101"/>
        <v>0</v>
      </c>
      <c r="L2189" s="476" t="str">
        <f t="shared" si="99"/>
        <v/>
      </c>
      <c r="M2189" s="477"/>
      <c r="N2189" s="478"/>
    </row>
    <row r="2190" ht="15" customHeight="1" spans="1:14">
      <c r="A2190" s="461">
        <v>2184</v>
      </c>
      <c r="B2190" s="482" t="s">
        <v>657</v>
      </c>
      <c r="C2190" s="483" t="s">
        <v>2839</v>
      </c>
      <c r="D2190" s="471" t="s">
        <v>386</v>
      </c>
      <c r="E2190" s="465">
        <v>0</v>
      </c>
      <c r="F2190" s="466" t="e">
        <f t="shared" si="100"/>
        <v>#DIV/0!</v>
      </c>
      <c r="G2190" s="467">
        <v>0</v>
      </c>
      <c r="H2190" s="468"/>
      <c r="I2190" s="473"/>
      <c r="J2190" s="474"/>
      <c r="K2190" s="475">
        <f t="shared" si="101"/>
        <v>0</v>
      </c>
      <c r="L2190" s="476" t="str">
        <f t="shared" si="99"/>
        <v/>
      </c>
      <c r="M2190" s="477"/>
      <c r="N2190" s="478"/>
    </row>
    <row r="2191" ht="15" customHeight="1" spans="1:14">
      <c r="A2191" s="461">
        <v>2185</v>
      </c>
      <c r="B2191" s="482" t="s">
        <v>2840</v>
      </c>
      <c r="C2191" s="483" t="s">
        <v>2841</v>
      </c>
      <c r="D2191" s="471" t="s">
        <v>386</v>
      </c>
      <c r="E2191" s="465">
        <v>0</v>
      </c>
      <c r="F2191" s="466" t="e">
        <f t="shared" si="100"/>
        <v>#DIV/0!</v>
      </c>
      <c r="G2191" s="467">
        <v>0</v>
      </c>
      <c r="H2191" s="468"/>
      <c r="I2191" s="473"/>
      <c r="J2191" s="474"/>
      <c r="K2191" s="475">
        <f t="shared" si="101"/>
        <v>0</v>
      </c>
      <c r="L2191" s="476" t="str">
        <f t="shared" si="99"/>
        <v/>
      </c>
      <c r="M2191" s="477"/>
      <c r="N2191" s="478"/>
    </row>
    <row r="2192" ht="15" customHeight="1" spans="1:14">
      <c r="A2192" s="461">
        <v>2186</v>
      </c>
      <c r="B2192" s="482" t="s">
        <v>657</v>
      </c>
      <c r="C2192" s="483" t="s">
        <v>2842</v>
      </c>
      <c r="D2192" s="471" t="s">
        <v>386</v>
      </c>
      <c r="E2192" s="465">
        <v>0</v>
      </c>
      <c r="F2192" s="466" t="e">
        <f t="shared" si="100"/>
        <v>#DIV/0!</v>
      </c>
      <c r="G2192" s="467">
        <v>0</v>
      </c>
      <c r="H2192" s="468"/>
      <c r="I2192" s="473"/>
      <c r="J2192" s="474"/>
      <c r="K2192" s="475">
        <f t="shared" si="101"/>
        <v>0</v>
      </c>
      <c r="L2192" s="476" t="str">
        <f t="shared" si="99"/>
        <v/>
      </c>
      <c r="M2192" s="477"/>
      <c r="N2192" s="478"/>
    </row>
    <row r="2193" ht="15" customHeight="1" spans="1:14">
      <c r="A2193" s="461">
        <v>2187</v>
      </c>
      <c r="B2193" s="482" t="s">
        <v>2843</v>
      </c>
      <c r="C2193" s="483" t="s">
        <v>2844</v>
      </c>
      <c r="D2193" s="471" t="s">
        <v>386</v>
      </c>
      <c r="E2193" s="465">
        <v>0</v>
      </c>
      <c r="F2193" s="466" t="e">
        <f t="shared" si="100"/>
        <v>#DIV/0!</v>
      </c>
      <c r="G2193" s="467">
        <v>0</v>
      </c>
      <c r="H2193" s="468"/>
      <c r="I2193" s="473"/>
      <c r="J2193" s="474"/>
      <c r="K2193" s="475">
        <f t="shared" si="101"/>
        <v>0</v>
      </c>
      <c r="L2193" s="476" t="str">
        <f t="shared" si="99"/>
        <v/>
      </c>
      <c r="M2193" s="477"/>
      <c r="N2193" s="478"/>
    </row>
    <row r="2194" ht="15" customHeight="1" spans="1:14">
      <c r="A2194" s="461">
        <v>2188</v>
      </c>
      <c r="B2194" s="482" t="s">
        <v>2843</v>
      </c>
      <c r="C2194" s="483" t="s">
        <v>2845</v>
      </c>
      <c r="D2194" s="471" t="s">
        <v>386</v>
      </c>
      <c r="E2194" s="465">
        <v>0</v>
      </c>
      <c r="F2194" s="466" t="e">
        <f t="shared" si="100"/>
        <v>#DIV/0!</v>
      </c>
      <c r="G2194" s="467">
        <v>0</v>
      </c>
      <c r="H2194" s="468"/>
      <c r="I2194" s="473"/>
      <c r="J2194" s="474"/>
      <c r="K2194" s="475">
        <f t="shared" si="101"/>
        <v>0</v>
      </c>
      <c r="L2194" s="476" t="str">
        <f t="shared" si="99"/>
        <v/>
      </c>
      <c r="M2194" s="477"/>
      <c r="N2194" s="478"/>
    </row>
    <row r="2195" ht="15" customHeight="1" spans="1:14">
      <c r="A2195" s="461">
        <v>2189</v>
      </c>
      <c r="B2195" s="482" t="s">
        <v>2846</v>
      </c>
      <c r="C2195" s="483" t="s">
        <v>2847</v>
      </c>
      <c r="D2195" s="471" t="s">
        <v>342</v>
      </c>
      <c r="E2195" s="465">
        <v>0</v>
      </c>
      <c r="F2195" s="466" t="e">
        <f t="shared" si="100"/>
        <v>#DIV/0!</v>
      </c>
      <c r="G2195" s="467">
        <v>0</v>
      </c>
      <c r="H2195" s="468"/>
      <c r="I2195" s="473"/>
      <c r="J2195" s="474"/>
      <c r="K2195" s="475">
        <f t="shared" si="101"/>
        <v>0</v>
      </c>
      <c r="L2195" s="476" t="str">
        <f t="shared" si="99"/>
        <v/>
      </c>
      <c r="M2195" s="477"/>
      <c r="N2195" s="478"/>
    </row>
    <row r="2196" ht="15" customHeight="1" spans="1:14">
      <c r="A2196" s="461">
        <v>2190</v>
      </c>
      <c r="B2196" s="482" t="s">
        <v>2843</v>
      </c>
      <c r="C2196" s="483" t="s">
        <v>2848</v>
      </c>
      <c r="D2196" s="471" t="s">
        <v>342</v>
      </c>
      <c r="E2196" s="465">
        <v>0</v>
      </c>
      <c r="F2196" s="466" t="e">
        <f t="shared" si="100"/>
        <v>#DIV/0!</v>
      </c>
      <c r="G2196" s="467">
        <v>0</v>
      </c>
      <c r="H2196" s="468"/>
      <c r="I2196" s="473"/>
      <c r="J2196" s="474"/>
      <c r="K2196" s="475">
        <f t="shared" si="101"/>
        <v>0</v>
      </c>
      <c r="L2196" s="476" t="str">
        <f t="shared" si="99"/>
        <v/>
      </c>
      <c r="M2196" s="477"/>
      <c r="N2196" s="478"/>
    </row>
    <row r="2197" ht="15" customHeight="1" spans="1:14">
      <c r="A2197" s="461">
        <v>2191</v>
      </c>
      <c r="B2197" s="482" t="s">
        <v>2801</v>
      </c>
      <c r="C2197" s="483" t="s">
        <v>2849</v>
      </c>
      <c r="D2197" s="471" t="s">
        <v>342</v>
      </c>
      <c r="E2197" s="465">
        <v>0</v>
      </c>
      <c r="F2197" s="466" t="e">
        <f t="shared" si="100"/>
        <v>#DIV/0!</v>
      </c>
      <c r="G2197" s="467">
        <v>0</v>
      </c>
      <c r="H2197" s="468"/>
      <c r="I2197" s="473"/>
      <c r="J2197" s="474"/>
      <c r="K2197" s="475">
        <f t="shared" si="101"/>
        <v>0</v>
      </c>
      <c r="L2197" s="476" t="str">
        <f t="shared" si="99"/>
        <v/>
      </c>
      <c r="M2197" s="477"/>
      <c r="N2197" s="478"/>
    </row>
    <row r="2198" ht="15" customHeight="1" spans="1:14">
      <c r="A2198" s="461">
        <v>2192</v>
      </c>
      <c r="B2198" s="482" t="s">
        <v>669</v>
      </c>
      <c r="C2198" s="483" t="s">
        <v>2850</v>
      </c>
      <c r="D2198" s="471" t="s">
        <v>386</v>
      </c>
      <c r="E2198" s="465">
        <v>0</v>
      </c>
      <c r="F2198" s="466" t="e">
        <f t="shared" si="100"/>
        <v>#DIV/0!</v>
      </c>
      <c r="G2198" s="467">
        <v>0</v>
      </c>
      <c r="H2198" s="468"/>
      <c r="I2198" s="473"/>
      <c r="J2198" s="474"/>
      <c r="K2198" s="475">
        <f t="shared" si="101"/>
        <v>0</v>
      </c>
      <c r="L2198" s="476" t="str">
        <f t="shared" si="99"/>
        <v/>
      </c>
      <c r="M2198" s="477"/>
      <c r="N2198" s="478"/>
    </row>
    <row r="2199" ht="15" customHeight="1" spans="1:14">
      <c r="A2199" s="461">
        <v>2193</v>
      </c>
      <c r="B2199" s="482" t="s">
        <v>669</v>
      </c>
      <c r="C2199" s="483" t="s">
        <v>2851</v>
      </c>
      <c r="D2199" s="471" t="s">
        <v>342</v>
      </c>
      <c r="E2199" s="465">
        <v>0</v>
      </c>
      <c r="F2199" s="466" t="e">
        <f t="shared" si="100"/>
        <v>#DIV/0!</v>
      </c>
      <c r="G2199" s="467">
        <v>0</v>
      </c>
      <c r="H2199" s="468"/>
      <c r="I2199" s="473"/>
      <c r="J2199" s="474"/>
      <c r="K2199" s="475">
        <f t="shared" si="101"/>
        <v>0</v>
      </c>
      <c r="L2199" s="476" t="str">
        <f t="shared" si="99"/>
        <v/>
      </c>
      <c r="M2199" s="477"/>
      <c r="N2199" s="478"/>
    </row>
    <row r="2200" ht="15" customHeight="1" spans="1:14">
      <c r="A2200" s="461">
        <v>2194</v>
      </c>
      <c r="B2200" s="482" t="s">
        <v>680</v>
      </c>
      <c r="C2200" s="483">
        <v>120</v>
      </c>
      <c r="D2200" s="471" t="s">
        <v>342</v>
      </c>
      <c r="E2200" s="465">
        <v>0</v>
      </c>
      <c r="F2200" s="466" t="e">
        <f t="shared" si="100"/>
        <v>#DIV/0!</v>
      </c>
      <c r="G2200" s="467">
        <v>0</v>
      </c>
      <c r="H2200" s="468"/>
      <c r="I2200" s="473"/>
      <c r="J2200" s="474"/>
      <c r="K2200" s="475">
        <f t="shared" si="101"/>
        <v>0</v>
      </c>
      <c r="L2200" s="476" t="str">
        <f t="shared" si="99"/>
        <v/>
      </c>
      <c r="M2200" s="477"/>
      <c r="N2200" s="478"/>
    </row>
    <row r="2201" ht="15" customHeight="1" spans="1:14">
      <c r="A2201" s="461">
        <v>2195</v>
      </c>
      <c r="B2201" s="482" t="s">
        <v>2852</v>
      </c>
      <c r="C2201" s="483"/>
      <c r="D2201" s="471" t="s">
        <v>476</v>
      </c>
      <c r="E2201" s="465">
        <v>0</v>
      </c>
      <c r="F2201" s="466" t="e">
        <f t="shared" si="100"/>
        <v>#DIV/0!</v>
      </c>
      <c r="G2201" s="467">
        <v>0</v>
      </c>
      <c r="H2201" s="468"/>
      <c r="I2201" s="473"/>
      <c r="J2201" s="474"/>
      <c r="K2201" s="475">
        <f t="shared" si="101"/>
        <v>0</v>
      </c>
      <c r="L2201" s="476" t="str">
        <f t="shared" si="99"/>
        <v/>
      </c>
      <c r="M2201" s="477"/>
      <c r="N2201" s="478"/>
    </row>
    <row r="2202" ht="15" customHeight="1" spans="1:14">
      <c r="A2202" s="461">
        <v>2196</v>
      </c>
      <c r="B2202" s="482" t="s">
        <v>2853</v>
      </c>
      <c r="C2202" s="483">
        <v>315</v>
      </c>
      <c r="D2202" s="471" t="s">
        <v>342</v>
      </c>
      <c r="E2202" s="465">
        <v>0</v>
      </c>
      <c r="F2202" s="466" t="e">
        <f t="shared" si="100"/>
        <v>#DIV/0!</v>
      </c>
      <c r="G2202" s="467">
        <v>0</v>
      </c>
      <c r="H2202" s="468"/>
      <c r="I2202" s="473"/>
      <c r="J2202" s="474"/>
      <c r="K2202" s="475">
        <f t="shared" si="101"/>
        <v>0</v>
      </c>
      <c r="L2202" s="476" t="str">
        <f t="shared" si="99"/>
        <v/>
      </c>
      <c r="M2202" s="477"/>
      <c r="N2202" s="478"/>
    </row>
    <row r="2203" ht="15" customHeight="1" spans="1:14">
      <c r="A2203" s="461">
        <v>2197</v>
      </c>
      <c r="B2203" s="482" t="s">
        <v>2854</v>
      </c>
      <c r="C2203" s="483"/>
      <c r="D2203" s="471" t="s">
        <v>386</v>
      </c>
      <c r="E2203" s="465">
        <v>0</v>
      </c>
      <c r="F2203" s="466" t="e">
        <f t="shared" si="100"/>
        <v>#DIV/0!</v>
      </c>
      <c r="G2203" s="467">
        <v>0</v>
      </c>
      <c r="H2203" s="468"/>
      <c r="I2203" s="473"/>
      <c r="J2203" s="474"/>
      <c r="K2203" s="475">
        <f t="shared" si="101"/>
        <v>0</v>
      </c>
      <c r="L2203" s="476" t="str">
        <f t="shared" si="99"/>
        <v/>
      </c>
      <c r="M2203" s="477"/>
      <c r="N2203" s="478"/>
    </row>
    <row r="2204" ht="15" customHeight="1" spans="1:14">
      <c r="A2204" s="461">
        <v>2198</v>
      </c>
      <c r="B2204" s="482" t="s">
        <v>2855</v>
      </c>
      <c r="C2204" s="483" t="s">
        <v>713</v>
      </c>
      <c r="D2204" s="471" t="s">
        <v>342</v>
      </c>
      <c r="E2204" s="465">
        <v>0</v>
      </c>
      <c r="F2204" s="466" t="e">
        <f t="shared" si="100"/>
        <v>#DIV/0!</v>
      </c>
      <c r="G2204" s="467">
        <v>0</v>
      </c>
      <c r="H2204" s="468"/>
      <c r="I2204" s="473"/>
      <c r="J2204" s="474"/>
      <c r="K2204" s="475">
        <f t="shared" si="101"/>
        <v>0</v>
      </c>
      <c r="L2204" s="476" t="str">
        <f t="shared" si="99"/>
        <v/>
      </c>
      <c r="M2204" s="477"/>
      <c r="N2204" s="478"/>
    </row>
    <row r="2205" ht="15" customHeight="1" spans="1:14">
      <c r="A2205" s="461">
        <v>2199</v>
      </c>
      <c r="B2205" s="482" t="s">
        <v>2855</v>
      </c>
      <c r="C2205" s="483" t="s">
        <v>712</v>
      </c>
      <c r="D2205" s="471" t="s">
        <v>342</v>
      </c>
      <c r="E2205" s="465">
        <v>0</v>
      </c>
      <c r="F2205" s="466" t="e">
        <f t="shared" si="100"/>
        <v>#DIV/0!</v>
      </c>
      <c r="G2205" s="467">
        <v>0</v>
      </c>
      <c r="H2205" s="468"/>
      <c r="I2205" s="473"/>
      <c r="J2205" s="474"/>
      <c r="K2205" s="475">
        <f t="shared" si="101"/>
        <v>0</v>
      </c>
      <c r="L2205" s="476" t="str">
        <f t="shared" si="99"/>
        <v/>
      </c>
      <c r="M2205" s="477"/>
      <c r="N2205" s="478"/>
    </row>
    <row r="2206" ht="15" customHeight="1" spans="1:14">
      <c r="A2206" s="461">
        <v>2200</v>
      </c>
      <c r="B2206" s="482" t="s">
        <v>2855</v>
      </c>
      <c r="C2206" s="483" t="s">
        <v>2856</v>
      </c>
      <c r="D2206" s="471" t="s">
        <v>342</v>
      </c>
      <c r="E2206" s="465">
        <v>0</v>
      </c>
      <c r="F2206" s="466" t="e">
        <f t="shared" si="100"/>
        <v>#DIV/0!</v>
      </c>
      <c r="G2206" s="467">
        <v>0</v>
      </c>
      <c r="H2206" s="468"/>
      <c r="I2206" s="473"/>
      <c r="J2206" s="474"/>
      <c r="K2206" s="475">
        <f t="shared" si="101"/>
        <v>0</v>
      </c>
      <c r="L2206" s="476" t="str">
        <f t="shared" si="99"/>
        <v/>
      </c>
      <c r="M2206" s="477"/>
      <c r="N2206" s="478"/>
    </row>
    <row r="2207" ht="15" customHeight="1" spans="1:14">
      <c r="A2207" s="461">
        <v>2201</v>
      </c>
      <c r="B2207" s="482" t="s">
        <v>2857</v>
      </c>
      <c r="C2207" s="483" t="s">
        <v>1412</v>
      </c>
      <c r="D2207" s="471" t="s">
        <v>342</v>
      </c>
      <c r="E2207" s="465">
        <v>0</v>
      </c>
      <c r="F2207" s="466" t="e">
        <f t="shared" si="100"/>
        <v>#DIV/0!</v>
      </c>
      <c r="G2207" s="467">
        <v>0</v>
      </c>
      <c r="H2207" s="468"/>
      <c r="I2207" s="473"/>
      <c r="J2207" s="474"/>
      <c r="K2207" s="475">
        <f t="shared" si="101"/>
        <v>0</v>
      </c>
      <c r="L2207" s="476" t="str">
        <f t="shared" si="99"/>
        <v/>
      </c>
      <c r="M2207" s="477"/>
      <c r="N2207" s="478"/>
    </row>
    <row r="2208" ht="15" customHeight="1" spans="1:14">
      <c r="A2208" s="461">
        <v>2202</v>
      </c>
      <c r="B2208" s="482" t="s">
        <v>2858</v>
      </c>
      <c r="C2208" s="483" t="s">
        <v>1388</v>
      </c>
      <c r="D2208" s="471" t="s">
        <v>342</v>
      </c>
      <c r="E2208" s="465">
        <v>0</v>
      </c>
      <c r="F2208" s="466" t="e">
        <f t="shared" si="100"/>
        <v>#DIV/0!</v>
      </c>
      <c r="G2208" s="467">
        <v>0</v>
      </c>
      <c r="H2208" s="468"/>
      <c r="I2208" s="473"/>
      <c r="J2208" s="474"/>
      <c r="K2208" s="475">
        <f t="shared" si="101"/>
        <v>0</v>
      </c>
      <c r="L2208" s="476" t="str">
        <f t="shared" si="99"/>
        <v/>
      </c>
      <c r="M2208" s="477"/>
      <c r="N2208" s="478"/>
    </row>
    <row r="2209" ht="15" customHeight="1" spans="1:14">
      <c r="A2209" s="461">
        <v>2203</v>
      </c>
      <c r="B2209" s="482" t="s">
        <v>2859</v>
      </c>
      <c r="C2209" s="483" t="s">
        <v>2860</v>
      </c>
      <c r="D2209" s="471" t="s">
        <v>342</v>
      </c>
      <c r="E2209" s="465">
        <v>0</v>
      </c>
      <c r="F2209" s="466" t="e">
        <f t="shared" si="100"/>
        <v>#DIV/0!</v>
      </c>
      <c r="G2209" s="467">
        <v>0</v>
      </c>
      <c r="H2209" s="468"/>
      <c r="I2209" s="473"/>
      <c r="J2209" s="474"/>
      <c r="K2209" s="475">
        <f t="shared" si="101"/>
        <v>0</v>
      </c>
      <c r="L2209" s="476" t="str">
        <f t="shared" si="99"/>
        <v/>
      </c>
      <c r="M2209" s="477"/>
      <c r="N2209" s="478"/>
    </row>
    <row r="2210" ht="15" customHeight="1" spans="1:14">
      <c r="A2210" s="461">
        <v>2204</v>
      </c>
      <c r="B2210" s="482" t="s">
        <v>2858</v>
      </c>
      <c r="C2210" s="483" t="s">
        <v>2861</v>
      </c>
      <c r="D2210" s="471" t="s">
        <v>342</v>
      </c>
      <c r="E2210" s="465">
        <v>0</v>
      </c>
      <c r="F2210" s="466" t="e">
        <f t="shared" si="100"/>
        <v>#DIV/0!</v>
      </c>
      <c r="G2210" s="467">
        <v>0</v>
      </c>
      <c r="H2210" s="468"/>
      <c r="I2210" s="473"/>
      <c r="J2210" s="474"/>
      <c r="K2210" s="475">
        <f t="shared" si="101"/>
        <v>0</v>
      </c>
      <c r="L2210" s="476" t="str">
        <f t="shared" si="99"/>
        <v/>
      </c>
      <c r="M2210" s="477"/>
      <c r="N2210" s="478"/>
    </row>
    <row r="2211" ht="15" customHeight="1" spans="1:14">
      <c r="A2211" s="461">
        <v>2205</v>
      </c>
      <c r="B2211" s="482" t="s">
        <v>2862</v>
      </c>
      <c r="C2211" s="483" t="s">
        <v>1391</v>
      </c>
      <c r="D2211" s="471" t="s">
        <v>386</v>
      </c>
      <c r="E2211" s="465">
        <v>0</v>
      </c>
      <c r="F2211" s="466" t="e">
        <f t="shared" si="100"/>
        <v>#DIV/0!</v>
      </c>
      <c r="G2211" s="467">
        <v>0</v>
      </c>
      <c r="H2211" s="468"/>
      <c r="I2211" s="473"/>
      <c r="J2211" s="474"/>
      <c r="K2211" s="475">
        <f t="shared" si="101"/>
        <v>0</v>
      </c>
      <c r="L2211" s="476" t="str">
        <f t="shared" si="99"/>
        <v/>
      </c>
      <c r="M2211" s="477"/>
      <c r="N2211" s="478"/>
    </row>
    <row r="2212" ht="15" customHeight="1" spans="1:14">
      <c r="A2212" s="461">
        <v>2206</v>
      </c>
      <c r="B2212" s="482" t="s">
        <v>2863</v>
      </c>
      <c r="C2212" s="483" t="s">
        <v>2864</v>
      </c>
      <c r="D2212" s="471" t="s">
        <v>342</v>
      </c>
      <c r="E2212" s="465">
        <v>0</v>
      </c>
      <c r="F2212" s="466" t="e">
        <f t="shared" si="100"/>
        <v>#DIV/0!</v>
      </c>
      <c r="G2212" s="467">
        <v>0</v>
      </c>
      <c r="H2212" s="468"/>
      <c r="I2212" s="473"/>
      <c r="J2212" s="474"/>
      <c r="K2212" s="475">
        <f t="shared" si="101"/>
        <v>0</v>
      </c>
      <c r="L2212" s="476" t="str">
        <f t="shared" si="99"/>
        <v/>
      </c>
      <c r="M2212" s="477"/>
      <c r="N2212" s="478"/>
    </row>
    <row r="2213" ht="15" customHeight="1" spans="1:14">
      <c r="A2213" s="461">
        <v>2207</v>
      </c>
      <c r="B2213" s="482" t="s">
        <v>702</v>
      </c>
      <c r="C2213" s="483"/>
      <c r="D2213" s="471" t="s">
        <v>701</v>
      </c>
      <c r="E2213" s="465">
        <v>0</v>
      </c>
      <c r="F2213" s="466" t="e">
        <f t="shared" si="100"/>
        <v>#DIV/0!</v>
      </c>
      <c r="G2213" s="467">
        <v>0</v>
      </c>
      <c r="H2213" s="468"/>
      <c r="I2213" s="473"/>
      <c r="J2213" s="474"/>
      <c r="K2213" s="475">
        <f t="shared" si="101"/>
        <v>0</v>
      </c>
      <c r="L2213" s="476" t="str">
        <f t="shared" si="99"/>
        <v/>
      </c>
      <c r="M2213" s="477"/>
      <c r="N2213" s="478"/>
    </row>
    <row r="2214" ht="15" customHeight="1" spans="1:14">
      <c r="A2214" s="461">
        <v>2208</v>
      </c>
      <c r="B2214" s="482" t="s">
        <v>2865</v>
      </c>
      <c r="C2214" s="483" t="s">
        <v>2866</v>
      </c>
      <c r="D2214" s="471" t="s">
        <v>342</v>
      </c>
      <c r="E2214" s="465">
        <v>0</v>
      </c>
      <c r="F2214" s="466" t="e">
        <f t="shared" si="100"/>
        <v>#DIV/0!</v>
      </c>
      <c r="G2214" s="467">
        <v>0</v>
      </c>
      <c r="H2214" s="468"/>
      <c r="I2214" s="473"/>
      <c r="J2214" s="474"/>
      <c r="K2214" s="475">
        <f t="shared" si="101"/>
        <v>0</v>
      </c>
      <c r="L2214" s="476" t="str">
        <f t="shared" si="99"/>
        <v/>
      </c>
      <c r="M2214" s="477"/>
      <c r="N2214" s="478"/>
    </row>
    <row r="2215" ht="15" customHeight="1" spans="1:14">
      <c r="A2215" s="461">
        <v>2209</v>
      </c>
      <c r="B2215" s="482" t="s">
        <v>2867</v>
      </c>
      <c r="C2215" s="483"/>
      <c r="D2215" s="471" t="s">
        <v>342</v>
      </c>
      <c r="E2215" s="465">
        <v>0</v>
      </c>
      <c r="F2215" s="466" t="e">
        <f t="shared" si="100"/>
        <v>#DIV/0!</v>
      </c>
      <c r="G2215" s="467">
        <v>0</v>
      </c>
      <c r="H2215" s="468"/>
      <c r="I2215" s="473"/>
      <c r="J2215" s="474"/>
      <c r="K2215" s="475">
        <f t="shared" si="101"/>
        <v>0</v>
      </c>
      <c r="L2215" s="476" t="str">
        <f t="shared" si="99"/>
        <v/>
      </c>
      <c r="M2215" s="477"/>
      <c r="N2215" s="478"/>
    </row>
    <row r="2216" ht="15" customHeight="1" spans="1:14">
      <c r="A2216" s="461">
        <v>2210</v>
      </c>
      <c r="B2216" s="482" t="s">
        <v>709</v>
      </c>
      <c r="C2216" s="483">
        <v>125</v>
      </c>
      <c r="D2216" s="471" t="s">
        <v>342</v>
      </c>
      <c r="E2216" s="465">
        <v>0</v>
      </c>
      <c r="F2216" s="466" t="e">
        <f t="shared" si="100"/>
        <v>#DIV/0!</v>
      </c>
      <c r="G2216" s="467">
        <v>0</v>
      </c>
      <c r="H2216" s="468"/>
      <c r="I2216" s="473"/>
      <c r="J2216" s="474"/>
      <c r="K2216" s="475">
        <f t="shared" si="101"/>
        <v>0</v>
      </c>
      <c r="L2216" s="476" t="str">
        <f t="shared" si="99"/>
        <v/>
      </c>
      <c r="M2216" s="477"/>
      <c r="N2216" s="478"/>
    </row>
    <row r="2217" ht="15" customHeight="1" spans="1:14">
      <c r="A2217" s="461">
        <v>2211</v>
      </c>
      <c r="B2217" s="482" t="s">
        <v>2868</v>
      </c>
      <c r="C2217" s="483"/>
      <c r="D2217" s="471" t="s">
        <v>342</v>
      </c>
      <c r="E2217" s="465">
        <v>0</v>
      </c>
      <c r="F2217" s="466" t="e">
        <f t="shared" si="100"/>
        <v>#DIV/0!</v>
      </c>
      <c r="G2217" s="467">
        <v>0</v>
      </c>
      <c r="H2217" s="468"/>
      <c r="I2217" s="473"/>
      <c r="J2217" s="474"/>
      <c r="K2217" s="475">
        <f t="shared" si="101"/>
        <v>0</v>
      </c>
      <c r="L2217" s="476" t="str">
        <f t="shared" si="99"/>
        <v/>
      </c>
      <c r="M2217" s="477"/>
      <c r="N2217" s="478"/>
    </row>
    <row r="2218" ht="15" customHeight="1" spans="1:14">
      <c r="A2218" s="461">
        <v>2212</v>
      </c>
      <c r="B2218" s="482" t="s">
        <v>711</v>
      </c>
      <c r="C2218" s="483" t="s">
        <v>698</v>
      </c>
      <c r="D2218" s="471" t="s">
        <v>342</v>
      </c>
      <c r="E2218" s="465">
        <v>0</v>
      </c>
      <c r="F2218" s="466" t="e">
        <f t="shared" si="100"/>
        <v>#DIV/0!</v>
      </c>
      <c r="G2218" s="467">
        <v>0</v>
      </c>
      <c r="H2218" s="468"/>
      <c r="I2218" s="473"/>
      <c r="J2218" s="474"/>
      <c r="K2218" s="475">
        <f t="shared" si="101"/>
        <v>0</v>
      </c>
      <c r="L2218" s="476" t="str">
        <f t="shared" si="99"/>
        <v/>
      </c>
      <c r="M2218" s="477"/>
      <c r="N2218" s="478"/>
    </row>
    <row r="2219" ht="15" customHeight="1" spans="1:14">
      <c r="A2219" s="461">
        <v>2213</v>
      </c>
      <c r="B2219" s="482" t="s">
        <v>2869</v>
      </c>
      <c r="C2219" s="483"/>
      <c r="D2219" s="471" t="s">
        <v>386</v>
      </c>
      <c r="E2219" s="465">
        <v>0</v>
      </c>
      <c r="F2219" s="466" t="e">
        <f t="shared" si="100"/>
        <v>#DIV/0!</v>
      </c>
      <c r="G2219" s="467">
        <v>0</v>
      </c>
      <c r="H2219" s="468"/>
      <c r="I2219" s="473"/>
      <c r="J2219" s="474"/>
      <c r="K2219" s="475">
        <f t="shared" si="101"/>
        <v>0</v>
      </c>
      <c r="L2219" s="476" t="str">
        <f t="shared" si="99"/>
        <v/>
      </c>
      <c r="M2219" s="477"/>
      <c r="N2219" s="478"/>
    </row>
    <row r="2220" ht="15" customHeight="1" spans="1:14">
      <c r="A2220" s="461">
        <v>2214</v>
      </c>
      <c r="B2220" s="482" t="s">
        <v>2870</v>
      </c>
      <c r="C2220" s="483" t="s">
        <v>2871</v>
      </c>
      <c r="D2220" s="471" t="s">
        <v>386</v>
      </c>
      <c r="E2220" s="465">
        <v>0</v>
      </c>
      <c r="F2220" s="466" t="e">
        <f t="shared" si="100"/>
        <v>#DIV/0!</v>
      </c>
      <c r="G2220" s="467">
        <v>0</v>
      </c>
      <c r="H2220" s="468"/>
      <c r="I2220" s="473"/>
      <c r="J2220" s="474"/>
      <c r="K2220" s="475">
        <f t="shared" si="101"/>
        <v>0</v>
      </c>
      <c r="L2220" s="476" t="str">
        <f t="shared" si="99"/>
        <v/>
      </c>
      <c r="M2220" s="477"/>
      <c r="N2220" s="478"/>
    </row>
    <row r="2221" ht="15" customHeight="1" spans="1:14">
      <c r="A2221" s="461">
        <v>2215</v>
      </c>
      <c r="B2221" s="482" t="s">
        <v>725</v>
      </c>
      <c r="C2221" s="483" t="s">
        <v>2872</v>
      </c>
      <c r="D2221" s="471" t="s">
        <v>342</v>
      </c>
      <c r="E2221" s="465">
        <v>0</v>
      </c>
      <c r="F2221" s="466" t="e">
        <f t="shared" si="100"/>
        <v>#DIV/0!</v>
      </c>
      <c r="G2221" s="467">
        <v>0</v>
      </c>
      <c r="H2221" s="468"/>
      <c r="I2221" s="473"/>
      <c r="J2221" s="474"/>
      <c r="K2221" s="475">
        <f t="shared" si="101"/>
        <v>0</v>
      </c>
      <c r="L2221" s="476" t="str">
        <f t="shared" si="99"/>
        <v/>
      </c>
      <c r="M2221" s="477"/>
      <c r="N2221" s="478"/>
    </row>
    <row r="2222" ht="15" customHeight="1" spans="1:14">
      <c r="A2222" s="461">
        <v>2216</v>
      </c>
      <c r="B2222" s="482" t="s">
        <v>2873</v>
      </c>
      <c r="C2222" s="483" t="s">
        <v>2874</v>
      </c>
      <c r="D2222" s="471" t="s">
        <v>342</v>
      </c>
      <c r="E2222" s="465">
        <v>0</v>
      </c>
      <c r="F2222" s="466" t="e">
        <f t="shared" si="100"/>
        <v>#DIV/0!</v>
      </c>
      <c r="G2222" s="467">
        <v>0</v>
      </c>
      <c r="H2222" s="468"/>
      <c r="I2222" s="473"/>
      <c r="J2222" s="474"/>
      <c r="K2222" s="475">
        <f t="shared" si="101"/>
        <v>0</v>
      </c>
      <c r="L2222" s="476" t="str">
        <f t="shared" si="99"/>
        <v/>
      </c>
      <c r="M2222" s="477"/>
      <c r="N2222" s="478"/>
    </row>
    <row r="2223" ht="15" customHeight="1" spans="1:14">
      <c r="A2223" s="461">
        <v>2217</v>
      </c>
      <c r="B2223" s="482" t="s">
        <v>2875</v>
      </c>
      <c r="C2223" s="483"/>
      <c r="D2223" s="471" t="s">
        <v>386</v>
      </c>
      <c r="E2223" s="465">
        <v>0</v>
      </c>
      <c r="F2223" s="466" t="e">
        <f t="shared" si="100"/>
        <v>#DIV/0!</v>
      </c>
      <c r="G2223" s="467">
        <v>0</v>
      </c>
      <c r="H2223" s="468"/>
      <c r="I2223" s="473"/>
      <c r="J2223" s="474"/>
      <c r="K2223" s="475">
        <f t="shared" si="101"/>
        <v>0</v>
      </c>
      <c r="L2223" s="476" t="str">
        <f t="shared" si="99"/>
        <v/>
      </c>
      <c r="M2223" s="477"/>
      <c r="N2223" s="478"/>
    </row>
    <row r="2224" ht="15" customHeight="1" spans="1:14">
      <c r="A2224" s="461">
        <v>2218</v>
      </c>
      <c r="B2224" s="482" t="s">
        <v>2876</v>
      </c>
      <c r="C2224" s="483"/>
      <c r="D2224" s="471" t="s">
        <v>386</v>
      </c>
      <c r="E2224" s="465">
        <v>0</v>
      </c>
      <c r="F2224" s="466" t="e">
        <f t="shared" si="100"/>
        <v>#DIV/0!</v>
      </c>
      <c r="G2224" s="467">
        <v>0</v>
      </c>
      <c r="H2224" s="468"/>
      <c r="I2224" s="473"/>
      <c r="J2224" s="474"/>
      <c r="K2224" s="475">
        <f t="shared" si="101"/>
        <v>0</v>
      </c>
      <c r="L2224" s="476" t="str">
        <f t="shared" si="99"/>
        <v/>
      </c>
      <c r="M2224" s="477"/>
      <c r="N2224" s="478"/>
    </row>
    <row r="2225" ht="15" customHeight="1" spans="1:14">
      <c r="A2225" s="461">
        <v>2219</v>
      </c>
      <c r="B2225" s="482" t="s">
        <v>2877</v>
      </c>
      <c r="C2225" s="483">
        <v>28</v>
      </c>
      <c r="D2225" s="471" t="s">
        <v>342</v>
      </c>
      <c r="E2225" s="465">
        <v>0</v>
      </c>
      <c r="F2225" s="466" t="e">
        <f t="shared" si="100"/>
        <v>#DIV/0!</v>
      </c>
      <c r="G2225" s="467">
        <v>0</v>
      </c>
      <c r="H2225" s="468"/>
      <c r="I2225" s="473"/>
      <c r="J2225" s="474"/>
      <c r="K2225" s="475">
        <f t="shared" si="101"/>
        <v>0</v>
      </c>
      <c r="L2225" s="476" t="str">
        <f t="shared" si="99"/>
        <v/>
      </c>
      <c r="M2225" s="477"/>
      <c r="N2225" s="478"/>
    </row>
    <row r="2226" ht="15" customHeight="1" spans="1:14">
      <c r="A2226" s="461">
        <v>2220</v>
      </c>
      <c r="B2226" s="482" t="s">
        <v>2877</v>
      </c>
      <c r="C2226" s="483">
        <v>24</v>
      </c>
      <c r="D2226" s="471" t="s">
        <v>342</v>
      </c>
      <c r="E2226" s="465">
        <v>0</v>
      </c>
      <c r="F2226" s="466" t="e">
        <f t="shared" si="100"/>
        <v>#DIV/0!</v>
      </c>
      <c r="G2226" s="467">
        <v>0</v>
      </c>
      <c r="H2226" s="468"/>
      <c r="I2226" s="473"/>
      <c r="J2226" s="474"/>
      <c r="K2226" s="475">
        <f t="shared" si="101"/>
        <v>0</v>
      </c>
      <c r="L2226" s="476" t="str">
        <f t="shared" si="99"/>
        <v/>
      </c>
      <c r="M2226" s="477"/>
      <c r="N2226" s="478"/>
    </row>
    <row r="2227" ht="15" customHeight="1" spans="1:14">
      <c r="A2227" s="461">
        <v>2221</v>
      </c>
      <c r="B2227" s="482" t="s">
        <v>2878</v>
      </c>
      <c r="C2227" s="483"/>
      <c r="D2227" s="471" t="s">
        <v>476</v>
      </c>
      <c r="E2227" s="465">
        <v>0</v>
      </c>
      <c r="F2227" s="466" t="e">
        <f t="shared" si="100"/>
        <v>#DIV/0!</v>
      </c>
      <c r="G2227" s="467">
        <v>0</v>
      </c>
      <c r="H2227" s="468"/>
      <c r="I2227" s="473"/>
      <c r="J2227" s="474"/>
      <c r="K2227" s="475">
        <f t="shared" si="101"/>
        <v>0</v>
      </c>
      <c r="L2227" s="476" t="str">
        <f t="shared" si="99"/>
        <v/>
      </c>
      <c r="M2227" s="477"/>
      <c r="N2227" s="478"/>
    </row>
    <row r="2228" ht="15" customHeight="1" spans="1:14">
      <c r="A2228" s="461">
        <v>2222</v>
      </c>
      <c r="B2228" s="469" t="s">
        <v>2879</v>
      </c>
      <c r="C2228" s="470"/>
      <c r="D2228" s="471" t="s">
        <v>386</v>
      </c>
      <c r="E2228" s="465">
        <v>0</v>
      </c>
      <c r="F2228" s="466" t="e">
        <f t="shared" si="100"/>
        <v>#DIV/0!</v>
      </c>
      <c r="G2228" s="467">
        <v>0</v>
      </c>
      <c r="H2228" s="468"/>
      <c r="I2228" s="473"/>
      <c r="J2228" s="474"/>
      <c r="K2228" s="475">
        <f t="shared" si="101"/>
        <v>0</v>
      </c>
      <c r="L2228" s="476" t="str">
        <f t="shared" si="99"/>
        <v/>
      </c>
      <c r="M2228" s="477"/>
      <c r="N2228" s="478"/>
    </row>
    <row r="2229" ht="15" customHeight="1" spans="1:14">
      <c r="A2229" s="461">
        <v>2223</v>
      </c>
      <c r="B2229" s="469" t="s">
        <v>2880</v>
      </c>
      <c r="C2229" s="470"/>
      <c r="D2229" s="471" t="s">
        <v>386</v>
      </c>
      <c r="E2229" s="465">
        <v>0</v>
      </c>
      <c r="F2229" s="466" t="e">
        <f t="shared" si="100"/>
        <v>#DIV/0!</v>
      </c>
      <c r="G2229" s="467">
        <v>0</v>
      </c>
      <c r="H2229" s="468"/>
      <c r="I2229" s="473"/>
      <c r="J2229" s="474"/>
      <c r="K2229" s="475">
        <f t="shared" si="101"/>
        <v>0</v>
      </c>
      <c r="L2229" s="476" t="str">
        <f t="shared" si="99"/>
        <v/>
      </c>
      <c r="M2229" s="477"/>
      <c r="N2229" s="478"/>
    </row>
    <row r="2230" ht="15" customHeight="1" spans="1:14">
      <c r="A2230" s="461">
        <v>2224</v>
      </c>
      <c r="B2230" s="469" t="s">
        <v>2881</v>
      </c>
      <c r="C2230" s="470"/>
      <c r="D2230" s="471" t="s">
        <v>342</v>
      </c>
      <c r="E2230" s="465">
        <v>0</v>
      </c>
      <c r="F2230" s="466" t="e">
        <f t="shared" si="100"/>
        <v>#DIV/0!</v>
      </c>
      <c r="G2230" s="467">
        <v>0</v>
      </c>
      <c r="H2230" s="468"/>
      <c r="I2230" s="473"/>
      <c r="J2230" s="474"/>
      <c r="K2230" s="475">
        <f t="shared" si="101"/>
        <v>0</v>
      </c>
      <c r="L2230" s="476" t="str">
        <f t="shared" si="99"/>
        <v/>
      </c>
      <c r="M2230" s="477"/>
      <c r="N2230" s="478"/>
    </row>
    <row r="2231" ht="15" customHeight="1" spans="1:14">
      <c r="A2231" s="461">
        <v>2225</v>
      </c>
      <c r="B2231" s="469" t="s">
        <v>2882</v>
      </c>
      <c r="C2231" s="470"/>
      <c r="D2231" s="471" t="s">
        <v>386</v>
      </c>
      <c r="E2231" s="465">
        <v>0</v>
      </c>
      <c r="F2231" s="466" t="e">
        <f t="shared" si="100"/>
        <v>#DIV/0!</v>
      </c>
      <c r="G2231" s="467">
        <v>0</v>
      </c>
      <c r="H2231" s="468"/>
      <c r="I2231" s="473"/>
      <c r="J2231" s="474"/>
      <c r="K2231" s="475">
        <f t="shared" si="101"/>
        <v>0</v>
      </c>
      <c r="L2231" s="476" t="str">
        <f t="shared" si="99"/>
        <v/>
      </c>
      <c r="M2231" s="477"/>
      <c r="N2231" s="478"/>
    </row>
    <row r="2232" ht="15" customHeight="1" spans="1:14">
      <c r="A2232" s="461">
        <v>2226</v>
      </c>
      <c r="B2232" s="469" t="s">
        <v>2883</v>
      </c>
      <c r="C2232" s="470"/>
      <c r="D2232" s="471" t="s">
        <v>701</v>
      </c>
      <c r="E2232" s="465">
        <v>0</v>
      </c>
      <c r="F2232" s="466" t="e">
        <f t="shared" si="100"/>
        <v>#DIV/0!</v>
      </c>
      <c r="G2232" s="467">
        <v>0</v>
      </c>
      <c r="H2232" s="468"/>
      <c r="I2232" s="473"/>
      <c r="J2232" s="474"/>
      <c r="K2232" s="475">
        <f t="shared" si="101"/>
        <v>0</v>
      </c>
      <c r="L2232" s="476" t="str">
        <f t="shared" si="99"/>
        <v/>
      </c>
      <c r="M2232" s="477"/>
      <c r="N2232" s="478"/>
    </row>
    <row r="2233" ht="15" customHeight="1" spans="1:14">
      <c r="A2233" s="461">
        <v>2227</v>
      </c>
      <c r="B2233" s="469" t="s">
        <v>2884</v>
      </c>
      <c r="C2233" s="470"/>
      <c r="D2233" s="471" t="s">
        <v>701</v>
      </c>
      <c r="E2233" s="465">
        <v>0</v>
      </c>
      <c r="F2233" s="466" t="e">
        <f t="shared" si="100"/>
        <v>#DIV/0!</v>
      </c>
      <c r="G2233" s="467">
        <v>0</v>
      </c>
      <c r="H2233" s="468"/>
      <c r="I2233" s="473"/>
      <c r="J2233" s="474"/>
      <c r="K2233" s="475">
        <f t="shared" si="101"/>
        <v>0</v>
      </c>
      <c r="L2233" s="476" t="str">
        <f t="shared" si="99"/>
        <v/>
      </c>
      <c r="M2233" s="477"/>
      <c r="N2233" s="478"/>
    </row>
    <row r="2234" ht="15" customHeight="1" spans="1:14">
      <c r="A2234" s="461">
        <v>2228</v>
      </c>
      <c r="B2234" s="469" t="s">
        <v>753</v>
      </c>
      <c r="C2234" s="470" t="s">
        <v>2885</v>
      </c>
      <c r="D2234" s="471" t="s">
        <v>378</v>
      </c>
      <c r="E2234" s="465">
        <v>0</v>
      </c>
      <c r="F2234" s="466" t="e">
        <f t="shared" si="100"/>
        <v>#DIV/0!</v>
      </c>
      <c r="G2234" s="467">
        <v>0</v>
      </c>
      <c r="H2234" s="468"/>
      <c r="I2234" s="473"/>
      <c r="J2234" s="474"/>
      <c r="K2234" s="475">
        <f t="shared" si="101"/>
        <v>0</v>
      </c>
      <c r="L2234" s="476" t="str">
        <f t="shared" si="99"/>
        <v/>
      </c>
      <c r="M2234" s="477"/>
      <c r="N2234" s="478"/>
    </row>
    <row r="2235" ht="15" customHeight="1" spans="1:14">
      <c r="A2235" s="461">
        <v>2229</v>
      </c>
      <c r="B2235" s="469" t="s">
        <v>753</v>
      </c>
      <c r="C2235" s="470" t="s">
        <v>2886</v>
      </c>
      <c r="D2235" s="471" t="s">
        <v>378</v>
      </c>
      <c r="E2235" s="465">
        <v>0</v>
      </c>
      <c r="F2235" s="466" t="e">
        <f t="shared" si="100"/>
        <v>#DIV/0!</v>
      </c>
      <c r="G2235" s="467">
        <v>0</v>
      </c>
      <c r="H2235" s="468"/>
      <c r="I2235" s="473"/>
      <c r="J2235" s="474"/>
      <c r="K2235" s="475">
        <f t="shared" si="101"/>
        <v>0</v>
      </c>
      <c r="L2235" s="476" t="str">
        <f t="shared" si="99"/>
        <v/>
      </c>
      <c r="M2235" s="477"/>
      <c r="N2235" s="478"/>
    </row>
    <row r="2236" ht="15" customHeight="1" spans="1:14">
      <c r="A2236" s="461">
        <v>2230</v>
      </c>
      <c r="B2236" s="469" t="s">
        <v>2887</v>
      </c>
      <c r="C2236" s="470"/>
      <c r="D2236" s="471" t="s">
        <v>701</v>
      </c>
      <c r="E2236" s="465">
        <v>0</v>
      </c>
      <c r="F2236" s="466" t="e">
        <f t="shared" si="100"/>
        <v>#DIV/0!</v>
      </c>
      <c r="G2236" s="467">
        <v>0</v>
      </c>
      <c r="H2236" s="468"/>
      <c r="I2236" s="473"/>
      <c r="J2236" s="474"/>
      <c r="K2236" s="475">
        <f t="shared" si="101"/>
        <v>0</v>
      </c>
      <c r="L2236" s="476" t="str">
        <f t="shared" si="99"/>
        <v/>
      </c>
      <c r="M2236" s="477"/>
      <c r="N2236" s="478"/>
    </row>
    <row r="2237" ht="15" customHeight="1" spans="1:14">
      <c r="A2237" s="461">
        <v>2231</v>
      </c>
      <c r="B2237" s="469" t="s">
        <v>2888</v>
      </c>
      <c r="C2237" s="470"/>
      <c r="D2237" s="471" t="s">
        <v>701</v>
      </c>
      <c r="E2237" s="465">
        <v>0</v>
      </c>
      <c r="F2237" s="466" t="e">
        <f t="shared" si="100"/>
        <v>#DIV/0!</v>
      </c>
      <c r="G2237" s="467">
        <v>0</v>
      </c>
      <c r="H2237" s="468"/>
      <c r="I2237" s="473"/>
      <c r="J2237" s="474"/>
      <c r="K2237" s="475">
        <f t="shared" si="101"/>
        <v>0</v>
      </c>
      <c r="L2237" s="476" t="str">
        <f t="shared" si="99"/>
        <v/>
      </c>
      <c r="M2237" s="477"/>
      <c r="N2237" s="478"/>
    </row>
    <row r="2238" ht="15" customHeight="1" spans="1:14">
      <c r="A2238" s="461">
        <v>2232</v>
      </c>
      <c r="B2238" s="469" t="s">
        <v>2889</v>
      </c>
      <c r="C2238" s="470"/>
      <c r="D2238" s="471" t="s">
        <v>378</v>
      </c>
      <c r="E2238" s="465">
        <v>0</v>
      </c>
      <c r="F2238" s="466" t="e">
        <f t="shared" si="100"/>
        <v>#DIV/0!</v>
      </c>
      <c r="G2238" s="467">
        <v>0</v>
      </c>
      <c r="H2238" s="468"/>
      <c r="I2238" s="473"/>
      <c r="J2238" s="474"/>
      <c r="K2238" s="475">
        <f t="shared" si="101"/>
        <v>0</v>
      </c>
      <c r="L2238" s="476" t="str">
        <f t="shared" si="99"/>
        <v/>
      </c>
      <c r="M2238" s="477"/>
      <c r="N2238" s="478"/>
    </row>
    <row r="2239" ht="15" customHeight="1" spans="1:14">
      <c r="A2239" s="461">
        <v>2233</v>
      </c>
      <c r="B2239" s="469" t="s">
        <v>2890</v>
      </c>
      <c r="C2239" s="470"/>
      <c r="D2239" s="471" t="s">
        <v>386</v>
      </c>
      <c r="E2239" s="465">
        <v>0</v>
      </c>
      <c r="F2239" s="466" t="e">
        <f t="shared" si="100"/>
        <v>#DIV/0!</v>
      </c>
      <c r="G2239" s="467">
        <v>0</v>
      </c>
      <c r="H2239" s="468"/>
      <c r="I2239" s="473"/>
      <c r="J2239" s="474"/>
      <c r="K2239" s="475">
        <f t="shared" si="101"/>
        <v>0</v>
      </c>
      <c r="L2239" s="476" t="str">
        <f t="shared" si="99"/>
        <v/>
      </c>
      <c r="M2239" s="477"/>
      <c r="N2239" s="478"/>
    </row>
    <row r="2240" ht="15" customHeight="1" spans="1:14">
      <c r="A2240" s="461">
        <v>2234</v>
      </c>
      <c r="B2240" s="469" t="s">
        <v>2891</v>
      </c>
      <c r="C2240" s="470" t="s">
        <v>2892</v>
      </c>
      <c r="D2240" s="471" t="s">
        <v>701</v>
      </c>
      <c r="E2240" s="465">
        <v>0</v>
      </c>
      <c r="F2240" s="466" t="e">
        <f t="shared" si="100"/>
        <v>#DIV/0!</v>
      </c>
      <c r="G2240" s="467">
        <v>0</v>
      </c>
      <c r="H2240" s="468"/>
      <c r="I2240" s="473"/>
      <c r="J2240" s="474"/>
      <c r="K2240" s="475">
        <f t="shared" si="101"/>
        <v>0</v>
      </c>
      <c r="L2240" s="476" t="str">
        <f t="shared" si="99"/>
        <v/>
      </c>
      <c r="M2240" s="477"/>
      <c r="N2240" s="478"/>
    </row>
    <row r="2241" ht="15" customHeight="1" spans="1:14">
      <c r="A2241" s="461">
        <v>2235</v>
      </c>
      <c r="B2241" s="469" t="s">
        <v>2891</v>
      </c>
      <c r="C2241" s="470" t="s">
        <v>2893</v>
      </c>
      <c r="D2241" s="471" t="s">
        <v>701</v>
      </c>
      <c r="E2241" s="465">
        <v>0</v>
      </c>
      <c r="F2241" s="466" t="e">
        <f t="shared" si="100"/>
        <v>#DIV/0!</v>
      </c>
      <c r="G2241" s="467">
        <v>0</v>
      </c>
      <c r="H2241" s="468"/>
      <c r="I2241" s="473"/>
      <c r="J2241" s="474"/>
      <c r="K2241" s="475">
        <f t="shared" si="101"/>
        <v>0</v>
      </c>
      <c r="L2241" s="476" t="str">
        <f t="shared" si="99"/>
        <v/>
      </c>
      <c r="M2241" s="477"/>
      <c r="N2241" s="478"/>
    </row>
    <row r="2242" ht="15" customHeight="1" spans="1:14">
      <c r="A2242" s="461">
        <v>2236</v>
      </c>
      <c r="B2242" s="469" t="s">
        <v>2894</v>
      </c>
      <c r="C2242" s="470"/>
      <c r="D2242" s="471" t="s">
        <v>342</v>
      </c>
      <c r="E2242" s="465">
        <v>0</v>
      </c>
      <c r="F2242" s="466" t="e">
        <f t="shared" si="100"/>
        <v>#DIV/0!</v>
      </c>
      <c r="G2242" s="467">
        <v>0</v>
      </c>
      <c r="H2242" s="468"/>
      <c r="I2242" s="473"/>
      <c r="J2242" s="474"/>
      <c r="K2242" s="475">
        <f t="shared" si="101"/>
        <v>0</v>
      </c>
      <c r="L2242" s="476" t="str">
        <f t="shared" si="99"/>
        <v/>
      </c>
      <c r="M2242" s="477"/>
      <c r="N2242" s="478"/>
    </row>
    <row r="2243" ht="15" customHeight="1" spans="1:14">
      <c r="A2243" s="461">
        <v>2237</v>
      </c>
      <c r="B2243" s="469" t="s">
        <v>2895</v>
      </c>
      <c r="C2243" s="470"/>
      <c r="D2243" s="471" t="s">
        <v>701</v>
      </c>
      <c r="E2243" s="465">
        <v>0</v>
      </c>
      <c r="F2243" s="466" t="e">
        <f t="shared" si="100"/>
        <v>#DIV/0!</v>
      </c>
      <c r="G2243" s="467">
        <v>0</v>
      </c>
      <c r="H2243" s="468"/>
      <c r="I2243" s="473"/>
      <c r="J2243" s="474"/>
      <c r="K2243" s="475">
        <f t="shared" si="101"/>
        <v>0</v>
      </c>
      <c r="L2243" s="476" t="str">
        <f t="shared" ref="L2243:L2306" si="102">IF(OR(G2243&lt;=0,G2243=""),"",(J2243-G2243)/G2243*100)</f>
        <v/>
      </c>
      <c r="M2243" s="477"/>
      <c r="N2243" s="478"/>
    </row>
    <row r="2244" ht="15" customHeight="1" spans="1:14">
      <c r="A2244" s="461">
        <v>2238</v>
      </c>
      <c r="B2244" s="469" t="s">
        <v>2896</v>
      </c>
      <c r="C2244" s="470" t="s">
        <v>1176</v>
      </c>
      <c r="D2244" s="471" t="s">
        <v>701</v>
      </c>
      <c r="E2244" s="465">
        <v>0</v>
      </c>
      <c r="F2244" s="466" t="e">
        <f t="shared" si="100"/>
        <v>#DIV/0!</v>
      </c>
      <c r="G2244" s="467">
        <v>0</v>
      </c>
      <c r="H2244" s="468"/>
      <c r="I2244" s="473"/>
      <c r="J2244" s="474"/>
      <c r="K2244" s="475">
        <f t="shared" si="101"/>
        <v>0</v>
      </c>
      <c r="L2244" s="476" t="str">
        <f t="shared" si="102"/>
        <v/>
      </c>
      <c r="M2244" s="477"/>
      <c r="N2244" s="478"/>
    </row>
    <row r="2245" ht="15" customHeight="1" spans="1:14">
      <c r="A2245" s="461">
        <v>2239</v>
      </c>
      <c r="B2245" s="469" t="s">
        <v>2897</v>
      </c>
      <c r="C2245" s="470"/>
      <c r="D2245" s="471" t="s">
        <v>701</v>
      </c>
      <c r="E2245" s="465">
        <v>0</v>
      </c>
      <c r="F2245" s="466" t="e">
        <f t="shared" si="100"/>
        <v>#DIV/0!</v>
      </c>
      <c r="G2245" s="467">
        <v>0</v>
      </c>
      <c r="H2245" s="468"/>
      <c r="I2245" s="473"/>
      <c r="J2245" s="474"/>
      <c r="K2245" s="475">
        <f t="shared" si="101"/>
        <v>0</v>
      </c>
      <c r="L2245" s="476" t="str">
        <f t="shared" si="102"/>
        <v/>
      </c>
      <c r="M2245" s="477"/>
      <c r="N2245" s="478"/>
    </row>
    <row r="2246" ht="15" customHeight="1" spans="1:14">
      <c r="A2246" s="461">
        <v>2240</v>
      </c>
      <c r="B2246" s="469" t="s">
        <v>2898</v>
      </c>
      <c r="C2246" s="470"/>
      <c r="D2246" s="471" t="s">
        <v>342</v>
      </c>
      <c r="E2246" s="465">
        <v>0</v>
      </c>
      <c r="F2246" s="466" t="e">
        <f t="shared" si="100"/>
        <v>#DIV/0!</v>
      </c>
      <c r="G2246" s="467">
        <v>0</v>
      </c>
      <c r="H2246" s="468"/>
      <c r="I2246" s="473"/>
      <c r="J2246" s="474"/>
      <c r="K2246" s="475">
        <f t="shared" si="101"/>
        <v>0</v>
      </c>
      <c r="L2246" s="476" t="str">
        <f t="shared" si="102"/>
        <v/>
      </c>
      <c r="M2246" s="477"/>
      <c r="N2246" s="478"/>
    </row>
    <row r="2247" ht="15" customHeight="1" spans="1:14">
      <c r="A2247" s="461">
        <v>2241</v>
      </c>
      <c r="B2247" s="469" t="s">
        <v>2899</v>
      </c>
      <c r="C2247" s="470"/>
      <c r="D2247" s="471" t="s">
        <v>701</v>
      </c>
      <c r="E2247" s="465">
        <v>0</v>
      </c>
      <c r="F2247" s="466" t="e">
        <f t="shared" si="100"/>
        <v>#DIV/0!</v>
      </c>
      <c r="G2247" s="467">
        <v>0</v>
      </c>
      <c r="H2247" s="468"/>
      <c r="I2247" s="473"/>
      <c r="J2247" s="474"/>
      <c r="K2247" s="475">
        <f t="shared" si="101"/>
        <v>0</v>
      </c>
      <c r="L2247" s="476" t="str">
        <f t="shared" si="102"/>
        <v/>
      </c>
      <c r="M2247" s="477"/>
      <c r="N2247" s="478"/>
    </row>
    <row r="2248" ht="15" customHeight="1" spans="1:14">
      <c r="A2248" s="461">
        <v>2242</v>
      </c>
      <c r="B2248" s="469" t="s">
        <v>789</v>
      </c>
      <c r="C2248" s="470">
        <v>350</v>
      </c>
      <c r="D2248" s="471" t="s">
        <v>701</v>
      </c>
      <c r="E2248" s="465">
        <v>0</v>
      </c>
      <c r="F2248" s="466" t="e">
        <f t="shared" ref="F2248:F2311" si="103">G2248/E2248</f>
        <v>#DIV/0!</v>
      </c>
      <c r="G2248" s="467">
        <v>0</v>
      </c>
      <c r="H2248" s="468"/>
      <c r="I2248" s="473"/>
      <c r="J2248" s="474"/>
      <c r="K2248" s="475">
        <f t="shared" ref="K2248:K2311" si="104">J2248-G2248</f>
        <v>0</v>
      </c>
      <c r="L2248" s="476" t="str">
        <f t="shared" si="102"/>
        <v/>
      </c>
      <c r="M2248" s="477"/>
      <c r="N2248" s="478"/>
    </row>
    <row r="2249" ht="15" customHeight="1" spans="1:14">
      <c r="A2249" s="461">
        <v>2243</v>
      </c>
      <c r="B2249" s="469" t="s">
        <v>789</v>
      </c>
      <c r="C2249" s="470">
        <v>650</v>
      </c>
      <c r="D2249" s="471" t="s">
        <v>701</v>
      </c>
      <c r="E2249" s="465">
        <v>0</v>
      </c>
      <c r="F2249" s="466" t="e">
        <f t="shared" si="103"/>
        <v>#DIV/0!</v>
      </c>
      <c r="G2249" s="467">
        <v>0</v>
      </c>
      <c r="H2249" s="468"/>
      <c r="I2249" s="473"/>
      <c r="J2249" s="474"/>
      <c r="K2249" s="475">
        <f t="shared" si="104"/>
        <v>0</v>
      </c>
      <c r="L2249" s="476" t="str">
        <f t="shared" si="102"/>
        <v/>
      </c>
      <c r="M2249" s="477"/>
      <c r="N2249" s="478"/>
    </row>
    <row r="2250" ht="15" customHeight="1" spans="1:14">
      <c r="A2250" s="461">
        <v>2244</v>
      </c>
      <c r="B2250" s="469" t="s">
        <v>789</v>
      </c>
      <c r="C2250" s="470">
        <v>950</v>
      </c>
      <c r="D2250" s="471" t="s">
        <v>701</v>
      </c>
      <c r="E2250" s="465">
        <v>0</v>
      </c>
      <c r="F2250" s="466" t="e">
        <f t="shared" si="103"/>
        <v>#DIV/0!</v>
      </c>
      <c r="G2250" s="467">
        <v>0</v>
      </c>
      <c r="H2250" s="468"/>
      <c r="I2250" s="473"/>
      <c r="J2250" s="474"/>
      <c r="K2250" s="475">
        <f t="shared" si="104"/>
        <v>0</v>
      </c>
      <c r="L2250" s="476" t="str">
        <f t="shared" si="102"/>
        <v/>
      </c>
      <c r="M2250" s="477"/>
      <c r="N2250" s="478"/>
    </row>
    <row r="2251" ht="15" customHeight="1" spans="1:14">
      <c r="A2251" s="461">
        <v>2245</v>
      </c>
      <c r="B2251" s="469" t="s">
        <v>2900</v>
      </c>
      <c r="C2251" s="470"/>
      <c r="D2251" s="471" t="s">
        <v>701</v>
      </c>
      <c r="E2251" s="465">
        <v>0</v>
      </c>
      <c r="F2251" s="466" t="e">
        <f t="shared" si="103"/>
        <v>#DIV/0!</v>
      </c>
      <c r="G2251" s="467">
        <v>0</v>
      </c>
      <c r="H2251" s="468"/>
      <c r="I2251" s="473"/>
      <c r="J2251" s="474"/>
      <c r="K2251" s="475">
        <f t="shared" si="104"/>
        <v>0</v>
      </c>
      <c r="L2251" s="476" t="str">
        <f t="shared" si="102"/>
        <v/>
      </c>
      <c r="M2251" s="477"/>
      <c r="N2251" s="478"/>
    </row>
    <row r="2252" ht="15" customHeight="1" spans="1:14">
      <c r="A2252" s="461">
        <v>2246</v>
      </c>
      <c r="B2252" s="469" t="s">
        <v>2901</v>
      </c>
      <c r="C2252" s="470"/>
      <c r="D2252" s="471" t="s">
        <v>701</v>
      </c>
      <c r="E2252" s="465">
        <v>0</v>
      </c>
      <c r="F2252" s="466" t="e">
        <f t="shared" si="103"/>
        <v>#DIV/0!</v>
      </c>
      <c r="G2252" s="467">
        <v>0</v>
      </c>
      <c r="H2252" s="468"/>
      <c r="I2252" s="473"/>
      <c r="J2252" s="474"/>
      <c r="K2252" s="475">
        <f t="shared" si="104"/>
        <v>0</v>
      </c>
      <c r="L2252" s="476" t="str">
        <f t="shared" si="102"/>
        <v/>
      </c>
      <c r="M2252" s="477"/>
      <c r="N2252" s="478"/>
    </row>
    <row r="2253" ht="15" customHeight="1" spans="1:14">
      <c r="A2253" s="461">
        <v>2247</v>
      </c>
      <c r="B2253" s="469" t="s">
        <v>802</v>
      </c>
      <c r="C2253" s="470"/>
      <c r="D2253" s="471" t="s">
        <v>701</v>
      </c>
      <c r="E2253" s="465">
        <v>0</v>
      </c>
      <c r="F2253" s="466" t="e">
        <f t="shared" si="103"/>
        <v>#DIV/0!</v>
      </c>
      <c r="G2253" s="467">
        <v>0</v>
      </c>
      <c r="H2253" s="468"/>
      <c r="I2253" s="473"/>
      <c r="J2253" s="474"/>
      <c r="K2253" s="475">
        <f t="shared" si="104"/>
        <v>0</v>
      </c>
      <c r="L2253" s="476" t="str">
        <f t="shared" si="102"/>
        <v/>
      </c>
      <c r="M2253" s="477"/>
      <c r="N2253" s="478"/>
    </row>
    <row r="2254" ht="15" customHeight="1" spans="1:14">
      <c r="A2254" s="461">
        <v>2248</v>
      </c>
      <c r="B2254" s="469" t="s">
        <v>2902</v>
      </c>
      <c r="C2254" s="470" t="s">
        <v>2903</v>
      </c>
      <c r="D2254" s="471" t="s">
        <v>701</v>
      </c>
      <c r="E2254" s="465">
        <v>0</v>
      </c>
      <c r="F2254" s="466" t="e">
        <f t="shared" si="103"/>
        <v>#DIV/0!</v>
      </c>
      <c r="G2254" s="467">
        <v>0</v>
      </c>
      <c r="H2254" s="468"/>
      <c r="I2254" s="473"/>
      <c r="J2254" s="474"/>
      <c r="K2254" s="475">
        <f t="shared" si="104"/>
        <v>0</v>
      </c>
      <c r="L2254" s="476" t="str">
        <f t="shared" si="102"/>
        <v/>
      </c>
      <c r="M2254" s="477"/>
      <c r="N2254" s="478"/>
    </row>
    <row r="2255" ht="15" customHeight="1" spans="1:14">
      <c r="A2255" s="461">
        <v>2249</v>
      </c>
      <c r="B2255" s="469" t="s">
        <v>2904</v>
      </c>
      <c r="C2255" s="470" t="s">
        <v>2905</v>
      </c>
      <c r="D2255" s="471" t="s">
        <v>701</v>
      </c>
      <c r="E2255" s="465">
        <v>0</v>
      </c>
      <c r="F2255" s="466" t="e">
        <f t="shared" si="103"/>
        <v>#DIV/0!</v>
      </c>
      <c r="G2255" s="467">
        <v>0</v>
      </c>
      <c r="H2255" s="468"/>
      <c r="I2255" s="473"/>
      <c r="J2255" s="474"/>
      <c r="K2255" s="475">
        <f t="shared" si="104"/>
        <v>0</v>
      </c>
      <c r="L2255" s="476" t="str">
        <f t="shared" si="102"/>
        <v/>
      </c>
      <c r="M2255" s="477"/>
      <c r="N2255" s="478"/>
    </row>
    <row r="2256" ht="15" customHeight="1" spans="1:14">
      <c r="A2256" s="461">
        <v>2250</v>
      </c>
      <c r="B2256" s="469" t="s">
        <v>2906</v>
      </c>
      <c r="C2256" s="470"/>
      <c r="D2256" s="471" t="s">
        <v>701</v>
      </c>
      <c r="E2256" s="465">
        <v>0</v>
      </c>
      <c r="F2256" s="466" t="e">
        <f t="shared" si="103"/>
        <v>#DIV/0!</v>
      </c>
      <c r="G2256" s="467">
        <v>0</v>
      </c>
      <c r="H2256" s="468"/>
      <c r="I2256" s="473"/>
      <c r="J2256" s="474"/>
      <c r="K2256" s="475">
        <f t="shared" si="104"/>
        <v>0</v>
      </c>
      <c r="L2256" s="476" t="str">
        <f t="shared" si="102"/>
        <v/>
      </c>
      <c r="M2256" s="477"/>
      <c r="N2256" s="478"/>
    </row>
    <row r="2257" ht="15" customHeight="1" spans="1:14">
      <c r="A2257" s="461">
        <v>2251</v>
      </c>
      <c r="B2257" s="469" t="s">
        <v>2907</v>
      </c>
      <c r="C2257" s="470" t="s">
        <v>2908</v>
      </c>
      <c r="D2257" s="471" t="s">
        <v>701</v>
      </c>
      <c r="E2257" s="465">
        <v>0</v>
      </c>
      <c r="F2257" s="466" t="e">
        <f t="shared" si="103"/>
        <v>#DIV/0!</v>
      </c>
      <c r="G2257" s="467">
        <v>0</v>
      </c>
      <c r="H2257" s="468"/>
      <c r="I2257" s="473"/>
      <c r="J2257" s="474"/>
      <c r="K2257" s="475">
        <f t="shared" si="104"/>
        <v>0</v>
      </c>
      <c r="L2257" s="476" t="str">
        <f t="shared" si="102"/>
        <v/>
      </c>
      <c r="M2257" s="477"/>
      <c r="N2257" s="478"/>
    </row>
    <row r="2258" ht="15" customHeight="1" spans="1:14">
      <c r="A2258" s="461">
        <v>2252</v>
      </c>
      <c r="B2258" s="469" t="s">
        <v>2909</v>
      </c>
      <c r="C2258" s="470"/>
      <c r="D2258" s="471" t="s">
        <v>701</v>
      </c>
      <c r="E2258" s="465">
        <v>0</v>
      </c>
      <c r="F2258" s="466" t="e">
        <f t="shared" si="103"/>
        <v>#DIV/0!</v>
      </c>
      <c r="G2258" s="467">
        <v>0</v>
      </c>
      <c r="H2258" s="468"/>
      <c r="I2258" s="473"/>
      <c r="J2258" s="474"/>
      <c r="K2258" s="475">
        <f t="shared" si="104"/>
        <v>0</v>
      </c>
      <c r="L2258" s="476" t="str">
        <f t="shared" si="102"/>
        <v/>
      </c>
      <c r="M2258" s="477"/>
      <c r="N2258" s="478"/>
    </row>
    <row r="2259" ht="15" customHeight="1" spans="1:14">
      <c r="A2259" s="461">
        <v>2253</v>
      </c>
      <c r="B2259" s="469" t="s">
        <v>2910</v>
      </c>
      <c r="C2259" s="470">
        <v>24</v>
      </c>
      <c r="D2259" s="471" t="s">
        <v>701</v>
      </c>
      <c r="E2259" s="465">
        <v>0</v>
      </c>
      <c r="F2259" s="466" t="e">
        <f t="shared" si="103"/>
        <v>#DIV/0!</v>
      </c>
      <c r="G2259" s="467">
        <v>0</v>
      </c>
      <c r="H2259" s="468"/>
      <c r="I2259" s="473"/>
      <c r="J2259" s="474"/>
      <c r="K2259" s="475">
        <f t="shared" si="104"/>
        <v>0</v>
      </c>
      <c r="L2259" s="476" t="str">
        <f t="shared" si="102"/>
        <v/>
      </c>
      <c r="M2259" s="477"/>
      <c r="N2259" s="478"/>
    </row>
    <row r="2260" ht="15" customHeight="1" spans="1:14">
      <c r="A2260" s="461">
        <v>2254</v>
      </c>
      <c r="B2260" s="469" t="s">
        <v>815</v>
      </c>
      <c r="C2260" s="470"/>
      <c r="D2260" s="471" t="s">
        <v>701</v>
      </c>
      <c r="E2260" s="465">
        <v>0</v>
      </c>
      <c r="F2260" s="466" t="e">
        <f t="shared" si="103"/>
        <v>#DIV/0!</v>
      </c>
      <c r="G2260" s="467">
        <v>0</v>
      </c>
      <c r="H2260" s="468"/>
      <c r="I2260" s="473"/>
      <c r="J2260" s="474"/>
      <c r="K2260" s="475">
        <f t="shared" si="104"/>
        <v>0</v>
      </c>
      <c r="L2260" s="476" t="str">
        <f t="shared" si="102"/>
        <v/>
      </c>
      <c r="M2260" s="477"/>
      <c r="N2260" s="478"/>
    </row>
    <row r="2261" ht="15" customHeight="1" spans="1:14">
      <c r="A2261" s="461">
        <v>2255</v>
      </c>
      <c r="B2261" s="469" t="s">
        <v>2911</v>
      </c>
      <c r="C2261" s="470"/>
      <c r="D2261" s="471" t="s">
        <v>393</v>
      </c>
      <c r="E2261" s="465">
        <v>0</v>
      </c>
      <c r="F2261" s="466" t="e">
        <f t="shared" si="103"/>
        <v>#DIV/0!</v>
      </c>
      <c r="G2261" s="467">
        <v>0</v>
      </c>
      <c r="H2261" s="468"/>
      <c r="I2261" s="473"/>
      <c r="J2261" s="474"/>
      <c r="K2261" s="475">
        <f t="shared" si="104"/>
        <v>0</v>
      </c>
      <c r="L2261" s="476" t="str">
        <f t="shared" si="102"/>
        <v/>
      </c>
      <c r="M2261" s="477"/>
      <c r="N2261" s="478"/>
    </row>
    <row r="2262" ht="15" customHeight="1" spans="1:14">
      <c r="A2262" s="461">
        <v>2256</v>
      </c>
      <c r="B2262" s="469" t="s">
        <v>823</v>
      </c>
      <c r="C2262" s="470">
        <v>1000</v>
      </c>
      <c r="D2262" s="471" t="s">
        <v>393</v>
      </c>
      <c r="E2262" s="465">
        <v>0</v>
      </c>
      <c r="F2262" s="466" t="e">
        <f t="shared" si="103"/>
        <v>#DIV/0!</v>
      </c>
      <c r="G2262" s="467">
        <v>0</v>
      </c>
      <c r="H2262" s="468"/>
      <c r="I2262" s="473"/>
      <c r="J2262" s="474"/>
      <c r="K2262" s="475">
        <f t="shared" si="104"/>
        <v>0</v>
      </c>
      <c r="L2262" s="476" t="str">
        <f t="shared" si="102"/>
        <v/>
      </c>
      <c r="M2262" s="477"/>
      <c r="N2262" s="478"/>
    </row>
    <row r="2263" ht="15" customHeight="1" spans="1:14">
      <c r="A2263" s="461">
        <v>2257</v>
      </c>
      <c r="B2263" s="469" t="s">
        <v>821</v>
      </c>
      <c r="C2263" s="470" t="s">
        <v>2912</v>
      </c>
      <c r="D2263" s="471" t="s">
        <v>393</v>
      </c>
      <c r="E2263" s="465">
        <v>0</v>
      </c>
      <c r="F2263" s="466" t="e">
        <f t="shared" si="103"/>
        <v>#DIV/0!</v>
      </c>
      <c r="G2263" s="467">
        <v>0</v>
      </c>
      <c r="H2263" s="468"/>
      <c r="I2263" s="473"/>
      <c r="J2263" s="474"/>
      <c r="K2263" s="475">
        <f t="shared" si="104"/>
        <v>0</v>
      </c>
      <c r="L2263" s="476" t="str">
        <f t="shared" si="102"/>
        <v/>
      </c>
      <c r="M2263" s="477"/>
      <c r="N2263" s="478"/>
    </row>
    <row r="2264" ht="15" customHeight="1" spans="1:14">
      <c r="A2264" s="461">
        <v>2258</v>
      </c>
      <c r="B2264" s="469" t="s">
        <v>2913</v>
      </c>
      <c r="C2264" s="470"/>
      <c r="D2264" s="471" t="s">
        <v>393</v>
      </c>
      <c r="E2264" s="465">
        <v>0</v>
      </c>
      <c r="F2264" s="466" t="e">
        <f t="shared" si="103"/>
        <v>#DIV/0!</v>
      </c>
      <c r="G2264" s="467">
        <v>0</v>
      </c>
      <c r="H2264" s="468"/>
      <c r="I2264" s="473"/>
      <c r="J2264" s="474"/>
      <c r="K2264" s="475">
        <f t="shared" si="104"/>
        <v>0</v>
      </c>
      <c r="L2264" s="476" t="str">
        <f t="shared" si="102"/>
        <v/>
      </c>
      <c r="M2264" s="477"/>
      <c r="N2264" s="478"/>
    </row>
    <row r="2265" ht="15" customHeight="1" spans="1:14">
      <c r="A2265" s="461">
        <v>2259</v>
      </c>
      <c r="B2265" s="469" t="s">
        <v>2914</v>
      </c>
      <c r="C2265" s="470"/>
      <c r="D2265" s="471" t="s">
        <v>701</v>
      </c>
      <c r="E2265" s="465">
        <v>0</v>
      </c>
      <c r="F2265" s="466" t="e">
        <f t="shared" si="103"/>
        <v>#DIV/0!</v>
      </c>
      <c r="G2265" s="467">
        <v>0</v>
      </c>
      <c r="H2265" s="468"/>
      <c r="I2265" s="473"/>
      <c r="J2265" s="474"/>
      <c r="K2265" s="475">
        <f t="shared" si="104"/>
        <v>0</v>
      </c>
      <c r="L2265" s="476" t="str">
        <f t="shared" si="102"/>
        <v/>
      </c>
      <c r="M2265" s="477"/>
      <c r="N2265" s="478"/>
    </row>
    <row r="2266" ht="15" customHeight="1" spans="1:14">
      <c r="A2266" s="461">
        <v>2260</v>
      </c>
      <c r="B2266" s="469" t="s">
        <v>2915</v>
      </c>
      <c r="C2266" s="470" t="s">
        <v>793</v>
      </c>
      <c r="D2266" s="471" t="s">
        <v>701</v>
      </c>
      <c r="E2266" s="465">
        <v>0</v>
      </c>
      <c r="F2266" s="466" t="e">
        <f t="shared" si="103"/>
        <v>#DIV/0!</v>
      </c>
      <c r="G2266" s="467">
        <v>0</v>
      </c>
      <c r="H2266" s="468"/>
      <c r="I2266" s="473"/>
      <c r="J2266" s="474"/>
      <c r="K2266" s="475">
        <f t="shared" si="104"/>
        <v>0</v>
      </c>
      <c r="L2266" s="476" t="str">
        <f t="shared" si="102"/>
        <v/>
      </c>
      <c r="M2266" s="477"/>
      <c r="N2266" s="478"/>
    </row>
    <row r="2267" ht="15" customHeight="1" spans="1:14">
      <c r="A2267" s="461">
        <v>2261</v>
      </c>
      <c r="B2267" s="469" t="s">
        <v>2916</v>
      </c>
      <c r="C2267" s="470"/>
      <c r="D2267" s="471" t="s">
        <v>378</v>
      </c>
      <c r="E2267" s="465">
        <v>0</v>
      </c>
      <c r="F2267" s="466" t="e">
        <f t="shared" si="103"/>
        <v>#DIV/0!</v>
      </c>
      <c r="G2267" s="467">
        <v>0</v>
      </c>
      <c r="H2267" s="468"/>
      <c r="I2267" s="473"/>
      <c r="J2267" s="474"/>
      <c r="K2267" s="475">
        <f t="shared" si="104"/>
        <v>0</v>
      </c>
      <c r="L2267" s="476" t="str">
        <f t="shared" si="102"/>
        <v/>
      </c>
      <c r="M2267" s="477"/>
      <c r="N2267" s="478"/>
    </row>
    <row r="2268" ht="15" customHeight="1" spans="1:14">
      <c r="A2268" s="461">
        <v>2262</v>
      </c>
      <c r="B2268" s="469" t="s">
        <v>841</v>
      </c>
      <c r="C2268" s="470" t="s">
        <v>2917</v>
      </c>
      <c r="D2268" s="471" t="s">
        <v>701</v>
      </c>
      <c r="E2268" s="465">
        <v>0</v>
      </c>
      <c r="F2268" s="466" t="e">
        <f t="shared" si="103"/>
        <v>#DIV/0!</v>
      </c>
      <c r="G2268" s="467">
        <v>0</v>
      </c>
      <c r="H2268" s="468"/>
      <c r="I2268" s="473"/>
      <c r="J2268" s="474"/>
      <c r="K2268" s="475">
        <f t="shared" si="104"/>
        <v>0</v>
      </c>
      <c r="L2268" s="476" t="str">
        <f t="shared" si="102"/>
        <v/>
      </c>
      <c r="M2268" s="477"/>
      <c r="N2268" s="478"/>
    </row>
    <row r="2269" ht="15" customHeight="1" spans="1:14">
      <c r="A2269" s="461">
        <v>2263</v>
      </c>
      <c r="B2269" s="469" t="s">
        <v>843</v>
      </c>
      <c r="C2269" s="470"/>
      <c r="D2269" s="471" t="s">
        <v>476</v>
      </c>
      <c r="E2269" s="465">
        <v>0</v>
      </c>
      <c r="F2269" s="466" t="e">
        <f t="shared" si="103"/>
        <v>#DIV/0!</v>
      </c>
      <c r="G2269" s="467">
        <v>0</v>
      </c>
      <c r="H2269" s="468"/>
      <c r="I2269" s="473"/>
      <c r="J2269" s="474"/>
      <c r="K2269" s="475">
        <f t="shared" si="104"/>
        <v>0</v>
      </c>
      <c r="L2269" s="476" t="str">
        <f t="shared" si="102"/>
        <v/>
      </c>
      <c r="M2269" s="477"/>
      <c r="N2269" s="478"/>
    </row>
    <row r="2270" ht="15" customHeight="1" spans="1:14">
      <c r="A2270" s="461">
        <v>2264</v>
      </c>
      <c r="B2270" s="469" t="s">
        <v>843</v>
      </c>
      <c r="C2270" s="470" t="s">
        <v>2918</v>
      </c>
      <c r="D2270" s="471" t="s">
        <v>476</v>
      </c>
      <c r="E2270" s="465">
        <v>0</v>
      </c>
      <c r="F2270" s="466" t="e">
        <f t="shared" si="103"/>
        <v>#DIV/0!</v>
      </c>
      <c r="G2270" s="467">
        <v>0</v>
      </c>
      <c r="H2270" s="468"/>
      <c r="I2270" s="473"/>
      <c r="J2270" s="474"/>
      <c r="K2270" s="475">
        <f t="shared" si="104"/>
        <v>0</v>
      </c>
      <c r="L2270" s="476" t="str">
        <f t="shared" si="102"/>
        <v/>
      </c>
      <c r="M2270" s="477"/>
      <c r="N2270" s="478"/>
    </row>
    <row r="2271" ht="15" customHeight="1" spans="1:14">
      <c r="A2271" s="461">
        <v>2265</v>
      </c>
      <c r="B2271" s="469" t="s">
        <v>2919</v>
      </c>
      <c r="C2271" s="470" t="s">
        <v>884</v>
      </c>
      <c r="D2271" s="471" t="s">
        <v>386</v>
      </c>
      <c r="E2271" s="465">
        <v>0</v>
      </c>
      <c r="F2271" s="466" t="e">
        <f t="shared" si="103"/>
        <v>#DIV/0!</v>
      </c>
      <c r="G2271" s="467">
        <v>0</v>
      </c>
      <c r="H2271" s="468"/>
      <c r="I2271" s="473"/>
      <c r="J2271" s="474"/>
      <c r="K2271" s="475">
        <f t="shared" si="104"/>
        <v>0</v>
      </c>
      <c r="L2271" s="476" t="str">
        <f t="shared" si="102"/>
        <v/>
      </c>
      <c r="M2271" s="477"/>
      <c r="N2271" s="478"/>
    </row>
    <row r="2272" ht="15" customHeight="1" spans="1:14">
      <c r="A2272" s="461">
        <v>2266</v>
      </c>
      <c r="B2272" s="469" t="s">
        <v>2920</v>
      </c>
      <c r="C2272" s="470"/>
      <c r="D2272" s="471" t="s">
        <v>476</v>
      </c>
      <c r="E2272" s="465">
        <v>0</v>
      </c>
      <c r="F2272" s="466" t="e">
        <f t="shared" si="103"/>
        <v>#DIV/0!</v>
      </c>
      <c r="G2272" s="467">
        <v>0</v>
      </c>
      <c r="H2272" s="468"/>
      <c r="I2272" s="473"/>
      <c r="J2272" s="474"/>
      <c r="K2272" s="475">
        <f t="shared" si="104"/>
        <v>0</v>
      </c>
      <c r="L2272" s="476" t="str">
        <f t="shared" si="102"/>
        <v/>
      </c>
      <c r="M2272" s="477"/>
      <c r="N2272" s="478"/>
    </row>
    <row r="2273" ht="15" customHeight="1" spans="1:14">
      <c r="A2273" s="461">
        <v>2267</v>
      </c>
      <c r="B2273" s="469" t="s">
        <v>2921</v>
      </c>
      <c r="C2273" s="470"/>
      <c r="D2273" s="471" t="s">
        <v>386</v>
      </c>
      <c r="E2273" s="465">
        <v>0</v>
      </c>
      <c r="F2273" s="466" t="e">
        <f t="shared" si="103"/>
        <v>#DIV/0!</v>
      </c>
      <c r="G2273" s="467">
        <v>0</v>
      </c>
      <c r="H2273" s="468"/>
      <c r="I2273" s="473"/>
      <c r="J2273" s="474"/>
      <c r="K2273" s="475">
        <f t="shared" si="104"/>
        <v>0</v>
      </c>
      <c r="L2273" s="476" t="str">
        <f t="shared" si="102"/>
        <v/>
      </c>
      <c r="M2273" s="477"/>
      <c r="N2273" s="478"/>
    </row>
    <row r="2274" ht="15" customHeight="1" spans="1:14">
      <c r="A2274" s="461">
        <v>2268</v>
      </c>
      <c r="B2274" s="469" t="s">
        <v>2922</v>
      </c>
      <c r="C2274" s="470"/>
      <c r="D2274" s="471" t="s">
        <v>476</v>
      </c>
      <c r="E2274" s="465">
        <v>0</v>
      </c>
      <c r="F2274" s="466" t="e">
        <f t="shared" si="103"/>
        <v>#DIV/0!</v>
      </c>
      <c r="G2274" s="467">
        <v>0</v>
      </c>
      <c r="H2274" s="468"/>
      <c r="I2274" s="473"/>
      <c r="J2274" s="474"/>
      <c r="K2274" s="475">
        <f t="shared" si="104"/>
        <v>0</v>
      </c>
      <c r="L2274" s="476" t="str">
        <f t="shared" si="102"/>
        <v/>
      </c>
      <c r="M2274" s="477"/>
      <c r="N2274" s="478"/>
    </row>
    <row r="2275" ht="15" customHeight="1" spans="1:14">
      <c r="A2275" s="461">
        <v>2269</v>
      </c>
      <c r="B2275" s="469" t="s">
        <v>2923</v>
      </c>
      <c r="C2275" s="470"/>
      <c r="D2275" s="471" t="s">
        <v>386</v>
      </c>
      <c r="E2275" s="465">
        <v>0</v>
      </c>
      <c r="F2275" s="466" t="e">
        <f t="shared" si="103"/>
        <v>#DIV/0!</v>
      </c>
      <c r="G2275" s="467">
        <v>0</v>
      </c>
      <c r="H2275" s="468"/>
      <c r="I2275" s="473"/>
      <c r="J2275" s="474"/>
      <c r="K2275" s="475">
        <f t="shared" si="104"/>
        <v>0</v>
      </c>
      <c r="L2275" s="476" t="str">
        <f t="shared" si="102"/>
        <v/>
      </c>
      <c r="M2275" s="477"/>
      <c r="N2275" s="478"/>
    </row>
    <row r="2276" ht="15" customHeight="1" spans="1:14">
      <c r="A2276" s="461">
        <v>2270</v>
      </c>
      <c r="B2276" s="469" t="s">
        <v>2924</v>
      </c>
      <c r="C2276" s="470" t="s">
        <v>879</v>
      </c>
      <c r="D2276" s="471" t="s">
        <v>468</v>
      </c>
      <c r="E2276" s="465">
        <v>0</v>
      </c>
      <c r="F2276" s="466" t="e">
        <f t="shared" si="103"/>
        <v>#DIV/0!</v>
      </c>
      <c r="G2276" s="467">
        <v>0</v>
      </c>
      <c r="H2276" s="468"/>
      <c r="I2276" s="473"/>
      <c r="J2276" s="474"/>
      <c r="K2276" s="475">
        <f t="shared" si="104"/>
        <v>0</v>
      </c>
      <c r="L2276" s="476" t="str">
        <f t="shared" si="102"/>
        <v/>
      </c>
      <c r="M2276" s="477"/>
      <c r="N2276" s="478"/>
    </row>
    <row r="2277" ht="15" customHeight="1" spans="1:14">
      <c r="A2277" s="461">
        <v>2271</v>
      </c>
      <c r="B2277" s="469" t="s">
        <v>859</v>
      </c>
      <c r="C2277" s="470" t="s">
        <v>868</v>
      </c>
      <c r="D2277" s="471" t="s">
        <v>468</v>
      </c>
      <c r="E2277" s="465">
        <v>0</v>
      </c>
      <c r="F2277" s="466" t="e">
        <f t="shared" si="103"/>
        <v>#DIV/0!</v>
      </c>
      <c r="G2277" s="467">
        <v>0</v>
      </c>
      <c r="H2277" s="468"/>
      <c r="I2277" s="473"/>
      <c r="J2277" s="474"/>
      <c r="K2277" s="475">
        <f t="shared" si="104"/>
        <v>0</v>
      </c>
      <c r="L2277" s="476" t="str">
        <f t="shared" si="102"/>
        <v/>
      </c>
      <c r="M2277" s="477"/>
      <c r="N2277" s="478"/>
    </row>
    <row r="2278" ht="15" customHeight="1" spans="1:14">
      <c r="A2278" s="461">
        <v>2272</v>
      </c>
      <c r="B2278" s="469" t="s">
        <v>861</v>
      </c>
      <c r="C2278" s="470" t="s">
        <v>2925</v>
      </c>
      <c r="D2278" s="471" t="s">
        <v>468</v>
      </c>
      <c r="E2278" s="465">
        <v>0</v>
      </c>
      <c r="F2278" s="466" t="e">
        <f t="shared" si="103"/>
        <v>#DIV/0!</v>
      </c>
      <c r="G2278" s="467">
        <v>0</v>
      </c>
      <c r="H2278" s="468"/>
      <c r="I2278" s="473"/>
      <c r="J2278" s="474"/>
      <c r="K2278" s="475">
        <f t="shared" si="104"/>
        <v>0</v>
      </c>
      <c r="L2278" s="476" t="str">
        <f t="shared" si="102"/>
        <v/>
      </c>
      <c r="M2278" s="477"/>
      <c r="N2278" s="478"/>
    </row>
    <row r="2279" ht="15" customHeight="1" spans="1:14">
      <c r="A2279" s="461">
        <v>2273</v>
      </c>
      <c r="B2279" s="469" t="s">
        <v>861</v>
      </c>
      <c r="C2279" s="470" t="s">
        <v>862</v>
      </c>
      <c r="D2279" s="471" t="s">
        <v>468</v>
      </c>
      <c r="E2279" s="465">
        <v>0</v>
      </c>
      <c r="F2279" s="466" t="e">
        <f t="shared" si="103"/>
        <v>#DIV/0!</v>
      </c>
      <c r="G2279" s="467">
        <v>0</v>
      </c>
      <c r="H2279" s="468"/>
      <c r="I2279" s="473"/>
      <c r="J2279" s="474"/>
      <c r="K2279" s="475">
        <f t="shared" si="104"/>
        <v>0</v>
      </c>
      <c r="L2279" s="476" t="str">
        <f t="shared" si="102"/>
        <v/>
      </c>
      <c r="M2279" s="477"/>
      <c r="N2279" s="478"/>
    </row>
    <row r="2280" ht="15" customHeight="1" spans="1:14">
      <c r="A2280" s="461">
        <v>2274</v>
      </c>
      <c r="B2280" s="469" t="s">
        <v>861</v>
      </c>
      <c r="C2280" s="470" t="s">
        <v>2926</v>
      </c>
      <c r="D2280" s="471" t="s">
        <v>514</v>
      </c>
      <c r="E2280" s="465">
        <v>0</v>
      </c>
      <c r="F2280" s="466" t="e">
        <f t="shared" si="103"/>
        <v>#DIV/0!</v>
      </c>
      <c r="G2280" s="467">
        <v>0</v>
      </c>
      <c r="H2280" s="468"/>
      <c r="I2280" s="473"/>
      <c r="J2280" s="474"/>
      <c r="K2280" s="475">
        <f t="shared" si="104"/>
        <v>0</v>
      </c>
      <c r="L2280" s="476" t="str">
        <f t="shared" si="102"/>
        <v/>
      </c>
      <c r="M2280" s="477"/>
      <c r="N2280" s="478"/>
    </row>
    <row r="2281" ht="15" customHeight="1" spans="1:14">
      <c r="A2281" s="461">
        <v>2275</v>
      </c>
      <c r="B2281" s="469" t="s">
        <v>2927</v>
      </c>
      <c r="C2281" s="470" t="s">
        <v>869</v>
      </c>
      <c r="D2281" s="471" t="s">
        <v>468</v>
      </c>
      <c r="E2281" s="465">
        <v>0</v>
      </c>
      <c r="F2281" s="466" t="e">
        <f t="shared" si="103"/>
        <v>#DIV/0!</v>
      </c>
      <c r="G2281" s="467">
        <v>0</v>
      </c>
      <c r="H2281" s="468"/>
      <c r="I2281" s="473"/>
      <c r="J2281" s="474"/>
      <c r="K2281" s="475">
        <f t="shared" si="104"/>
        <v>0</v>
      </c>
      <c r="L2281" s="476" t="str">
        <f t="shared" si="102"/>
        <v/>
      </c>
      <c r="M2281" s="477"/>
      <c r="N2281" s="478"/>
    </row>
    <row r="2282" ht="15" customHeight="1" spans="1:14">
      <c r="A2282" s="461">
        <v>2276</v>
      </c>
      <c r="B2282" s="469" t="s">
        <v>866</v>
      </c>
      <c r="C2282" s="470" t="s">
        <v>885</v>
      </c>
      <c r="D2282" s="471" t="s">
        <v>468</v>
      </c>
      <c r="E2282" s="465">
        <v>0</v>
      </c>
      <c r="F2282" s="466" t="e">
        <f t="shared" si="103"/>
        <v>#DIV/0!</v>
      </c>
      <c r="G2282" s="467">
        <v>0</v>
      </c>
      <c r="H2282" s="468"/>
      <c r="I2282" s="473"/>
      <c r="J2282" s="474"/>
      <c r="K2282" s="475">
        <f t="shared" si="104"/>
        <v>0</v>
      </c>
      <c r="L2282" s="476" t="str">
        <f t="shared" si="102"/>
        <v/>
      </c>
      <c r="M2282" s="477"/>
      <c r="N2282" s="478"/>
    </row>
    <row r="2283" ht="15" customHeight="1" spans="1:14">
      <c r="A2283" s="461">
        <v>2277</v>
      </c>
      <c r="B2283" s="469" t="s">
        <v>866</v>
      </c>
      <c r="C2283" s="470" t="s">
        <v>2928</v>
      </c>
      <c r="D2283" s="471" t="s">
        <v>468</v>
      </c>
      <c r="E2283" s="465">
        <v>0</v>
      </c>
      <c r="F2283" s="466" t="e">
        <f t="shared" si="103"/>
        <v>#DIV/0!</v>
      </c>
      <c r="G2283" s="467">
        <v>0</v>
      </c>
      <c r="H2283" s="468"/>
      <c r="I2283" s="473"/>
      <c r="J2283" s="474"/>
      <c r="K2283" s="475">
        <f t="shared" si="104"/>
        <v>0</v>
      </c>
      <c r="L2283" s="476" t="str">
        <f t="shared" si="102"/>
        <v/>
      </c>
      <c r="M2283" s="477"/>
      <c r="N2283" s="478"/>
    </row>
    <row r="2284" ht="15" customHeight="1" spans="1:14">
      <c r="A2284" s="461">
        <v>2278</v>
      </c>
      <c r="B2284" s="469" t="s">
        <v>2929</v>
      </c>
      <c r="C2284" s="470"/>
      <c r="D2284" s="471" t="s">
        <v>476</v>
      </c>
      <c r="E2284" s="465">
        <v>0</v>
      </c>
      <c r="F2284" s="466" t="e">
        <f t="shared" si="103"/>
        <v>#DIV/0!</v>
      </c>
      <c r="G2284" s="467">
        <v>0</v>
      </c>
      <c r="H2284" s="468"/>
      <c r="I2284" s="473"/>
      <c r="J2284" s="474"/>
      <c r="K2284" s="475">
        <f t="shared" si="104"/>
        <v>0</v>
      </c>
      <c r="L2284" s="476" t="str">
        <f t="shared" si="102"/>
        <v/>
      </c>
      <c r="M2284" s="477"/>
      <c r="N2284" s="478"/>
    </row>
    <row r="2285" ht="15" customHeight="1" spans="1:14">
      <c r="A2285" s="461">
        <v>2279</v>
      </c>
      <c r="B2285" s="469" t="s">
        <v>870</v>
      </c>
      <c r="C2285" s="470" t="s">
        <v>2930</v>
      </c>
      <c r="D2285" s="471" t="s">
        <v>514</v>
      </c>
      <c r="E2285" s="465">
        <v>0</v>
      </c>
      <c r="F2285" s="466" t="e">
        <f t="shared" si="103"/>
        <v>#DIV/0!</v>
      </c>
      <c r="G2285" s="467">
        <v>0</v>
      </c>
      <c r="H2285" s="468"/>
      <c r="I2285" s="473"/>
      <c r="J2285" s="474"/>
      <c r="K2285" s="475">
        <f t="shared" si="104"/>
        <v>0</v>
      </c>
      <c r="L2285" s="476" t="str">
        <f t="shared" si="102"/>
        <v/>
      </c>
      <c r="M2285" s="477"/>
      <c r="N2285" s="478"/>
    </row>
    <row r="2286" ht="15" customHeight="1" spans="1:14">
      <c r="A2286" s="461">
        <v>2280</v>
      </c>
      <c r="B2286" s="469" t="s">
        <v>2931</v>
      </c>
      <c r="C2286" s="470" t="s">
        <v>2932</v>
      </c>
      <c r="D2286" s="471" t="s">
        <v>468</v>
      </c>
      <c r="E2286" s="465">
        <v>0</v>
      </c>
      <c r="F2286" s="466" t="e">
        <f t="shared" si="103"/>
        <v>#DIV/0!</v>
      </c>
      <c r="G2286" s="467">
        <v>0</v>
      </c>
      <c r="H2286" s="468"/>
      <c r="I2286" s="473"/>
      <c r="J2286" s="474"/>
      <c r="K2286" s="475">
        <f t="shared" si="104"/>
        <v>0</v>
      </c>
      <c r="L2286" s="476" t="str">
        <f t="shared" si="102"/>
        <v/>
      </c>
      <c r="M2286" s="477"/>
      <c r="N2286" s="478"/>
    </row>
    <row r="2287" ht="15" customHeight="1" spans="1:14">
      <c r="A2287" s="461">
        <v>2281</v>
      </c>
      <c r="B2287" s="469" t="s">
        <v>2933</v>
      </c>
      <c r="C2287" s="470"/>
      <c r="D2287" s="471" t="s">
        <v>468</v>
      </c>
      <c r="E2287" s="465">
        <v>0</v>
      </c>
      <c r="F2287" s="466" t="e">
        <f t="shared" si="103"/>
        <v>#DIV/0!</v>
      </c>
      <c r="G2287" s="467">
        <v>0</v>
      </c>
      <c r="H2287" s="468"/>
      <c r="I2287" s="473"/>
      <c r="J2287" s="474"/>
      <c r="K2287" s="475">
        <f t="shared" si="104"/>
        <v>0</v>
      </c>
      <c r="L2287" s="476" t="str">
        <f t="shared" si="102"/>
        <v/>
      </c>
      <c r="M2287" s="477"/>
      <c r="N2287" s="478"/>
    </row>
    <row r="2288" ht="15" customHeight="1" spans="1:14">
      <c r="A2288" s="461">
        <v>2282</v>
      </c>
      <c r="B2288" s="469" t="s">
        <v>876</v>
      </c>
      <c r="C2288" s="470"/>
      <c r="D2288" s="471" t="s">
        <v>468</v>
      </c>
      <c r="E2288" s="465">
        <v>0</v>
      </c>
      <c r="F2288" s="466" t="e">
        <f t="shared" si="103"/>
        <v>#DIV/0!</v>
      </c>
      <c r="G2288" s="467">
        <v>0</v>
      </c>
      <c r="H2288" s="468"/>
      <c r="I2288" s="473"/>
      <c r="J2288" s="474"/>
      <c r="K2288" s="475">
        <f t="shared" si="104"/>
        <v>0</v>
      </c>
      <c r="L2288" s="476" t="str">
        <f t="shared" si="102"/>
        <v/>
      </c>
      <c r="M2288" s="477"/>
      <c r="N2288" s="478"/>
    </row>
    <row r="2289" ht="15" customHeight="1" spans="1:14">
      <c r="A2289" s="461">
        <v>2283</v>
      </c>
      <c r="B2289" s="469" t="s">
        <v>2934</v>
      </c>
      <c r="C2289" s="470"/>
      <c r="D2289" s="471" t="s">
        <v>840</v>
      </c>
      <c r="E2289" s="465">
        <v>0</v>
      </c>
      <c r="F2289" s="466" t="e">
        <f t="shared" si="103"/>
        <v>#DIV/0!</v>
      </c>
      <c r="G2289" s="467">
        <v>0</v>
      </c>
      <c r="H2289" s="468"/>
      <c r="I2289" s="473"/>
      <c r="J2289" s="474"/>
      <c r="K2289" s="475">
        <f t="shared" si="104"/>
        <v>0</v>
      </c>
      <c r="L2289" s="476" t="str">
        <f t="shared" si="102"/>
        <v/>
      </c>
      <c r="M2289" s="477"/>
      <c r="N2289" s="478"/>
    </row>
    <row r="2290" ht="15" customHeight="1" spans="1:14">
      <c r="A2290" s="461">
        <v>2284</v>
      </c>
      <c r="B2290" s="469" t="s">
        <v>883</v>
      </c>
      <c r="C2290" s="470" t="s">
        <v>526</v>
      </c>
      <c r="D2290" s="471" t="s">
        <v>468</v>
      </c>
      <c r="E2290" s="465">
        <v>0</v>
      </c>
      <c r="F2290" s="466" t="e">
        <f t="shared" si="103"/>
        <v>#DIV/0!</v>
      </c>
      <c r="G2290" s="467">
        <v>0</v>
      </c>
      <c r="H2290" s="468"/>
      <c r="I2290" s="473"/>
      <c r="J2290" s="474"/>
      <c r="K2290" s="475">
        <f t="shared" si="104"/>
        <v>0</v>
      </c>
      <c r="L2290" s="476" t="str">
        <f t="shared" si="102"/>
        <v/>
      </c>
      <c r="M2290" s="477"/>
      <c r="N2290" s="478"/>
    </row>
    <row r="2291" ht="15" customHeight="1" spans="1:14">
      <c r="A2291" s="461">
        <v>2285</v>
      </c>
      <c r="B2291" s="469" t="s">
        <v>887</v>
      </c>
      <c r="C2291" s="470"/>
      <c r="D2291" s="471" t="s">
        <v>514</v>
      </c>
      <c r="E2291" s="465">
        <v>0</v>
      </c>
      <c r="F2291" s="466" t="e">
        <f t="shared" si="103"/>
        <v>#DIV/0!</v>
      </c>
      <c r="G2291" s="467">
        <v>0</v>
      </c>
      <c r="H2291" s="468"/>
      <c r="I2291" s="473"/>
      <c r="J2291" s="474"/>
      <c r="K2291" s="475">
        <f t="shared" si="104"/>
        <v>0</v>
      </c>
      <c r="L2291" s="476" t="str">
        <f t="shared" si="102"/>
        <v/>
      </c>
      <c r="M2291" s="477"/>
      <c r="N2291" s="478"/>
    </row>
    <row r="2292" ht="15" customHeight="1" spans="1:14">
      <c r="A2292" s="461">
        <v>2286</v>
      </c>
      <c r="B2292" s="469" t="s">
        <v>887</v>
      </c>
      <c r="C2292" s="470" t="s">
        <v>520</v>
      </c>
      <c r="D2292" s="471" t="s">
        <v>468</v>
      </c>
      <c r="E2292" s="465">
        <v>0</v>
      </c>
      <c r="F2292" s="466" t="e">
        <f t="shared" si="103"/>
        <v>#DIV/0!</v>
      </c>
      <c r="G2292" s="467">
        <v>0</v>
      </c>
      <c r="H2292" s="468"/>
      <c r="I2292" s="473"/>
      <c r="J2292" s="474"/>
      <c r="K2292" s="475">
        <f t="shared" si="104"/>
        <v>0</v>
      </c>
      <c r="L2292" s="476" t="str">
        <f t="shared" si="102"/>
        <v/>
      </c>
      <c r="M2292" s="477"/>
      <c r="N2292" s="478"/>
    </row>
    <row r="2293" ht="15" customHeight="1" spans="1:14">
      <c r="A2293" s="461">
        <v>2287</v>
      </c>
      <c r="B2293" s="469" t="s">
        <v>2935</v>
      </c>
      <c r="C2293" s="470" t="s">
        <v>2936</v>
      </c>
      <c r="D2293" s="471" t="s">
        <v>514</v>
      </c>
      <c r="E2293" s="465">
        <v>0</v>
      </c>
      <c r="F2293" s="466" t="e">
        <f t="shared" si="103"/>
        <v>#DIV/0!</v>
      </c>
      <c r="G2293" s="467">
        <v>0</v>
      </c>
      <c r="H2293" s="468"/>
      <c r="I2293" s="473"/>
      <c r="J2293" s="474"/>
      <c r="K2293" s="475">
        <f t="shared" si="104"/>
        <v>0</v>
      </c>
      <c r="L2293" s="476" t="str">
        <f t="shared" si="102"/>
        <v/>
      </c>
      <c r="M2293" s="477"/>
      <c r="N2293" s="478"/>
    </row>
    <row r="2294" ht="15" customHeight="1" spans="1:14">
      <c r="A2294" s="461">
        <v>2288</v>
      </c>
      <c r="B2294" s="469" t="s">
        <v>2937</v>
      </c>
      <c r="C2294" s="470" t="s">
        <v>885</v>
      </c>
      <c r="D2294" s="471" t="s">
        <v>468</v>
      </c>
      <c r="E2294" s="465">
        <v>0</v>
      </c>
      <c r="F2294" s="466" t="e">
        <f t="shared" si="103"/>
        <v>#DIV/0!</v>
      </c>
      <c r="G2294" s="467">
        <v>0</v>
      </c>
      <c r="H2294" s="468"/>
      <c r="I2294" s="473"/>
      <c r="J2294" s="474"/>
      <c r="K2294" s="475">
        <f t="shared" si="104"/>
        <v>0</v>
      </c>
      <c r="L2294" s="476" t="str">
        <f t="shared" si="102"/>
        <v/>
      </c>
      <c r="M2294" s="477"/>
      <c r="N2294" s="478"/>
    </row>
    <row r="2295" ht="15" customHeight="1" spans="1:14">
      <c r="A2295" s="461">
        <v>2289</v>
      </c>
      <c r="B2295" s="469" t="s">
        <v>2938</v>
      </c>
      <c r="C2295" s="470"/>
      <c r="D2295" s="471" t="s">
        <v>831</v>
      </c>
      <c r="E2295" s="465">
        <v>0</v>
      </c>
      <c r="F2295" s="466" t="e">
        <f t="shared" si="103"/>
        <v>#DIV/0!</v>
      </c>
      <c r="G2295" s="467">
        <v>0</v>
      </c>
      <c r="H2295" s="468"/>
      <c r="I2295" s="473"/>
      <c r="J2295" s="474"/>
      <c r="K2295" s="475">
        <f t="shared" si="104"/>
        <v>0</v>
      </c>
      <c r="L2295" s="476" t="str">
        <f t="shared" si="102"/>
        <v/>
      </c>
      <c r="M2295" s="477"/>
      <c r="N2295" s="478"/>
    </row>
    <row r="2296" ht="15" customHeight="1" spans="1:14">
      <c r="A2296" s="461">
        <v>2290</v>
      </c>
      <c r="B2296" s="469" t="s">
        <v>2939</v>
      </c>
      <c r="C2296" s="470"/>
      <c r="D2296" s="471" t="s">
        <v>895</v>
      </c>
      <c r="E2296" s="465">
        <v>0</v>
      </c>
      <c r="F2296" s="466" t="e">
        <f t="shared" si="103"/>
        <v>#DIV/0!</v>
      </c>
      <c r="G2296" s="467">
        <v>0</v>
      </c>
      <c r="H2296" s="468"/>
      <c r="I2296" s="473"/>
      <c r="J2296" s="474"/>
      <c r="K2296" s="475">
        <f t="shared" si="104"/>
        <v>0</v>
      </c>
      <c r="L2296" s="476" t="str">
        <f t="shared" si="102"/>
        <v/>
      </c>
      <c r="M2296" s="477"/>
      <c r="N2296" s="478"/>
    </row>
    <row r="2297" ht="15" customHeight="1" spans="1:14">
      <c r="A2297" s="461">
        <v>2291</v>
      </c>
      <c r="B2297" s="469" t="s">
        <v>2940</v>
      </c>
      <c r="C2297" s="470" t="s">
        <v>2941</v>
      </c>
      <c r="D2297" s="471" t="s">
        <v>386</v>
      </c>
      <c r="E2297" s="465">
        <v>0</v>
      </c>
      <c r="F2297" s="466" t="e">
        <f t="shared" si="103"/>
        <v>#DIV/0!</v>
      </c>
      <c r="G2297" s="467">
        <v>0</v>
      </c>
      <c r="H2297" s="468"/>
      <c r="I2297" s="473"/>
      <c r="J2297" s="474"/>
      <c r="K2297" s="475">
        <f t="shared" si="104"/>
        <v>0</v>
      </c>
      <c r="L2297" s="476" t="str">
        <f t="shared" si="102"/>
        <v/>
      </c>
      <c r="M2297" s="477"/>
      <c r="N2297" s="478"/>
    </row>
    <row r="2298" ht="15" customHeight="1" spans="1:14">
      <c r="A2298" s="461">
        <v>2292</v>
      </c>
      <c r="B2298" s="469" t="s">
        <v>2942</v>
      </c>
      <c r="C2298" s="470" t="s">
        <v>2941</v>
      </c>
      <c r="D2298" s="471" t="s">
        <v>386</v>
      </c>
      <c r="E2298" s="465">
        <v>0</v>
      </c>
      <c r="F2298" s="466" t="e">
        <f t="shared" si="103"/>
        <v>#DIV/0!</v>
      </c>
      <c r="G2298" s="467">
        <v>0</v>
      </c>
      <c r="H2298" s="468"/>
      <c r="I2298" s="473"/>
      <c r="J2298" s="474"/>
      <c r="K2298" s="475">
        <f t="shared" si="104"/>
        <v>0</v>
      </c>
      <c r="L2298" s="476" t="str">
        <f t="shared" si="102"/>
        <v/>
      </c>
      <c r="M2298" s="477"/>
      <c r="N2298" s="478"/>
    </row>
    <row r="2299" ht="15" customHeight="1" spans="1:14">
      <c r="A2299" s="461">
        <v>2293</v>
      </c>
      <c r="B2299" s="469" t="s">
        <v>2943</v>
      </c>
      <c r="C2299" s="470"/>
      <c r="D2299" s="471" t="s">
        <v>895</v>
      </c>
      <c r="E2299" s="465">
        <v>0</v>
      </c>
      <c r="F2299" s="466" t="e">
        <f t="shared" si="103"/>
        <v>#DIV/0!</v>
      </c>
      <c r="G2299" s="467">
        <v>0</v>
      </c>
      <c r="H2299" s="468"/>
      <c r="I2299" s="473"/>
      <c r="J2299" s="474"/>
      <c r="K2299" s="475">
        <f t="shared" si="104"/>
        <v>0</v>
      </c>
      <c r="L2299" s="476" t="str">
        <f t="shared" si="102"/>
        <v/>
      </c>
      <c r="M2299" s="477"/>
      <c r="N2299" s="478"/>
    </row>
    <row r="2300" ht="15" customHeight="1" spans="1:14">
      <c r="A2300" s="461">
        <v>2294</v>
      </c>
      <c r="B2300" s="469" t="s">
        <v>2944</v>
      </c>
      <c r="C2300" s="470" t="s">
        <v>2945</v>
      </c>
      <c r="D2300" s="471" t="s">
        <v>386</v>
      </c>
      <c r="E2300" s="465">
        <v>0</v>
      </c>
      <c r="F2300" s="466" t="e">
        <f t="shared" si="103"/>
        <v>#DIV/0!</v>
      </c>
      <c r="G2300" s="467">
        <v>0</v>
      </c>
      <c r="H2300" s="468"/>
      <c r="I2300" s="473"/>
      <c r="J2300" s="474"/>
      <c r="K2300" s="475">
        <f t="shared" si="104"/>
        <v>0</v>
      </c>
      <c r="L2300" s="476" t="str">
        <f t="shared" si="102"/>
        <v/>
      </c>
      <c r="M2300" s="477"/>
      <c r="N2300" s="478"/>
    </row>
    <row r="2301" ht="15" customHeight="1" spans="1:14">
      <c r="A2301" s="461">
        <v>2295</v>
      </c>
      <c r="B2301" s="469" t="s">
        <v>2944</v>
      </c>
      <c r="C2301" s="470" t="s">
        <v>2946</v>
      </c>
      <c r="D2301" s="471" t="s">
        <v>386</v>
      </c>
      <c r="E2301" s="465">
        <v>0</v>
      </c>
      <c r="F2301" s="466" t="e">
        <f t="shared" si="103"/>
        <v>#DIV/0!</v>
      </c>
      <c r="G2301" s="467">
        <v>0</v>
      </c>
      <c r="H2301" s="468"/>
      <c r="I2301" s="473"/>
      <c r="J2301" s="474"/>
      <c r="K2301" s="475">
        <f t="shared" si="104"/>
        <v>0</v>
      </c>
      <c r="L2301" s="476" t="str">
        <f t="shared" si="102"/>
        <v/>
      </c>
      <c r="M2301" s="477"/>
      <c r="N2301" s="478"/>
    </row>
    <row r="2302" ht="15" customHeight="1" spans="1:14">
      <c r="A2302" s="461">
        <v>2296</v>
      </c>
      <c r="B2302" s="469" t="s">
        <v>2944</v>
      </c>
      <c r="C2302" s="470" t="s">
        <v>2947</v>
      </c>
      <c r="D2302" s="471" t="s">
        <v>386</v>
      </c>
      <c r="E2302" s="465">
        <v>0</v>
      </c>
      <c r="F2302" s="466" t="e">
        <f t="shared" si="103"/>
        <v>#DIV/0!</v>
      </c>
      <c r="G2302" s="467">
        <v>0</v>
      </c>
      <c r="H2302" s="468"/>
      <c r="I2302" s="473"/>
      <c r="J2302" s="474"/>
      <c r="K2302" s="475">
        <f t="shared" si="104"/>
        <v>0</v>
      </c>
      <c r="L2302" s="476" t="str">
        <f t="shared" si="102"/>
        <v/>
      </c>
      <c r="M2302" s="477"/>
      <c r="N2302" s="478"/>
    </row>
    <row r="2303" ht="15" customHeight="1" spans="1:14">
      <c r="A2303" s="461">
        <v>2297</v>
      </c>
      <c r="B2303" s="469" t="s">
        <v>2944</v>
      </c>
      <c r="C2303" s="470" t="s">
        <v>2948</v>
      </c>
      <c r="D2303" s="471" t="s">
        <v>386</v>
      </c>
      <c r="E2303" s="465">
        <v>0</v>
      </c>
      <c r="F2303" s="466" t="e">
        <f t="shared" si="103"/>
        <v>#DIV/0!</v>
      </c>
      <c r="G2303" s="467">
        <v>0</v>
      </c>
      <c r="H2303" s="468"/>
      <c r="I2303" s="473"/>
      <c r="J2303" s="474"/>
      <c r="K2303" s="475">
        <f t="shared" si="104"/>
        <v>0</v>
      </c>
      <c r="L2303" s="476" t="str">
        <f t="shared" si="102"/>
        <v/>
      </c>
      <c r="M2303" s="477"/>
      <c r="N2303" s="478"/>
    </row>
    <row r="2304" ht="15" customHeight="1" spans="1:14">
      <c r="A2304" s="461">
        <v>2298</v>
      </c>
      <c r="B2304" s="469" t="s">
        <v>2949</v>
      </c>
      <c r="C2304" s="470">
        <v>30</v>
      </c>
      <c r="D2304" s="471" t="s">
        <v>468</v>
      </c>
      <c r="E2304" s="465">
        <v>0</v>
      </c>
      <c r="F2304" s="466" t="e">
        <f t="shared" si="103"/>
        <v>#DIV/0!</v>
      </c>
      <c r="G2304" s="467">
        <v>0</v>
      </c>
      <c r="H2304" s="468"/>
      <c r="I2304" s="473"/>
      <c r="J2304" s="474"/>
      <c r="K2304" s="475">
        <f t="shared" si="104"/>
        <v>0</v>
      </c>
      <c r="L2304" s="476" t="str">
        <f t="shared" si="102"/>
        <v/>
      </c>
      <c r="M2304" s="477"/>
      <c r="N2304" s="478"/>
    </row>
    <row r="2305" ht="15" customHeight="1" spans="1:14">
      <c r="A2305" s="461">
        <v>2299</v>
      </c>
      <c r="B2305" s="469" t="s">
        <v>909</v>
      </c>
      <c r="C2305" s="470" t="s">
        <v>2950</v>
      </c>
      <c r="D2305" s="471" t="s">
        <v>386</v>
      </c>
      <c r="E2305" s="465">
        <v>0</v>
      </c>
      <c r="F2305" s="466" t="e">
        <f t="shared" si="103"/>
        <v>#DIV/0!</v>
      </c>
      <c r="G2305" s="467">
        <v>0</v>
      </c>
      <c r="H2305" s="468"/>
      <c r="I2305" s="473"/>
      <c r="J2305" s="474"/>
      <c r="K2305" s="475">
        <f t="shared" si="104"/>
        <v>0</v>
      </c>
      <c r="L2305" s="476" t="str">
        <f t="shared" si="102"/>
        <v/>
      </c>
      <c r="M2305" s="477"/>
      <c r="N2305" s="478"/>
    </row>
    <row r="2306" ht="15" customHeight="1" spans="1:14">
      <c r="A2306" s="461">
        <v>2300</v>
      </c>
      <c r="B2306" s="469" t="s">
        <v>909</v>
      </c>
      <c r="C2306" s="470" t="s">
        <v>559</v>
      </c>
      <c r="D2306" s="471" t="s">
        <v>386</v>
      </c>
      <c r="E2306" s="465">
        <v>0</v>
      </c>
      <c r="F2306" s="466" t="e">
        <f t="shared" si="103"/>
        <v>#DIV/0!</v>
      </c>
      <c r="G2306" s="467">
        <v>0</v>
      </c>
      <c r="H2306" s="468"/>
      <c r="I2306" s="473"/>
      <c r="J2306" s="474"/>
      <c r="K2306" s="475">
        <f t="shared" si="104"/>
        <v>0</v>
      </c>
      <c r="L2306" s="476" t="str">
        <f t="shared" si="102"/>
        <v/>
      </c>
      <c r="M2306" s="477"/>
      <c r="N2306" s="478"/>
    </row>
    <row r="2307" ht="15" customHeight="1" spans="1:14">
      <c r="A2307" s="461">
        <v>2301</v>
      </c>
      <c r="B2307" s="469" t="s">
        <v>909</v>
      </c>
      <c r="C2307" s="470" t="s">
        <v>541</v>
      </c>
      <c r="D2307" s="471" t="s">
        <v>386</v>
      </c>
      <c r="E2307" s="465">
        <v>0</v>
      </c>
      <c r="F2307" s="466" t="e">
        <f t="shared" si="103"/>
        <v>#DIV/0!</v>
      </c>
      <c r="G2307" s="467">
        <v>0</v>
      </c>
      <c r="H2307" s="468"/>
      <c r="I2307" s="473"/>
      <c r="J2307" s="474"/>
      <c r="K2307" s="475">
        <f t="shared" si="104"/>
        <v>0</v>
      </c>
      <c r="L2307" s="476" t="str">
        <f t="shared" ref="L2307:L2370" si="105">IF(OR(G2307&lt;=0,G2307=""),"",(J2307-G2307)/G2307*100)</f>
        <v/>
      </c>
      <c r="M2307" s="477"/>
      <c r="N2307" s="478"/>
    </row>
    <row r="2308" ht="15" customHeight="1" spans="1:14">
      <c r="A2308" s="461">
        <v>2302</v>
      </c>
      <c r="B2308" s="469" t="s">
        <v>909</v>
      </c>
      <c r="C2308" s="470" t="s">
        <v>916</v>
      </c>
      <c r="D2308" s="471" t="s">
        <v>386</v>
      </c>
      <c r="E2308" s="465">
        <v>0</v>
      </c>
      <c r="F2308" s="466" t="e">
        <f t="shared" si="103"/>
        <v>#DIV/0!</v>
      </c>
      <c r="G2308" s="467">
        <v>0</v>
      </c>
      <c r="H2308" s="468"/>
      <c r="I2308" s="473"/>
      <c r="J2308" s="474"/>
      <c r="K2308" s="475">
        <f t="shared" si="104"/>
        <v>0</v>
      </c>
      <c r="L2308" s="476" t="str">
        <f t="shared" si="105"/>
        <v/>
      </c>
      <c r="M2308" s="477"/>
      <c r="N2308" s="478"/>
    </row>
    <row r="2309" ht="15" customHeight="1" spans="1:14">
      <c r="A2309" s="461">
        <v>2303</v>
      </c>
      <c r="B2309" s="469" t="s">
        <v>909</v>
      </c>
      <c r="C2309" s="470" t="s">
        <v>574</v>
      </c>
      <c r="D2309" s="471" t="s">
        <v>386</v>
      </c>
      <c r="E2309" s="465">
        <v>0</v>
      </c>
      <c r="F2309" s="466" t="e">
        <f t="shared" si="103"/>
        <v>#DIV/0!</v>
      </c>
      <c r="G2309" s="467">
        <v>0</v>
      </c>
      <c r="H2309" s="468"/>
      <c r="I2309" s="473"/>
      <c r="J2309" s="474"/>
      <c r="K2309" s="475">
        <f t="shared" si="104"/>
        <v>0</v>
      </c>
      <c r="L2309" s="476" t="str">
        <f t="shared" si="105"/>
        <v/>
      </c>
      <c r="M2309" s="477"/>
      <c r="N2309" s="478"/>
    </row>
    <row r="2310" ht="15" customHeight="1" spans="1:14">
      <c r="A2310" s="461">
        <v>2304</v>
      </c>
      <c r="B2310" s="469" t="s">
        <v>909</v>
      </c>
      <c r="C2310" s="470" t="s">
        <v>914</v>
      </c>
      <c r="D2310" s="471" t="s">
        <v>386</v>
      </c>
      <c r="E2310" s="465">
        <v>0</v>
      </c>
      <c r="F2310" s="466" t="e">
        <f t="shared" si="103"/>
        <v>#DIV/0!</v>
      </c>
      <c r="G2310" s="467">
        <v>0</v>
      </c>
      <c r="H2310" s="468"/>
      <c r="I2310" s="473"/>
      <c r="J2310" s="474"/>
      <c r="K2310" s="475">
        <f t="shared" si="104"/>
        <v>0</v>
      </c>
      <c r="L2310" s="476" t="str">
        <f t="shared" si="105"/>
        <v/>
      </c>
      <c r="M2310" s="477"/>
      <c r="N2310" s="478"/>
    </row>
    <row r="2311" ht="15" customHeight="1" spans="1:14">
      <c r="A2311" s="461">
        <v>2305</v>
      </c>
      <c r="B2311" s="469" t="s">
        <v>915</v>
      </c>
      <c r="C2311" s="470" t="s">
        <v>559</v>
      </c>
      <c r="D2311" s="471" t="s">
        <v>386</v>
      </c>
      <c r="E2311" s="465">
        <v>0</v>
      </c>
      <c r="F2311" s="466" t="e">
        <f t="shared" si="103"/>
        <v>#DIV/0!</v>
      </c>
      <c r="G2311" s="467">
        <v>0</v>
      </c>
      <c r="H2311" s="468"/>
      <c r="I2311" s="473"/>
      <c r="J2311" s="474"/>
      <c r="K2311" s="475">
        <f t="shared" si="104"/>
        <v>0</v>
      </c>
      <c r="L2311" s="476" t="str">
        <f t="shared" si="105"/>
        <v/>
      </c>
      <c r="M2311" s="477"/>
      <c r="N2311" s="478"/>
    </row>
    <row r="2312" ht="15" customHeight="1" spans="1:14">
      <c r="A2312" s="461">
        <v>2306</v>
      </c>
      <c r="B2312" s="469" t="s">
        <v>915</v>
      </c>
      <c r="C2312" s="470" t="s">
        <v>574</v>
      </c>
      <c r="D2312" s="471" t="s">
        <v>386</v>
      </c>
      <c r="E2312" s="465">
        <v>0</v>
      </c>
      <c r="F2312" s="466" t="e">
        <f t="shared" ref="F2312:F2375" si="106">G2312/E2312</f>
        <v>#DIV/0!</v>
      </c>
      <c r="G2312" s="467">
        <v>0</v>
      </c>
      <c r="H2312" s="468"/>
      <c r="I2312" s="473"/>
      <c r="J2312" s="474"/>
      <c r="K2312" s="475">
        <f t="shared" ref="K2312:K2375" si="107">J2312-G2312</f>
        <v>0</v>
      </c>
      <c r="L2312" s="476" t="str">
        <f t="shared" si="105"/>
        <v/>
      </c>
      <c r="M2312" s="477"/>
      <c r="N2312" s="478"/>
    </row>
    <row r="2313" ht="15" customHeight="1" spans="1:14">
      <c r="A2313" s="461">
        <v>2307</v>
      </c>
      <c r="B2313" s="469" t="s">
        <v>2951</v>
      </c>
      <c r="C2313" s="470" t="s">
        <v>2952</v>
      </c>
      <c r="D2313" s="471" t="s">
        <v>386</v>
      </c>
      <c r="E2313" s="465">
        <v>0</v>
      </c>
      <c r="F2313" s="466" t="e">
        <f t="shared" si="106"/>
        <v>#DIV/0!</v>
      </c>
      <c r="G2313" s="467">
        <v>0</v>
      </c>
      <c r="H2313" s="468"/>
      <c r="I2313" s="473"/>
      <c r="J2313" s="474"/>
      <c r="K2313" s="475">
        <f t="shared" si="107"/>
        <v>0</v>
      </c>
      <c r="L2313" s="476" t="str">
        <f t="shared" si="105"/>
        <v/>
      </c>
      <c r="M2313" s="477"/>
      <c r="N2313" s="478"/>
    </row>
    <row r="2314" ht="15" customHeight="1" spans="1:14">
      <c r="A2314" s="461">
        <v>2308</v>
      </c>
      <c r="B2314" s="469" t="s">
        <v>918</v>
      </c>
      <c r="C2314" s="470" t="s">
        <v>2953</v>
      </c>
      <c r="D2314" s="471" t="s">
        <v>386</v>
      </c>
      <c r="E2314" s="465">
        <v>0</v>
      </c>
      <c r="F2314" s="466" t="e">
        <f t="shared" si="106"/>
        <v>#DIV/0!</v>
      </c>
      <c r="G2314" s="467">
        <v>0</v>
      </c>
      <c r="H2314" s="468"/>
      <c r="I2314" s="473"/>
      <c r="J2314" s="474"/>
      <c r="K2314" s="475">
        <f t="shared" si="107"/>
        <v>0</v>
      </c>
      <c r="L2314" s="476" t="str">
        <f t="shared" si="105"/>
        <v/>
      </c>
      <c r="M2314" s="477"/>
      <c r="N2314" s="478"/>
    </row>
    <row r="2315" ht="15" customHeight="1" spans="1:14">
      <c r="A2315" s="461">
        <v>2309</v>
      </c>
      <c r="B2315" s="469" t="s">
        <v>918</v>
      </c>
      <c r="C2315" s="470" t="s">
        <v>2954</v>
      </c>
      <c r="D2315" s="471" t="s">
        <v>386</v>
      </c>
      <c r="E2315" s="465">
        <v>0</v>
      </c>
      <c r="F2315" s="466" t="e">
        <f t="shared" si="106"/>
        <v>#DIV/0!</v>
      </c>
      <c r="G2315" s="467">
        <v>0</v>
      </c>
      <c r="H2315" s="468"/>
      <c r="I2315" s="473"/>
      <c r="J2315" s="474"/>
      <c r="K2315" s="475">
        <f t="shared" si="107"/>
        <v>0</v>
      </c>
      <c r="L2315" s="476" t="str">
        <f t="shared" si="105"/>
        <v/>
      </c>
      <c r="M2315" s="477"/>
      <c r="N2315" s="478"/>
    </row>
    <row r="2316" ht="15" customHeight="1" spans="1:14">
      <c r="A2316" s="461">
        <v>2310</v>
      </c>
      <c r="B2316" s="469" t="s">
        <v>2955</v>
      </c>
      <c r="C2316" s="470" t="s">
        <v>2956</v>
      </c>
      <c r="D2316" s="471" t="s">
        <v>386</v>
      </c>
      <c r="E2316" s="465">
        <v>0</v>
      </c>
      <c r="F2316" s="466" t="e">
        <f t="shared" si="106"/>
        <v>#DIV/0!</v>
      </c>
      <c r="G2316" s="467">
        <v>0</v>
      </c>
      <c r="H2316" s="468"/>
      <c r="I2316" s="473"/>
      <c r="J2316" s="474"/>
      <c r="K2316" s="475">
        <f t="shared" si="107"/>
        <v>0</v>
      </c>
      <c r="L2316" s="476" t="str">
        <f t="shared" si="105"/>
        <v/>
      </c>
      <c r="M2316" s="477"/>
      <c r="N2316" s="478"/>
    </row>
    <row r="2317" ht="15" customHeight="1" spans="1:14">
      <c r="A2317" s="461">
        <v>2311</v>
      </c>
      <c r="B2317" s="469" t="s">
        <v>2957</v>
      </c>
      <c r="C2317" s="470"/>
      <c r="D2317" s="471" t="s">
        <v>386</v>
      </c>
      <c r="E2317" s="465">
        <v>0</v>
      </c>
      <c r="F2317" s="466" t="e">
        <f t="shared" si="106"/>
        <v>#DIV/0!</v>
      </c>
      <c r="G2317" s="467">
        <v>0</v>
      </c>
      <c r="H2317" s="468"/>
      <c r="I2317" s="473"/>
      <c r="J2317" s="474"/>
      <c r="K2317" s="475">
        <f t="shared" si="107"/>
        <v>0</v>
      </c>
      <c r="L2317" s="476" t="str">
        <f t="shared" si="105"/>
        <v/>
      </c>
      <c r="M2317" s="477"/>
      <c r="N2317" s="478"/>
    </row>
    <row r="2318" ht="15" customHeight="1" spans="1:14">
      <c r="A2318" s="461">
        <v>2312</v>
      </c>
      <c r="B2318" s="469" t="s">
        <v>2958</v>
      </c>
      <c r="C2318" s="470" t="s">
        <v>2959</v>
      </c>
      <c r="D2318" s="471" t="s">
        <v>386</v>
      </c>
      <c r="E2318" s="465">
        <v>0</v>
      </c>
      <c r="F2318" s="466" t="e">
        <f t="shared" si="106"/>
        <v>#DIV/0!</v>
      </c>
      <c r="G2318" s="467">
        <v>0</v>
      </c>
      <c r="H2318" s="468"/>
      <c r="I2318" s="473"/>
      <c r="J2318" s="474"/>
      <c r="K2318" s="475">
        <f t="shared" si="107"/>
        <v>0</v>
      </c>
      <c r="L2318" s="476" t="str">
        <f t="shared" si="105"/>
        <v/>
      </c>
      <c r="M2318" s="477"/>
      <c r="N2318" s="478"/>
    </row>
    <row r="2319" ht="15" customHeight="1" spans="1:14">
      <c r="A2319" s="461">
        <v>2313</v>
      </c>
      <c r="B2319" s="469" t="s">
        <v>2958</v>
      </c>
      <c r="C2319" s="470" t="s">
        <v>1800</v>
      </c>
      <c r="D2319" s="471" t="s">
        <v>386</v>
      </c>
      <c r="E2319" s="465">
        <v>0</v>
      </c>
      <c r="F2319" s="466" t="e">
        <f t="shared" si="106"/>
        <v>#DIV/0!</v>
      </c>
      <c r="G2319" s="467">
        <v>0</v>
      </c>
      <c r="H2319" s="468"/>
      <c r="I2319" s="473"/>
      <c r="J2319" s="474"/>
      <c r="K2319" s="475">
        <f t="shared" si="107"/>
        <v>0</v>
      </c>
      <c r="L2319" s="476" t="str">
        <f t="shared" si="105"/>
        <v/>
      </c>
      <c r="M2319" s="477"/>
      <c r="N2319" s="478"/>
    </row>
    <row r="2320" ht="15" customHeight="1" spans="1:14">
      <c r="A2320" s="461">
        <v>2314</v>
      </c>
      <c r="B2320" s="469" t="s">
        <v>2960</v>
      </c>
      <c r="C2320" s="470" t="s">
        <v>2961</v>
      </c>
      <c r="D2320" s="471" t="s">
        <v>386</v>
      </c>
      <c r="E2320" s="465">
        <v>0</v>
      </c>
      <c r="F2320" s="466" t="e">
        <f t="shared" si="106"/>
        <v>#DIV/0!</v>
      </c>
      <c r="G2320" s="467">
        <v>0</v>
      </c>
      <c r="H2320" s="468"/>
      <c r="I2320" s="473"/>
      <c r="J2320" s="474"/>
      <c r="K2320" s="475">
        <f t="shared" si="107"/>
        <v>0</v>
      </c>
      <c r="L2320" s="476" t="str">
        <f t="shared" si="105"/>
        <v/>
      </c>
      <c r="M2320" s="477"/>
      <c r="N2320" s="478"/>
    </row>
    <row r="2321" ht="15" customHeight="1" spans="1:14">
      <c r="A2321" s="461">
        <v>2315</v>
      </c>
      <c r="B2321" s="469" t="s">
        <v>2960</v>
      </c>
      <c r="C2321" s="470" t="s">
        <v>2962</v>
      </c>
      <c r="D2321" s="471" t="s">
        <v>386</v>
      </c>
      <c r="E2321" s="465">
        <v>0</v>
      </c>
      <c r="F2321" s="466" t="e">
        <f t="shared" si="106"/>
        <v>#DIV/0!</v>
      </c>
      <c r="G2321" s="467">
        <v>0</v>
      </c>
      <c r="H2321" s="468"/>
      <c r="I2321" s="473"/>
      <c r="J2321" s="474"/>
      <c r="K2321" s="475">
        <f t="shared" si="107"/>
        <v>0</v>
      </c>
      <c r="L2321" s="476" t="str">
        <f t="shared" si="105"/>
        <v/>
      </c>
      <c r="M2321" s="477"/>
      <c r="N2321" s="478"/>
    </row>
    <row r="2322" ht="15" customHeight="1" spans="1:14">
      <c r="A2322" s="461">
        <v>2316</v>
      </c>
      <c r="B2322" s="469" t="s">
        <v>2960</v>
      </c>
      <c r="C2322" s="470" t="s">
        <v>2963</v>
      </c>
      <c r="D2322" s="471" t="s">
        <v>386</v>
      </c>
      <c r="E2322" s="465">
        <v>0</v>
      </c>
      <c r="F2322" s="466" t="e">
        <f t="shared" si="106"/>
        <v>#DIV/0!</v>
      </c>
      <c r="G2322" s="467">
        <v>0</v>
      </c>
      <c r="H2322" s="468"/>
      <c r="I2322" s="473"/>
      <c r="J2322" s="474"/>
      <c r="K2322" s="475">
        <f t="shared" si="107"/>
        <v>0</v>
      </c>
      <c r="L2322" s="476" t="str">
        <f t="shared" si="105"/>
        <v/>
      </c>
      <c r="M2322" s="477"/>
      <c r="N2322" s="478"/>
    </row>
    <row r="2323" ht="15" customHeight="1" spans="1:14">
      <c r="A2323" s="461">
        <v>2317</v>
      </c>
      <c r="B2323" s="469" t="s">
        <v>2960</v>
      </c>
      <c r="C2323" s="470" t="s">
        <v>2963</v>
      </c>
      <c r="D2323" s="471" t="s">
        <v>386</v>
      </c>
      <c r="E2323" s="465">
        <v>0</v>
      </c>
      <c r="F2323" s="466" t="e">
        <f t="shared" si="106"/>
        <v>#DIV/0!</v>
      </c>
      <c r="G2323" s="467">
        <v>0</v>
      </c>
      <c r="H2323" s="468"/>
      <c r="I2323" s="473"/>
      <c r="J2323" s="474"/>
      <c r="K2323" s="475">
        <f t="shared" si="107"/>
        <v>0</v>
      </c>
      <c r="L2323" s="476" t="str">
        <f t="shared" si="105"/>
        <v/>
      </c>
      <c r="M2323" s="477"/>
      <c r="N2323" s="478"/>
    </row>
    <row r="2324" ht="15" customHeight="1" spans="1:14">
      <c r="A2324" s="461">
        <v>2318</v>
      </c>
      <c r="B2324" s="469" t="s">
        <v>2960</v>
      </c>
      <c r="C2324" s="470" t="s">
        <v>2964</v>
      </c>
      <c r="D2324" s="471" t="s">
        <v>386</v>
      </c>
      <c r="E2324" s="465">
        <v>0</v>
      </c>
      <c r="F2324" s="466" t="e">
        <f t="shared" si="106"/>
        <v>#DIV/0!</v>
      </c>
      <c r="G2324" s="467">
        <v>0</v>
      </c>
      <c r="H2324" s="468"/>
      <c r="I2324" s="473"/>
      <c r="J2324" s="474"/>
      <c r="K2324" s="475">
        <f t="shared" si="107"/>
        <v>0</v>
      </c>
      <c r="L2324" s="476" t="str">
        <f t="shared" si="105"/>
        <v/>
      </c>
      <c r="M2324" s="477"/>
      <c r="N2324" s="478"/>
    </row>
    <row r="2325" ht="15" customHeight="1" spans="1:14">
      <c r="A2325" s="461">
        <v>2319</v>
      </c>
      <c r="B2325" s="469" t="s">
        <v>2960</v>
      </c>
      <c r="C2325" s="470" t="s">
        <v>2965</v>
      </c>
      <c r="D2325" s="471" t="s">
        <v>386</v>
      </c>
      <c r="E2325" s="465">
        <v>0</v>
      </c>
      <c r="F2325" s="466" t="e">
        <f t="shared" si="106"/>
        <v>#DIV/0!</v>
      </c>
      <c r="G2325" s="467">
        <v>0</v>
      </c>
      <c r="H2325" s="468"/>
      <c r="I2325" s="473"/>
      <c r="J2325" s="474"/>
      <c r="K2325" s="475">
        <f t="shared" si="107"/>
        <v>0</v>
      </c>
      <c r="L2325" s="476" t="str">
        <f t="shared" si="105"/>
        <v/>
      </c>
      <c r="M2325" s="477"/>
      <c r="N2325" s="478"/>
    </row>
    <row r="2326" ht="15" customHeight="1" spans="1:14">
      <c r="A2326" s="461">
        <v>2320</v>
      </c>
      <c r="B2326" s="469" t="s">
        <v>939</v>
      </c>
      <c r="C2326" s="470" t="s">
        <v>2966</v>
      </c>
      <c r="D2326" s="471" t="s">
        <v>378</v>
      </c>
      <c r="E2326" s="465">
        <v>0</v>
      </c>
      <c r="F2326" s="466" t="e">
        <f t="shared" si="106"/>
        <v>#DIV/0!</v>
      </c>
      <c r="G2326" s="467">
        <v>0</v>
      </c>
      <c r="H2326" s="468"/>
      <c r="I2326" s="473"/>
      <c r="J2326" s="474"/>
      <c r="K2326" s="475">
        <f t="shared" si="107"/>
        <v>0</v>
      </c>
      <c r="L2326" s="476" t="str">
        <f t="shared" si="105"/>
        <v/>
      </c>
      <c r="M2326" s="477"/>
      <c r="N2326" s="478"/>
    </row>
    <row r="2327" ht="15" customHeight="1" spans="1:14">
      <c r="A2327" s="461">
        <v>2321</v>
      </c>
      <c r="B2327" s="469" t="s">
        <v>2967</v>
      </c>
      <c r="C2327" s="470" t="s">
        <v>427</v>
      </c>
      <c r="D2327" s="471" t="s">
        <v>946</v>
      </c>
      <c r="E2327" s="465">
        <v>0</v>
      </c>
      <c r="F2327" s="466" t="e">
        <f t="shared" si="106"/>
        <v>#DIV/0!</v>
      </c>
      <c r="G2327" s="467">
        <v>0</v>
      </c>
      <c r="H2327" s="468"/>
      <c r="I2327" s="473"/>
      <c r="J2327" s="474"/>
      <c r="K2327" s="475">
        <f t="shared" si="107"/>
        <v>0</v>
      </c>
      <c r="L2327" s="476" t="str">
        <f t="shared" si="105"/>
        <v/>
      </c>
      <c r="M2327" s="477"/>
      <c r="N2327" s="478"/>
    </row>
    <row r="2328" ht="15" customHeight="1" spans="1:14">
      <c r="A2328" s="461">
        <v>2322</v>
      </c>
      <c r="B2328" s="469" t="s">
        <v>948</v>
      </c>
      <c r="C2328" s="470" t="s">
        <v>2968</v>
      </c>
      <c r="D2328" s="471" t="s">
        <v>386</v>
      </c>
      <c r="E2328" s="465">
        <v>0</v>
      </c>
      <c r="F2328" s="466" t="e">
        <f t="shared" si="106"/>
        <v>#DIV/0!</v>
      </c>
      <c r="G2328" s="467">
        <v>0</v>
      </c>
      <c r="H2328" s="468"/>
      <c r="I2328" s="473"/>
      <c r="J2328" s="474"/>
      <c r="K2328" s="475">
        <f t="shared" si="107"/>
        <v>0</v>
      </c>
      <c r="L2328" s="476" t="str">
        <f t="shared" si="105"/>
        <v/>
      </c>
      <c r="M2328" s="477"/>
      <c r="N2328" s="478"/>
    </row>
    <row r="2329" ht="15" customHeight="1" spans="1:14">
      <c r="A2329" s="461">
        <v>2323</v>
      </c>
      <c r="B2329" s="469" t="s">
        <v>948</v>
      </c>
      <c r="C2329" s="470" t="s">
        <v>2969</v>
      </c>
      <c r="D2329" s="471" t="s">
        <v>386</v>
      </c>
      <c r="E2329" s="465">
        <v>0</v>
      </c>
      <c r="F2329" s="466" t="e">
        <f t="shared" si="106"/>
        <v>#DIV/0!</v>
      </c>
      <c r="G2329" s="467">
        <v>0</v>
      </c>
      <c r="H2329" s="468"/>
      <c r="I2329" s="473"/>
      <c r="J2329" s="474"/>
      <c r="K2329" s="475">
        <f t="shared" si="107"/>
        <v>0</v>
      </c>
      <c r="L2329" s="476" t="str">
        <f t="shared" si="105"/>
        <v/>
      </c>
      <c r="M2329" s="477"/>
      <c r="N2329" s="478"/>
    </row>
    <row r="2330" ht="15" customHeight="1" spans="1:14">
      <c r="A2330" s="461">
        <v>2324</v>
      </c>
      <c r="B2330" s="469" t="s">
        <v>2970</v>
      </c>
      <c r="C2330" s="470" t="s">
        <v>2971</v>
      </c>
      <c r="D2330" s="471" t="s">
        <v>476</v>
      </c>
      <c r="E2330" s="465">
        <v>0</v>
      </c>
      <c r="F2330" s="466" t="e">
        <f t="shared" si="106"/>
        <v>#DIV/0!</v>
      </c>
      <c r="G2330" s="467">
        <v>0</v>
      </c>
      <c r="H2330" s="468"/>
      <c r="I2330" s="473"/>
      <c r="J2330" s="474"/>
      <c r="K2330" s="475">
        <f t="shared" si="107"/>
        <v>0</v>
      </c>
      <c r="L2330" s="476" t="str">
        <f t="shared" si="105"/>
        <v/>
      </c>
      <c r="M2330" s="477"/>
      <c r="N2330" s="478"/>
    </row>
    <row r="2331" ht="15" customHeight="1" spans="1:14">
      <c r="A2331" s="461">
        <v>2325</v>
      </c>
      <c r="B2331" s="469" t="s">
        <v>954</v>
      </c>
      <c r="C2331" s="470" t="s">
        <v>2972</v>
      </c>
      <c r="D2331" s="471" t="s">
        <v>946</v>
      </c>
      <c r="E2331" s="465">
        <v>0</v>
      </c>
      <c r="F2331" s="466" t="e">
        <f t="shared" si="106"/>
        <v>#DIV/0!</v>
      </c>
      <c r="G2331" s="467">
        <v>0</v>
      </c>
      <c r="H2331" s="468"/>
      <c r="I2331" s="473"/>
      <c r="J2331" s="474"/>
      <c r="K2331" s="475">
        <f t="shared" si="107"/>
        <v>0</v>
      </c>
      <c r="L2331" s="476" t="str">
        <f t="shared" si="105"/>
        <v/>
      </c>
      <c r="M2331" s="477"/>
      <c r="N2331" s="478"/>
    </row>
    <row r="2332" ht="15" customHeight="1" spans="1:14">
      <c r="A2332" s="461">
        <v>2326</v>
      </c>
      <c r="B2332" s="469" t="s">
        <v>954</v>
      </c>
      <c r="C2332" s="470" t="s">
        <v>973</v>
      </c>
      <c r="D2332" s="471" t="s">
        <v>946</v>
      </c>
      <c r="E2332" s="465">
        <v>0</v>
      </c>
      <c r="F2332" s="466" t="e">
        <f t="shared" si="106"/>
        <v>#DIV/0!</v>
      </c>
      <c r="G2332" s="467">
        <v>0</v>
      </c>
      <c r="H2332" s="468"/>
      <c r="I2332" s="473"/>
      <c r="J2332" s="474"/>
      <c r="K2332" s="475">
        <f t="shared" si="107"/>
        <v>0</v>
      </c>
      <c r="L2332" s="476" t="str">
        <f t="shared" si="105"/>
        <v/>
      </c>
      <c r="M2332" s="477"/>
      <c r="N2332" s="478"/>
    </row>
    <row r="2333" ht="15" customHeight="1" spans="1:14">
      <c r="A2333" s="461">
        <v>2327</v>
      </c>
      <c r="B2333" s="469" t="s">
        <v>2973</v>
      </c>
      <c r="C2333" s="470"/>
      <c r="D2333" s="471" t="s">
        <v>386</v>
      </c>
      <c r="E2333" s="465">
        <v>0</v>
      </c>
      <c r="F2333" s="466" t="e">
        <f t="shared" si="106"/>
        <v>#DIV/0!</v>
      </c>
      <c r="G2333" s="467">
        <v>0</v>
      </c>
      <c r="H2333" s="468"/>
      <c r="I2333" s="473"/>
      <c r="J2333" s="474"/>
      <c r="K2333" s="475">
        <f t="shared" si="107"/>
        <v>0</v>
      </c>
      <c r="L2333" s="476" t="str">
        <f t="shared" si="105"/>
        <v/>
      </c>
      <c r="M2333" s="477"/>
      <c r="N2333" s="478"/>
    </row>
    <row r="2334" ht="15" customHeight="1" spans="1:14">
      <c r="A2334" s="461">
        <v>2328</v>
      </c>
      <c r="B2334" s="469" t="s">
        <v>948</v>
      </c>
      <c r="C2334" s="470" t="s">
        <v>961</v>
      </c>
      <c r="D2334" s="471" t="s">
        <v>386</v>
      </c>
      <c r="E2334" s="465">
        <v>0</v>
      </c>
      <c r="F2334" s="466" t="e">
        <f t="shared" si="106"/>
        <v>#DIV/0!</v>
      </c>
      <c r="G2334" s="467">
        <v>0</v>
      </c>
      <c r="H2334" s="468"/>
      <c r="I2334" s="473"/>
      <c r="J2334" s="474"/>
      <c r="K2334" s="475">
        <f t="shared" si="107"/>
        <v>0</v>
      </c>
      <c r="L2334" s="476" t="str">
        <f t="shared" si="105"/>
        <v/>
      </c>
      <c r="M2334" s="477"/>
      <c r="N2334" s="478"/>
    </row>
    <row r="2335" ht="15" customHeight="1" spans="1:14">
      <c r="A2335" s="461">
        <v>2329</v>
      </c>
      <c r="B2335" s="469" t="s">
        <v>948</v>
      </c>
      <c r="C2335" s="470" t="s">
        <v>2974</v>
      </c>
      <c r="D2335" s="471" t="s">
        <v>972</v>
      </c>
      <c r="E2335" s="465">
        <v>0</v>
      </c>
      <c r="F2335" s="466" t="e">
        <f t="shared" si="106"/>
        <v>#DIV/0!</v>
      </c>
      <c r="G2335" s="467">
        <v>0</v>
      </c>
      <c r="H2335" s="468"/>
      <c r="I2335" s="473"/>
      <c r="J2335" s="474"/>
      <c r="K2335" s="475">
        <f t="shared" si="107"/>
        <v>0</v>
      </c>
      <c r="L2335" s="476" t="str">
        <f t="shared" si="105"/>
        <v/>
      </c>
      <c r="M2335" s="477"/>
      <c r="N2335" s="478"/>
    </row>
    <row r="2336" ht="15" customHeight="1" spans="1:14">
      <c r="A2336" s="461">
        <v>2330</v>
      </c>
      <c r="B2336" s="469" t="s">
        <v>2975</v>
      </c>
      <c r="C2336" s="470" t="s">
        <v>968</v>
      </c>
      <c r="D2336" s="471" t="s">
        <v>386</v>
      </c>
      <c r="E2336" s="465">
        <v>0</v>
      </c>
      <c r="F2336" s="466" t="e">
        <f t="shared" si="106"/>
        <v>#DIV/0!</v>
      </c>
      <c r="G2336" s="467">
        <v>0</v>
      </c>
      <c r="H2336" s="468"/>
      <c r="I2336" s="473"/>
      <c r="J2336" s="474"/>
      <c r="K2336" s="475">
        <f t="shared" si="107"/>
        <v>0</v>
      </c>
      <c r="L2336" s="476" t="str">
        <f t="shared" si="105"/>
        <v/>
      </c>
      <c r="M2336" s="477"/>
      <c r="N2336" s="478"/>
    </row>
    <row r="2337" ht="15" customHeight="1" spans="1:14">
      <c r="A2337" s="461">
        <v>2331</v>
      </c>
      <c r="B2337" s="469" t="s">
        <v>2976</v>
      </c>
      <c r="C2337" s="470" t="s">
        <v>2977</v>
      </c>
      <c r="D2337" s="471" t="s">
        <v>378</v>
      </c>
      <c r="E2337" s="465">
        <v>0</v>
      </c>
      <c r="F2337" s="466" t="e">
        <f t="shared" si="106"/>
        <v>#DIV/0!</v>
      </c>
      <c r="G2337" s="467">
        <v>0</v>
      </c>
      <c r="H2337" s="468"/>
      <c r="I2337" s="473"/>
      <c r="J2337" s="474"/>
      <c r="K2337" s="475">
        <f t="shared" si="107"/>
        <v>0</v>
      </c>
      <c r="L2337" s="476" t="str">
        <f t="shared" si="105"/>
        <v/>
      </c>
      <c r="M2337" s="477"/>
      <c r="N2337" s="478"/>
    </row>
    <row r="2338" ht="15" customHeight="1" spans="1:14">
      <c r="A2338" s="461">
        <v>2332</v>
      </c>
      <c r="B2338" s="469" t="s">
        <v>2978</v>
      </c>
      <c r="C2338" s="470" t="s">
        <v>968</v>
      </c>
      <c r="D2338" s="471" t="s">
        <v>378</v>
      </c>
      <c r="E2338" s="465">
        <v>0</v>
      </c>
      <c r="F2338" s="466" t="e">
        <f t="shared" si="106"/>
        <v>#DIV/0!</v>
      </c>
      <c r="G2338" s="467">
        <v>0</v>
      </c>
      <c r="H2338" s="468"/>
      <c r="I2338" s="473"/>
      <c r="J2338" s="474"/>
      <c r="K2338" s="475">
        <f t="shared" si="107"/>
        <v>0</v>
      </c>
      <c r="L2338" s="476" t="str">
        <f t="shared" si="105"/>
        <v/>
      </c>
      <c r="M2338" s="477"/>
      <c r="N2338" s="478"/>
    </row>
    <row r="2339" ht="15" customHeight="1" spans="1:14">
      <c r="A2339" s="461">
        <v>2333</v>
      </c>
      <c r="B2339" s="469" t="s">
        <v>2979</v>
      </c>
      <c r="C2339" s="470"/>
      <c r="D2339" s="471" t="s">
        <v>386</v>
      </c>
      <c r="E2339" s="465">
        <v>0</v>
      </c>
      <c r="F2339" s="466" t="e">
        <f t="shared" si="106"/>
        <v>#DIV/0!</v>
      </c>
      <c r="G2339" s="467">
        <v>0</v>
      </c>
      <c r="H2339" s="468"/>
      <c r="I2339" s="473"/>
      <c r="J2339" s="474"/>
      <c r="K2339" s="475">
        <f t="shared" si="107"/>
        <v>0</v>
      </c>
      <c r="L2339" s="476" t="str">
        <f t="shared" si="105"/>
        <v/>
      </c>
      <c r="M2339" s="477"/>
      <c r="N2339" s="478"/>
    </row>
    <row r="2340" ht="15" customHeight="1" spans="1:14">
      <c r="A2340" s="461">
        <v>2334</v>
      </c>
      <c r="B2340" s="469" t="s">
        <v>2980</v>
      </c>
      <c r="C2340" s="470" t="s">
        <v>2981</v>
      </c>
      <c r="D2340" s="471" t="s">
        <v>378</v>
      </c>
      <c r="E2340" s="465">
        <v>0</v>
      </c>
      <c r="F2340" s="466" t="e">
        <f t="shared" si="106"/>
        <v>#DIV/0!</v>
      </c>
      <c r="G2340" s="467">
        <v>0</v>
      </c>
      <c r="H2340" s="468"/>
      <c r="I2340" s="473"/>
      <c r="J2340" s="474"/>
      <c r="K2340" s="475">
        <f t="shared" si="107"/>
        <v>0</v>
      </c>
      <c r="L2340" s="476" t="str">
        <f t="shared" si="105"/>
        <v/>
      </c>
      <c r="M2340" s="477"/>
      <c r="N2340" s="478"/>
    </row>
    <row r="2341" ht="15" customHeight="1" spans="1:14">
      <c r="A2341" s="461">
        <v>2335</v>
      </c>
      <c r="B2341" s="469" t="s">
        <v>2982</v>
      </c>
      <c r="C2341" s="470" t="s">
        <v>2983</v>
      </c>
      <c r="D2341" s="471" t="s">
        <v>386</v>
      </c>
      <c r="E2341" s="465">
        <v>0</v>
      </c>
      <c r="F2341" s="466" t="e">
        <f t="shared" si="106"/>
        <v>#DIV/0!</v>
      </c>
      <c r="G2341" s="467">
        <v>0</v>
      </c>
      <c r="H2341" s="468"/>
      <c r="I2341" s="473"/>
      <c r="J2341" s="474"/>
      <c r="K2341" s="475">
        <f t="shared" si="107"/>
        <v>0</v>
      </c>
      <c r="L2341" s="476" t="str">
        <f t="shared" si="105"/>
        <v/>
      </c>
      <c r="M2341" s="477"/>
      <c r="N2341" s="478"/>
    </row>
    <row r="2342" ht="15" customHeight="1" spans="1:14">
      <c r="A2342" s="461">
        <v>2336</v>
      </c>
      <c r="B2342" s="469" t="s">
        <v>2984</v>
      </c>
      <c r="C2342" s="470"/>
      <c r="D2342" s="471" t="s">
        <v>378</v>
      </c>
      <c r="E2342" s="465">
        <v>0</v>
      </c>
      <c r="F2342" s="466" t="e">
        <f t="shared" si="106"/>
        <v>#DIV/0!</v>
      </c>
      <c r="G2342" s="467">
        <v>0</v>
      </c>
      <c r="H2342" s="468"/>
      <c r="I2342" s="473"/>
      <c r="J2342" s="474"/>
      <c r="K2342" s="475">
        <f t="shared" si="107"/>
        <v>0</v>
      </c>
      <c r="L2342" s="476" t="str">
        <f t="shared" si="105"/>
        <v/>
      </c>
      <c r="M2342" s="477"/>
      <c r="N2342" s="478"/>
    </row>
    <row r="2343" ht="15" customHeight="1" spans="1:14">
      <c r="A2343" s="461">
        <v>2337</v>
      </c>
      <c r="B2343" s="469" t="s">
        <v>2985</v>
      </c>
      <c r="C2343" s="470"/>
      <c r="D2343" s="471" t="s">
        <v>476</v>
      </c>
      <c r="E2343" s="465">
        <v>0</v>
      </c>
      <c r="F2343" s="466" t="e">
        <f t="shared" si="106"/>
        <v>#DIV/0!</v>
      </c>
      <c r="G2343" s="467">
        <v>0</v>
      </c>
      <c r="H2343" s="468"/>
      <c r="I2343" s="473"/>
      <c r="J2343" s="474"/>
      <c r="K2343" s="475">
        <f t="shared" si="107"/>
        <v>0</v>
      </c>
      <c r="L2343" s="476" t="str">
        <f t="shared" si="105"/>
        <v/>
      </c>
      <c r="M2343" s="477"/>
      <c r="N2343" s="478"/>
    </row>
    <row r="2344" ht="15" customHeight="1" spans="1:14">
      <c r="A2344" s="461">
        <v>2338</v>
      </c>
      <c r="B2344" s="469" t="s">
        <v>2986</v>
      </c>
      <c r="C2344" s="470"/>
      <c r="D2344" s="471" t="s">
        <v>386</v>
      </c>
      <c r="E2344" s="465">
        <v>0</v>
      </c>
      <c r="F2344" s="466" t="e">
        <f t="shared" si="106"/>
        <v>#DIV/0!</v>
      </c>
      <c r="G2344" s="467">
        <v>0</v>
      </c>
      <c r="H2344" s="468"/>
      <c r="I2344" s="473"/>
      <c r="J2344" s="474"/>
      <c r="K2344" s="475">
        <f t="shared" si="107"/>
        <v>0</v>
      </c>
      <c r="L2344" s="476" t="str">
        <f t="shared" si="105"/>
        <v/>
      </c>
      <c r="M2344" s="477"/>
      <c r="N2344" s="478"/>
    </row>
    <row r="2345" ht="15" customHeight="1" spans="1:14">
      <c r="A2345" s="461">
        <v>2339</v>
      </c>
      <c r="B2345" s="469" t="s">
        <v>2987</v>
      </c>
      <c r="C2345" s="470" t="s">
        <v>2988</v>
      </c>
      <c r="D2345" s="471" t="s">
        <v>386</v>
      </c>
      <c r="E2345" s="465">
        <v>0</v>
      </c>
      <c r="F2345" s="466" t="e">
        <f t="shared" si="106"/>
        <v>#DIV/0!</v>
      </c>
      <c r="G2345" s="467">
        <v>0</v>
      </c>
      <c r="H2345" s="468"/>
      <c r="I2345" s="473"/>
      <c r="J2345" s="474"/>
      <c r="K2345" s="475">
        <f t="shared" si="107"/>
        <v>0</v>
      </c>
      <c r="L2345" s="476" t="str">
        <f t="shared" si="105"/>
        <v/>
      </c>
      <c r="M2345" s="477"/>
      <c r="N2345" s="478"/>
    </row>
    <row r="2346" ht="15" customHeight="1" spans="1:14">
      <c r="A2346" s="461">
        <v>2340</v>
      </c>
      <c r="B2346" s="469" t="s">
        <v>2989</v>
      </c>
      <c r="C2346" s="470"/>
      <c r="D2346" s="471" t="s">
        <v>386</v>
      </c>
      <c r="E2346" s="465">
        <v>0</v>
      </c>
      <c r="F2346" s="466" t="e">
        <f t="shared" si="106"/>
        <v>#DIV/0!</v>
      </c>
      <c r="G2346" s="467">
        <v>0</v>
      </c>
      <c r="H2346" s="468"/>
      <c r="I2346" s="473"/>
      <c r="J2346" s="474"/>
      <c r="K2346" s="475">
        <f t="shared" si="107"/>
        <v>0</v>
      </c>
      <c r="L2346" s="476" t="str">
        <f t="shared" si="105"/>
        <v/>
      </c>
      <c r="M2346" s="477"/>
      <c r="N2346" s="478"/>
    </row>
    <row r="2347" ht="15" customHeight="1" spans="1:14">
      <c r="A2347" s="461">
        <v>2341</v>
      </c>
      <c r="B2347" s="469" t="s">
        <v>2990</v>
      </c>
      <c r="C2347" s="470"/>
      <c r="D2347" s="471" t="s">
        <v>378</v>
      </c>
      <c r="E2347" s="465">
        <v>0</v>
      </c>
      <c r="F2347" s="466" t="e">
        <f t="shared" si="106"/>
        <v>#DIV/0!</v>
      </c>
      <c r="G2347" s="467">
        <v>0</v>
      </c>
      <c r="H2347" s="468"/>
      <c r="I2347" s="473"/>
      <c r="J2347" s="474"/>
      <c r="K2347" s="475">
        <f t="shared" si="107"/>
        <v>0</v>
      </c>
      <c r="L2347" s="476" t="str">
        <f t="shared" si="105"/>
        <v/>
      </c>
      <c r="M2347" s="477"/>
      <c r="N2347" s="478"/>
    </row>
    <row r="2348" ht="15" customHeight="1" spans="1:14">
      <c r="A2348" s="461">
        <v>2342</v>
      </c>
      <c r="B2348" s="469" t="s">
        <v>1007</v>
      </c>
      <c r="C2348" s="470" t="s">
        <v>574</v>
      </c>
      <c r="D2348" s="471" t="s">
        <v>342</v>
      </c>
      <c r="E2348" s="465">
        <v>0</v>
      </c>
      <c r="F2348" s="466" t="e">
        <f t="shared" si="106"/>
        <v>#DIV/0!</v>
      </c>
      <c r="G2348" s="467">
        <v>0</v>
      </c>
      <c r="H2348" s="468"/>
      <c r="I2348" s="473"/>
      <c r="J2348" s="474"/>
      <c r="K2348" s="475">
        <f t="shared" si="107"/>
        <v>0</v>
      </c>
      <c r="L2348" s="476" t="str">
        <f t="shared" si="105"/>
        <v/>
      </c>
      <c r="M2348" s="477"/>
      <c r="N2348" s="478"/>
    </row>
    <row r="2349" ht="15" customHeight="1" spans="1:14">
      <c r="A2349" s="461">
        <v>2343</v>
      </c>
      <c r="B2349" s="469" t="s">
        <v>999</v>
      </c>
      <c r="C2349" s="470" t="s">
        <v>2991</v>
      </c>
      <c r="D2349" s="471" t="s">
        <v>342</v>
      </c>
      <c r="E2349" s="465">
        <v>0</v>
      </c>
      <c r="F2349" s="466" t="e">
        <f t="shared" si="106"/>
        <v>#DIV/0!</v>
      </c>
      <c r="G2349" s="467">
        <v>0</v>
      </c>
      <c r="H2349" s="468"/>
      <c r="I2349" s="473"/>
      <c r="J2349" s="474"/>
      <c r="K2349" s="475">
        <f t="shared" si="107"/>
        <v>0</v>
      </c>
      <c r="L2349" s="476" t="str">
        <f t="shared" si="105"/>
        <v/>
      </c>
      <c r="M2349" s="477"/>
      <c r="N2349" s="478"/>
    </row>
    <row r="2350" ht="15" customHeight="1" spans="1:14">
      <c r="A2350" s="461">
        <v>2344</v>
      </c>
      <c r="B2350" s="469" t="s">
        <v>2992</v>
      </c>
      <c r="C2350" s="470"/>
      <c r="D2350" s="471" t="s">
        <v>2532</v>
      </c>
      <c r="E2350" s="465">
        <v>0</v>
      </c>
      <c r="F2350" s="466" t="e">
        <f t="shared" si="106"/>
        <v>#DIV/0!</v>
      </c>
      <c r="G2350" s="467">
        <v>0</v>
      </c>
      <c r="H2350" s="468"/>
      <c r="I2350" s="473"/>
      <c r="J2350" s="474"/>
      <c r="K2350" s="475">
        <f t="shared" si="107"/>
        <v>0</v>
      </c>
      <c r="L2350" s="476" t="str">
        <f t="shared" si="105"/>
        <v/>
      </c>
      <c r="M2350" s="477"/>
      <c r="N2350" s="478"/>
    </row>
    <row r="2351" ht="15" customHeight="1" spans="1:14">
      <c r="A2351" s="461">
        <v>2345</v>
      </c>
      <c r="B2351" s="469" t="s">
        <v>2738</v>
      </c>
      <c r="C2351" s="470" t="s">
        <v>399</v>
      </c>
      <c r="D2351" s="471" t="s">
        <v>342</v>
      </c>
      <c r="E2351" s="465">
        <v>0</v>
      </c>
      <c r="F2351" s="466" t="e">
        <f t="shared" si="106"/>
        <v>#DIV/0!</v>
      </c>
      <c r="G2351" s="467">
        <v>0</v>
      </c>
      <c r="H2351" s="468"/>
      <c r="I2351" s="473"/>
      <c r="J2351" s="474"/>
      <c r="K2351" s="475">
        <f t="shared" si="107"/>
        <v>0</v>
      </c>
      <c r="L2351" s="476" t="str">
        <f t="shared" si="105"/>
        <v/>
      </c>
      <c r="M2351" s="477"/>
      <c r="N2351" s="478"/>
    </row>
    <row r="2352" ht="15" customHeight="1" spans="1:14">
      <c r="A2352" s="461">
        <v>2346</v>
      </c>
      <c r="B2352" s="469" t="s">
        <v>2993</v>
      </c>
      <c r="C2352" s="470"/>
      <c r="D2352" s="471" t="s">
        <v>386</v>
      </c>
      <c r="E2352" s="465">
        <v>0</v>
      </c>
      <c r="F2352" s="466" t="e">
        <f t="shared" si="106"/>
        <v>#DIV/0!</v>
      </c>
      <c r="G2352" s="467">
        <v>0</v>
      </c>
      <c r="H2352" s="468"/>
      <c r="I2352" s="473"/>
      <c r="J2352" s="474"/>
      <c r="K2352" s="475">
        <f t="shared" si="107"/>
        <v>0</v>
      </c>
      <c r="L2352" s="476" t="str">
        <f t="shared" si="105"/>
        <v/>
      </c>
      <c r="M2352" s="477"/>
      <c r="N2352" s="478"/>
    </row>
    <row r="2353" ht="15" customHeight="1" spans="1:14">
      <c r="A2353" s="461">
        <v>2347</v>
      </c>
      <c r="B2353" s="469" t="s">
        <v>2994</v>
      </c>
      <c r="C2353" s="470" t="s">
        <v>2995</v>
      </c>
      <c r="D2353" s="471" t="s">
        <v>342</v>
      </c>
      <c r="E2353" s="465">
        <v>0</v>
      </c>
      <c r="F2353" s="466" t="e">
        <f t="shared" si="106"/>
        <v>#DIV/0!</v>
      </c>
      <c r="G2353" s="467">
        <v>0</v>
      </c>
      <c r="H2353" s="468"/>
      <c r="I2353" s="473"/>
      <c r="J2353" s="474"/>
      <c r="K2353" s="475">
        <f t="shared" si="107"/>
        <v>0</v>
      </c>
      <c r="L2353" s="476" t="str">
        <f t="shared" si="105"/>
        <v/>
      </c>
      <c r="M2353" s="477"/>
      <c r="N2353" s="478"/>
    </row>
    <row r="2354" ht="15" customHeight="1" spans="1:14">
      <c r="A2354" s="461">
        <v>2348</v>
      </c>
      <c r="B2354" s="469" t="s">
        <v>2996</v>
      </c>
      <c r="C2354" s="470" t="s">
        <v>2997</v>
      </c>
      <c r="D2354" s="471" t="s">
        <v>386</v>
      </c>
      <c r="E2354" s="465">
        <v>0</v>
      </c>
      <c r="F2354" s="466" t="e">
        <f t="shared" si="106"/>
        <v>#DIV/0!</v>
      </c>
      <c r="G2354" s="467">
        <v>0</v>
      </c>
      <c r="H2354" s="468"/>
      <c r="I2354" s="473"/>
      <c r="J2354" s="474"/>
      <c r="K2354" s="475">
        <f t="shared" si="107"/>
        <v>0</v>
      </c>
      <c r="L2354" s="476" t="str">
        <f t="shared" si="105"/>
        <v/>
      </c>
      <c r="M2354" s="477"/>
      <c r="N2354" s="478"/>
    </row>
    <row r="2355" ht="15" customHeight="1" spans="1:14">
      <c r="A2355" s="461">
        <v>2349</v>
      </c>
      <c r="B2355" s="469" t="s">
        <v>2998</v>
      </c>
      <c r="C2355" s="470" t="s">
        <v>427</v>
      </c>
      <c r="D2355" s="471" t="s">
        <v>342</v>
      </c>
      <c r="E2355" s="465">
        <v>0</v>
      </c>
      <c r="F2355" s="466" t="e">
        <f t="shared" si="106"/>
        <v>#DIV/0!</v>
      </c>
      <c r="G2355" s="467">
        <v>0</v>
      </c>
      <c r="H2355" s="468"/>
      <c r="I2355" s="473"/>
      <c r="J2355" s="474"/>
      <c r="K2355" s="475">
        <f t="shared" si="107"/>
        <v>0</v>
      </c>
      <c r="L2355" s="476" t="str">
        <f t="shared" si="105"/>
        <v/>
      </c>
      <c r="M2355" s="477"/>
      <c r="N2355" s="478"/>
    </row>
    <row r="2356" ht="15" customHeight="1" spans="1:14">
      <c r="A2356" s="461">
        <v>2350</v>
      </c>
      <c r="B2356" s="469" t="s">
        <v>2998</v>
      </c>
      <c r="C2356" s="470" t="s">
        <v>1765</v>
      </c>
      <c r="D2356" s="471" t="s">
        <v>342</v>
      </c>
      <c r="E2356" s="465">
        <v>0</v>
      </c>
      <c r="F2356" s="466" t="e">
        <f t="shared" si="106"/>
        <v>#DIV/0!</v>
      </c>
      <c r="G2356" s="467">
        <v>0</v>
      </c>
      <c r="H2356" s="468"/>
      <c r="I2356" s="473"/>
      <c r="J2356" s="474"/>
      <c r="K2356" s="475">
        <f t="shared" si="107"/>
        <v>0</v>
      </c>
      <c r="L2356" s="476" t="str">
        <f t="shared" si="105"/>
        <v/>
      </c>
      <c r="M2356" s="477"/>
      <c r="N2356" s="478"/>
    </row>
    <row r="2357" ht="15" customHeight="1" spans="1:14">
      <c r="A2357" s="461">
        <v>2351</v>
      </c>
      <c r="B2357" s="469" t="s">
        <v>1026</v>
      </c>
      <c r="C2357" s="470" t="s">
        <v>2999</v>
      </c>
      <c r="D2357" s="471" t="s">
        <v>386</v>
      </c>
      <c r="E2357" s="465">
        <v>0</v>
      </c>
      <c r="F2357" s="466" t="e">
        <f t="shared" si="106"/>
        <v>#DIV/0!</v>
      </c>
      <c r="G2357" s="467">
        <v>0</v>
      </c>
      <c r="H2357" s="468"/>
      <c r="I2357" s="473"/>
      <c r="J2357" s="474"/>
      <c r="K2357" s="475">
        <f t="shared" si="107"/>
        <v>0</v>
      </c>
      <c r="L2357" s="476" t="str">
        <f t="shared" si="105"/>
        <v/>
      </c>
      <c r="M2357" s="477"/>
      <c r="N2357" s="478"/>
    </row>
    <row r="2358" ht="15" customHeight="1" spans="1:14">
      <c r="A2358" s="461">
        <v>2352</v>
      </c>
      <c r="B2358" s="469" t="s">
        <v>1026</v>
      </c>
      <c r="C2358" s="470" t="s">
        <v>3000</v>
      </c>
      <c r="D2358" s="471" t="s">
        <v>386</v>
      </c>
      <c r="E2358" s="465">
        <v>0</v>
      </c>
      <c r="F2358" s="466" t="e">
        <f t="shared" si="106"/>
        <v>#DIV/0!</v>
      </c>
      <c r="G2358" s="467">
        <v>0</v>
      </c>
      <c r="H2358" s="468"/>
      <c r="I2358" s="473"/>
      <c r="J2358" s="474"/>
      <c r="K2358" s="475">
        <f t="shared" si="107"/>
        <v>0</v>
      </c>
      <c r="L2358" s="476" t="str">
        <f t="shared" si="105"/>
        <v/>
      </c>
      <c r="M2358" s="477"/>
      <c r="N2358" s="478"/>
    </row>
    <row r="2359" ht="15" customHeight="1" spans="1:14">
      <c r="A2359" s="461">
        <v>2353</v>
      </c>
      <c r="B2359" s="469" t="s">
        <v>1032</v>
      </c>
      <c r="C2359" s="470" t="s">
        <v>3001</v>
      </c>
      <c r="D2359" s="471" t="s">
        <v>386</v>
      </c>
      <c r="E2359" s="465">
        <v>0</v>
      </c>
      <c r="F2359" s="466" t="e">
        <f t="shared" si="106"/>
        <v>#DIV/0!</v>
      </c>
      <c r="G2359" s="467">
        <v>0</v>
      </c>
      <c r="H2359" s="468"/>
      <c r="I2359" s="473"/>
      <c r="J2359" s="474"/>
      <c r="K2359" s="475">
        <f t="shared" si="107"/>
        <v>0</v>
      </c>
      <c r="L2359" s="476" t="str">
        <f t="shared" si="105"/>
        <v/>
      </c>
      <c r="M2359" s="477"/>
      <c r="N2359" s="478"/>
    </row>
    <row r="2360" ht="15" customHeight="1" spans="1:14">
      <c r="A2360" s="461">
        <v>2354</v>
      </c>
      <c r="B2360" s="469" t="s">
        <v>1051</v>
      </c>
      <c r="C2360" s="470" t="s">
        <v>3002</v>
      </c>
      <c r="D2360" s="471" t="s">
        <v>987</v>
      </c>
      <c r="E2360" s="465">
        <v>0</v>
      </c>
      <c r="F2360" s="466" t="e">
        <f t="shared" si="106"/>
        <v>#DIV/0!</v>
      </c>
      <c r="G2360" s="467">
        <v>0</v>
      </c>
      <c r="H2360" s="468"/>
      <c r="I2360" s="473"/>
      <c r="J2360" s="474"/>
      <c r="K2360" s="475">
        <f t="shared" si="107"/>
        <v>0</v>
      </c>
      <c r="L2360" s="476" t="str">
        <f t="shared" si="105"/>
        <v/>
      </c>
      <c r="M2360" s="477"/>
      <c r="N2360" s="478"/>
    </row>
    <row r="2361" ht="15" customHeight="1" spans="1:14">
      <c r="A2361" s="461">
        <v>2355</v>
      </c>
      <c r="B2361" s="469" t="s">
        <v>1051</v>
      </c>
      <c r="C2361" s="470" t="s">
        <v>3003</v>
      </c>
      <c r="D2361" s="471" t="s">
        <v>386</v>
      </c>
      <c r="E2361" s="465">
        <v>0</v>
      </c>
      <c r="F2361" s="466" t="e">
        <f t="shared" si="106"/>
        <v>#DIV/0!</v>
      </c>
      <c r="G2361" s="467">
        <v>0</v>
      </c>
      <c r="H2361" s="468"/>
      <c r="I2361" s="473"/>
      <c r="J2361" s="474"/>
      <c r="K2361" s="475">
        <f t="shared" si="107"/>
        <v>0</v>
      </c>
      <c r="L2361" s="476" t="str">
        <f t="shared" si="105"/>
        <v/>
      </c>
      <c r="M2361" s="477"/>
      <c r="N2361" s="478"/>
    </row>
    <row r="2362" ht="15" customHeight="1" spans="1:14">
      <c r="A2362" s="461">
        <v>2356</v>
      </c>
      <c r="B2362" s="469" t="s">
        <v>3004</v>
      </c>
      <c r="C2362" s="470" t="s">
        <v>1480</v>
      </c>
      <c r="D2362" s="471" t="s">
        <v>386</v>
      </c>
      <c r="E2362" s="465">
        <v>0</v>
      </c>
      <c r="F2362" s="466" t="e">
        <f t="shared" si="106"/>
        <v>#DIV/0!</v>
      </c>
      <c r="G2362" s="467">
        <v>0</v>
      </c>
      <c r="H2362" s="468"/>
      <c r="I2362" s="473"/>
      <c r="J2362" s="474"/>
      <c r="K2362" s="475">
        <f t="shared" si="107"/>
        <v>0</v>
      </c>
      <c r="L2362" s="476" t="str">
        <f t="shared" si="105"/>
        <v/>
      </c>
      <c r="M2362" s="477"/>
      <c r="N2362" s="478"/>
    </row>
    <row r="2363" ht="15" customHeight="1" spans="1:14">
      <c r="A2363" s="461">
        <v>2357</v>
      </c>
      <c r="B2363" s="469" t="s">
        <v>3004</v>
      </c>
      <c r="C2363" s="470" t="s">
        <v>1286</v>
      </c>
      <c r="D2363" s="471" t="s">
        <v>386</v>
      </c>
      <c r="E2363" s="465">
        <v>0</v>
      </c>
      <c r="F2363" s="466" t="e">
        <f t="shared" si="106"/>
        <v>#DIV/0!</v>
      </c>
      <c r="G2363" s="467">
        <v>0</v>
      </c>
      <c r="H2363" s="468"/>
      <c r="I2363" s="473"/>
      <c r="J2363" s="474"/>
      <c r="K2363" s="475">
        <f t="shared" si="107"/>
        <v>0</v>
      </c>
      <c r="L2363" s="476" t="str">
        <f t="shared" si="105"/>
        <v/>
      </c>
      <c r="M2363" s="477"/>
      <c r="N2363" s="478"/>
    </row>
    <row r="2364" ht="15" customHeight="1" spans="1:14">
      <c r="A2364" s="461">
        <v>2358</v>
      </c>
      <c r="B2364" s="469" t="s">
        <v>3004</v>
      </c>
      <c r="C2364" s="470" t="s">
        <v>1464</v>
      </c>
      <c r="D2364" s="471" t="s">
        <v>386</v>
      </c>
      <c r="E2364" s="465">
        <v>0</v>
      </c>
      <c r="F2364" s="466" t="e">
        <f t="shared" si="106"/>
        <v>#DIV/0!</v>
      </c>
      <c r="G2364" s="467">
        <v>0</v>
      </c>
      <c r="H2364" s="468"/>
      <c r="I2364" s="473"/>
      <c r="J2364" s="474"/>
      <c r="K2364" s="475">
        <f t="shared" si="107"/>
        <v>0</v>
      </c>
      <c r="L2364" s="476" t="str">
        <f t="shared" si="105"/>
        <v/>
      </c>
      <c r="M2364" s="477"/>
      <c r="N2364" s="478"/>
    </row>
    <row r="2365" ht="15" customHeight="1" spans="1:14">
      <c r="A2365" s="461">
        <v>2359</v>
      </c>
      <c r="B2365" s="469" t="s">
        <v>3005</v>
      </c>
      <c r="C2365" s="470"/>
      <c r="D2365" s="471" t="s">
        <v>518</v>
      </c>
      <c r="E2365" s="465">
        <v>0</v>
      </c>
      <c r="F2365" s="466" t="e">
        <f t="shared" si="106"/>
        <v>#DIV/0!</v>
      </c>
      <c r="G2365" s="467">
        <v>0</v>
      </c>
      <c r="H2365" s="468"/>
      <c r="I2365" s="473"/>
      <c r="J2365" s="474"/>
      <c r="K2365" s="475">
        <f t="shared" si="107"/>
        <v>0</v>
      </c>
      <c r="L2365" s="476" t="str">
        <f t="shared" si="105"/>
        <v/>
      </c>
      <c r="M2365" s="477"/>
      <c r="N2365" s="478"/>
    </row>
    <row r="2366" ht="15" customHeight="1" spans="1:14">
      <c r="A2366" s="461">
        <v>2360</v>
      </c>
      <c r="B2366" s="469" t="s">
        <v>3006</v>
      </c>
      <c r="C2366" s="470" t="s">
        <v>3007</v>
      </c>
      <c r="D2366" s="471" t="s">
        <v>840</v>
      </c>
      <c r="E2366" s="465">
        <v>0</v>
      </c>
      <c r="F2366" s="466" t="e">
        <f t="shared" si="106"/>
        <v>#DIV/0!</v>
      </c>
      <c r="G2366" s="467">
        <v>0</v>
      </c>
      <c r="H2366" s="468"/>
      <c r="I2366" s="473"/>
      <c r="J2366" s="474"/>
      <c r="K2366" s="475">
        <f t="shared" si="107"/>
        <v>0</v>
      </c>
      <c r="L2366" s="476" t="str">
        <f t="shared" si="105"/>
        <v/>
      </c>
      <c r="M2366" s="477"/>
      <c r="N2366" s="478"/>
    </row>
    <row r="2367" ht="15" customHeight="1" spans="1:14">
      <c r="A2367" s="461">
        <v>2361</v>
      </c>
      <c r="B2367" s="469" t="s">
        <v>1070</v>
      </c>
      <c r="C2367" s="470" t="s">
        <v>2830</v>
      </c>
      <c r="D2367" s="471" t="s">
        <v>386</v>
      </c>
      <c r="E2367" s="465">
        <v>0</v>
      </c>
      <c r="F2367" s="466" t="e">
        <f t="shared" si="106"/>
        <v>#DIV/0!</v>
      </c>
      <c r="G2367" s="467">
        <v>0</v>
      </c>
      <c r="H2367" s="468"/>
      <c r="I2367" s="473"/>
      <c r="J2367" s="474"/>
      <c r="K2367" s="475">
        <f t="shared" si="107"/>
        <v>0</v>
      </c>
      <c r="L2367" s="476" t="str">
        <f t="shared" si="105"/>
        <v/>
      </c>
      <c r="M2367" s="477"/>
      <c r="N2367" s="478"/>
    </row>
    <row r="2368" ht="15" customHeight="1" spans="1:14">
      <c r="A2368" s="461">
        <v>2362</v>
      </c>
      <c r="B2368" s="469" t="s">
        <v>3008</v>
      </c>
      <c r="C2368" s="470" t="s">
        <v>3009</v>
      </c>
      <c r="D2368" s="471" t="s">
        <v>386</v>
      </c>
      <c r="E2368" s="465">
        <v>0</v>
      </c>
      <c r="F2368" s="466" t="e">
        <f t="shared" si="106"/>
        <v>#DIV/0!</v>
      </c>
      <c r="G2368" s="467">
        <v>0</v>
      </c>
      <c r="H2368" s="468"/>
      <c r="I2368" s="473"/>
      <c r="J2368" s="474"/>
      <c r="K2368" s="475">
        <f t="shared" si="107"/>
        <v>0</v>
      </c>
      <c r="L2368" s="476" t="str">
        <f t="shared" si="105"/>
        <v/>
      </c>
      <c r="M2368" s="477"/>
      <c r="N2368" s="478"/>
    </row>
    <row r="2369" ht="15" customHeight="1" spans="1:14">
      <c r="A2369" s="461">
        <v>2363</v>
      </c>
      <c r="B2369" s="469" t="s">
        <v>3010</v>
      </c>
      <c r="C2369" s="470"/>
      <c r="D2369" s="471" t="s">
        <v>342</v>
      </c>
      <c r="E2369" s="465">
        <v>0</v>
      </c>
      <c r="F2369" s="466" t="e">
        <f t="shared" si="106"/>
        <v>#DIV/0!</v>
      </c>
      <c r="G2369" s="467">
        <v>0</v>
      </c>
      <c r="H2369" s="468"/>
      <c r="I2369" s="473"/>
      <c r="J2369" s="474"/>
      <c r="K2369" s="475">
        <f t="shared" si="107"/>
        <v>0</v>
      </c>
      <c r="L2369" s="476" t="str">
        <f t="shared" si="105"/>
        <v/>
      </c>
      <c r="M2369" s="477"/>
      <c r="N2369" s="478"/>
    </row>
    <row r="2370" ht="15" customHeight="1" spans="1:14">
      <c r="A2370" s="461">
        <v>2364</v>
      </c>
      <c r="B2370" s="469" t="s">
        <v>3011</v>
      </c>
      <c r="C2370" s="470"/>
      <c r="D2370" s="471" t="s">
        <v>342</v>
      </c>
      <c r="E2370" s="465">
        <v>0</v>
      </c>
      <c r="F2370" s="466" t="e">
        <f t="shared" si="106"/>
        <v>#DIV/0!</v>
      </c>
      <c r="G2370" s="467">
        <v>0</v>
      </c>
      <c r="H2370" s="468"/>
      <c r="I2370" s="473"/>
      <c r="J2370" s="474"/>
      <c r="K2370" s="475">
        <f t="shared" si="107"/>
        <v>0</v>
      </c>
      <c r="L2370" s="476" t="str">
        <f t="shared" si="105"/>
        <v/>
      </c>
      <c r="M2370" s="477"/>
      <c r="N2370" s="478"/>
    </row>
    <row r="2371" ht="15" customHeight="1" spans="1:14">
      <c r="A2371" s="461">
        <v>2365</v>
      </c>
      <c r="B2371" s="469" t="s">
        <v>1077</v>
      </c>
      <c r="C2371" s="470" t="s">
        <v>727</v>
      </c>
      <c r="D2371" s="471" t="s">
        <v>342</v>
      </c>
      <c r="E2371" s="465">
        <v>0</v>
      </c>
      <c r="F2371" s="466" t="e">
        <f t="shared" si="106"/>
        <v>#DIV/0!</v>
      </c>
      <c r="G2371" s="467">
        <v>0</v>
      </c>
      <c r="H2371" s="468"/>
      <c r="I2371" s="473"/>
      <c r="J2371" s="474"/>
      <c r="K2371" s="475">
        <f t="shared" si="107"/>
        <v>0</v>
      </c>
      <c r="L2371" s="476" t="str">
        <f t="shared" ref="L2371:L2434" si="108">IF(OR(G2371&lt;=0,G2371=""),"",(J2371-G2371)/G2371*100)</f>
        <v/>
      </c>
      <c r="M2371" s="477"/>
      <c r="N2371" s="478"/>
    </row>
    <row r="2372" ht="15" customHeight="1" spans="1:14">
      <c r="A2372" s="461">
        <v>2366</v>
      </c>
      <c r="B2372" s="469" t="s">
        <v>3012</v>
      </c>
      <c r="C2372" s="470" t="s">
        <v>3013</v>
      </c>
      <c r="D2372" s="471" t="s">
        <v>342</v>
      </c>
      <c r="E2372" s="465">
        <v>0</v>
      </c>
      <c r="F2372" s="466" t="e">
        <f t="shared" si="106"/>
        <v>#DIV/0!</v>
      </c>
      <c r="G2372" s="467">
        <v>0</v>
      </c>
      <c r="H2372" s="468"/>
      <c r="I2372" s="473"/>
      <c r="J2372" s="474"/>
      <c r="K2372" s="475">
        <f t="shared" si="107"/>
        <v>0</v>
      </c>
      <c r="L2372" s="476" t="str">
        <f t="shared" si="108"/>
        <v/>
      </c>
      <c r="M2372" s="477"/>
      <c r="N2372" s="478"/>
    </row>
    <row r="2373" ht="15" customHeight="1" spans="1:14">
      <c r="A2373" s="461">
        <v>2367</v>
      </c>
      <c r="B2373" s="469" t="s">
        <v>3014</v>
      </c>
      <c r="C2373" s="470">
        <v>135</v>
      </c>
      <c r="D2373" s="471" t="s">
        <v>342</v>
      </c>
      <c r="E2373" s="465">
        <v>0</v>
      </c>
      <c r="F2373" s="466" t="e">
        <f t="shared" si="106"/>
        <v>#DIV/0!</v>
      </c>
      <c r="G2373" s="467">
        <v>0</v>
      </c>
      <c r="H2373" s="468"/>
      <c r="I2373" s="473"/>
      <c r="J2373" s="474"/>
      <c r="K2373" s="475">
        <f t="shared" si="107"/>
        <v>0</v>
      </c>
      <c r="L2373" s="476" t="str">
        <f t="shared" si="108"/>
        <v/>
      </c>
      <c r="M2373" s="477"/>
      <c r="N2373" s="478"/>
    </row>
    <row r="2374" ht="15" customHeight="1" spans="1:14">
      <c r="A2374" s="461">
        <v>2368</v>
      </c>
      <c r="B2374" s="469" t="s">
        <v>3015</v>
      </c>
      <c r="C2374" s="470"/>
      <c r="D2374" s="471" t="s">
        <v>386</v>
      </c>
      <c r="E2374" s="465">
        <v>0</v>
      </c>
      <c r="F2374" s="466" t="e">
        <f t="shared" si="106"/>
        <v>#DIV/0!</v>
      </c>
      <c r="G2374" s="467">
        <v>0</v>
      </c>
      <c r="H2374" s="468"/>
      <c r="I2374" s="473"/>
      <c r="J2374" s="474"/>
      <c r="K2374" s="475">
        <f t="shared" si="107"/>
        <v>0</v>
      </c>
      <c r="L2374" s="476" t="str">
        <f t="shared" si="108"/>
        <v/>
      </c>
      <c r="M2374" s="477"/>
      <c r="N2374" s="478"/>
    </row>
    <row r="2375" ht="15" customHeight="1" spans="1:14">
      <c r="A2375" s="461">
        <v>2369</v>
      </c>
      <c r="B2375" s="469" t="s">
        <v>3016</v>
      </c>
      <c r="C2375" s="470"/>
      <c r="D2375" s="471" t="s">
        <v>386</v>
      </c>
      <c r="E2375" s="465">
        <v>0</v>
      </c>
      <c r="F2375" s="466" t="e">
        <f t="shared" si="106"/>
        <v>#DIV/0!</v>
      </c>
      <c r="G2375" s="467">
        <v>0</v>
      </c>
      <c r="H2375" s="468"/>
      <c r="I2375" s="473"/>
      <c r="J2375" s="474"/>
      <c r="K2375" s="475">
        <f t="shared" si="107"/>
        <v>0</v>
      </c>
      <c r="L2375" s="476" t="str">
        <f t="shared" si="108"/>
        <v/>
      </c>
      <c r="M2375" s="477"/>
      <c r="N2375" s="478"/>
    </row>
    <row r="2376" ht="15" customHeight="1" spans="1:14">
      <c r="A2376" s="461">
        <v>2370</v>
      </c>
      <c r="B2376" s="469" t="s">
        <v>3017</v>
      </c>
      <c r="C2376" s="470"/>
      <c r="D2376" s="471" t="s">
        <v>386</v>
      </c>
      <c r="E2376" s="465">
        <v>0</v>
      </c>
      <c r="F2376" s="466" t="e">
        <f t="shared" ref="F2376:F2439" si="109">G2376/E2376</f>
        <v>#DIV/0!</v>
      </c>
      <c r="G2376" s="467">
        <v>0</v>
      </c>
      <c r="H2376" s="468"/>
      <c r="I2376" s="473"/>
      <c r="J2376" s="474"/>
      <c r="K2376" s="475">
        <f t="shared" ref="K2376:K2439" si="110">J2376-G2376</f>
        <v>0</v>
      </c>
      <c r="L2376" s="476" t="str">
        <f t="shared" si="108"/>
        <v/>
      </c>
      <c r="M2376" s="477"/>
      <c r="N2376" s="478"/>
    </row>
    <row r="2377" ht="15" customHeight="1" spans="1:14">
      <c r="A2377" s="461">
        <v>2371</v>
      </c>
      <c r="B2377" s="469" t="s">
        <v>3018</v>
      </c>
      <c r="C2377" s="470"/>
      <c r="D2377" s="471" t="s">
        <v>386</v>
      </c>
      <c r="E2377" s="465">
        <v>0</v>
      </c>
      <c r="F2377" s="466" t="e">
        <f t="shared" si="109"/>
        <v>#DIV/0!</v>
      </c>
      <c r="G2377" s="467">
        <v>0</v>
      </c>
      <c r="H2377" s="468"/>
      <c r="I2377" s="473"/>
      <c r="J2377" s="474"/>
      <c r="K2377" s="475">
        <f t="shared" si="110"/>
        <v>0</v>
      </c>
      <c r="L2377" s="476" t="str">
        <f t="shared" si="108"/>
        <v/>
      </c>
      <c r="M2377" s="477"/>
      <c r="N2377" s="478"/>
    </row>
    <row r="2378" ht="15" customHeight="1" spans="1:14">
      <c r="A2378" s="461">
        <v>2372</v>
      </c>
      <c r="B2378" s="469" t="s">
        <v>3019</v>
      </c>
      <c r="C2378" s="470"/>
      <c r="D2378" s="471" t="s">
        <v>386</v>
      </c>
      <c r="E2378" s="465">
        <v>0</v>
      </c>
      <c r="F2378" s="466" t="e">
        <f t="shared" si="109"/>
        <v>#DIV/0!</v>
      </c>
      <c r="G2378" s="467">
        <v>0</v>
      </c>
      <c r="H2378" s="468"/>
      <c r="I2378" s="473"/>
      <c r="J2378" s="474"/>
      <c r="K2378" s="475">
        <f t="shared" si="110"/>
        <v>0</v>
      </c>
      <c r="L2378" s="476" t="str">
        <f t="shared" si="108"/>
        <v/>
      </c>
      <c r="M2378" s="477"/>
      <c r="N2378" s="478"/>
    </row>
    <row r="2379" ht="15" customHeight="1" spans="1:14">
      <c r="A2379" s="461">
        <v>2373</v>
      </c>
      <c r="B2379" s="469" t="s">
        <v>3020</v>
      </c>
      <c r="C2379" s="470" t="s">
        <v>3021</v>
      </c>
      <c r="D2379" s="471" t="s">
        <v>386</v>
      </c>
      <c r="E2379" s="465">
        <v>0</v>
      </c>
      <c r="F2379" s="466" t="e">
        <f t="shared" si="109"/>
        <v>#DIV/0!</v>
      </c>
      <c r="G2379" s="467">
        <v>0</v>
      </c>
      <c r="H2379" s="468"/>
      <c r="I2379" s="473"/>
      <c r="J2379" s="474"/>
      <c r="K2379" s="475">
        <f t="shared" si="110"/>
        <v>0</v>
      </c>
      <c r="L2379" s="476" t="str">
        <f t="shared" si="108"/>
        <v/>
      </c>
      <c r="M2379" s="477"/>
      <c r="N2379" s="478"/>
    </row>
    <row r="2380" ht="15" customHeight="1" spans="1:14">
      <c r="A2380" s="461">
        <v>2374</v>
      </c>
      <c r="B2380" s="469" t="s">
        <v>3020</v>
      </c>
      <c r="C2380" s="470" t="s">
        <v>3022</v>
      </c>
      <c r="D2380" s="471" t="s">
        <v>386</v>
      </c>
      <c r="E2380" s="465">
        <v>0</v>
      </c>
      <c r="F2380" s="466" t="e">
        <f t="shared" si="109"/>
        <v>#DIV/0!</v>
      </c>
      <c r="G2380" s="467">
        <v>0</v>
      </c>
      <c r="H2380" s="468"/>
      <c r="I2380" s="473"/>
      <c r="J2380" s="474"/>
      <c r="K2380" s="475">
        <f t="shared" si="110"/>
        <v>0</v>
      </c>
      <c r="L2380" s="476" t="str">
        <f t="shared" si="108"/>
        <v/>
      </c>
      <c r="M2380" s="477"/>
      <c r="N2380" s="478"/>
    </row>
    <row r="2381" ht="15" customHeight="1" spans="1:14">
      <c r="A2381" s="461">
        <v>2375</v>
      </c>
      <c r="B2381" s="469" t="s">
        <v>3020</v>
      </c>
      <c r="C2381" s="470" t="s">
        <v>3023</v>
      </c>
      <c r="D2381" s="471" t="s">
        <v>386</v>
      </c>
      <c r="E2381" s="465">
        <v>0</v>
      </c>
      <c r="F2381" s="466" t="e">
        <f t="shared" si="109"/>
        <v>#DIV/0!</v>
      </c>
      <c r="G2381" s="467">
        <v>0</v>
      </c>
      <c r="H2381" s="468"/>
      <c r="I2381" s="473"/>
      <c r="J2381" s="474"/>
      <c r="K2381" s="475">
        <f t="shared" si="110"/>
        <v>0</v>
      </c>
      <c r="L2381" s="476" t="str">
        <f t="shared" si="108"/>
        <v/>
      </c>
      <c r="M2381" s="477"/>
      <c r="N2381" s="478"/>
    </row>
    <row r="2382" ht="15" customHeight="1" spans="1:14">
      <c r="A2382" s="461">
        <v>2376</v>
      </c>
      <c r="B2382" s="469" t="s">
        <v>3024</v>
      </c>
      <c r="C2382" s="470"/>
      <c r="D2382" s="471" t="s">
        <v>386</v>
      </c>
      <c r="E2382" s="465">
        <v>0</v>
      </c>
      <c r="F2382" s="466" t="e">
        <f t="shared" si="109"/>
        <v>#DIV/0!</v>
      </c>
      <c r="G2382" s="467">
        <v>0</v>
      </c>
      <c r="H2382" s="468"/>
      <c r="I2382" s="473"/>
      <c r="J2382" s="474"/>
      <c r="K2382" s="475">
        <f t="shared" si="110"/>
        <v>0</v>
      </c>
      <c r="L2382" s="476" t="str">
        <f t="shared" si="108"/>
        <v/>
      </c>
      <c r="M2382" s="477"/>
      <c r="N2382" s="478"/>
    </row>
    <row r="2383" ht="15" customHeight="1" spans="1:14">
      <c r="A2383" s="461">
        <v>2377</v>
      </c>
      <c r="B2383" s="469" t="s">
        <v>3025</v>
      </c>
      <c r="C2383" s="470" t="s">
        <v>521</v>
      </c>
      <c r="D2383" s="471" t="s">
        <v>386</v>
      </c>
      <c r="E2383" s="465">
        <v>0</v>
      </c>
      <c r="F2383" s="466" t="e">
        <f t="shared" si="109"/>
        <v>#DIV/0!</v>
      </c>
      <c r="G2383" s="467">
        <v>0</v>
      </c>
      <c r="H2383" s="468"/>
      <c r="I2383" s="473"/>
      <c r="J2383" s="474"/>
      <c r="K2383" s="475">
        <f t="shared" si="110"/>
        <v>0</v>
      </c>
      <c r="L2383" s="476" t="str">
        <f t="shared" si="108"/>
        <v/>
      </c>
      <c r="M2383" s="477"/>
      <c r="N2383" s="478"/>
    </row>
    <row r="2384" ht="15" customHeight="1" spans="1:14">
      <c r="A2384" s="461">
        <v>2378</v>
      </c>
      <c r="B2384" s="469" t="s">
        <v>3026</v>
      </c>
      <c r="C2384" s="470" t="s">
        <v>3027</v>
      </c>
      <c r="D2384" s="471" t="s">
        <v>386</v>
      </c>
      <c r="E2384" s="465">
        <v>0</v>
      </c>
      <c r="F2384" s="466" t="e">
        <f t="shared" si="109"/>
        <v>#DIV/0!</v>
      </c>
      <c r="G2384" s="467">
        <v>0</v>
      </c>
      <c r="H2384" s="468"/>
      <c r="I2384" s="473"/>
      <c r="J2384" s="474"/>
      <c r="K2384" s="475">
        <f t="shared" si="110"/>
        <v>0</v>
      </c>
      <c r="L2384" s="476" t="str">
        <f t="shared" si="108"/>
        <v/>
      </c>
      <c r="M2384" s="477"/>
      <c r="N2384" s="478"/>
    </row>
    <row r="2385" ht="15" customHeight="1" spans="1:14">
      <c r="A2385" s="461">
        <v>2379</v>
      </c>
      <c r="B2385" s="469" t="s">
        <v>3028</v>
      </c>
      <c r="C2385" s="470"/>
      <c r="D2385" s="471" t="s">
        <v>386</v>
      </c>
      <c r="E2385" s="465">
        <v>0</v>
      </c>
      <c r="F2385" s="466" t="e">
        <f t="shared" si="109"/>
        <v>#DIV/0!</v>
      </c>
      <c r="G2385" s="467">
        <v>0</v>
      </c>
      <c r="H2385" s="468"/>
      <c r="I2385" s="473"/>
      <c r="J2385" s="474"/>
      <c r="K2385" s="475">
        <f t="shared" si="110"/>
        <v>0</v>
      </c>
      <c r="L2385" s="476" t="str">
        <f t="shared" si="108"/>
        <v/>
      </c>
      <c r="M2385" s="477"/>
      <c r="N2385" s="478"/>
    </row>
    <row r="2386" ht="15" customHeight="1" spans="1:14">
      <c r="A2386" s="461">
        <v>2380</v>
      </c>
      <c r="B2386" s="469" t="s">
        <v>3029</v>
      </c>
      <c r="C2386" s="470"/>
      <c r="D2386" s="471" t="s">
        <v>386</v>
      </c>
      <c r="E2386" s="465">
        <v>0</v>
      </c>
      <c r="F2386" s="466" t="e">
        <f t="shared" si="109"/>
        <v>#DIV/0!</v>
      </c>
      <c r="G2386" s="467">
        <v>0</v>
      </c>
      <c r="H2386" s="468"/>
      <c r="I2386" s="473"/>
      <c r="J2386" s="474"/>
      <c r="K2386" s="475">
        <f t="shared" si="110"/>
        <v>0</v>
      </c>
      <c r="L2386" s="476" t="str">
        <f t="shared" si="108"/>
        <v/>
      </c>
      <c r="M2386" s="477"/>
      <c r="N2386" s="478"/>
    </row>
    <row r="2387" ht="15" customHeight="1" spans="1:14">
      <c r="A2387" s="461">
        <v>2381</v>
      </c>
      <c r="B2387" s="469" t="s">
        <v>3030</v>
      </c>
      <c r="C2387" s="470"/>
      <c r="D2387" s="471" t="s">
        <v>386</v>
      </c>
      <c r="E2387" s="465">
        <v>0</v>
      </c>
      <c r="F2387" s="466" t="e">
        <f t="shared" si="109"/>
        <v>#DIV/0!</v>
      </c>
      <c r="G2387" s="467">
        <v>0</v>
      </c>
      <c r="H2387" s="468"/>
      <c r="I2387" s="473"/>
      <c r="J2387" s="474"/>
      <c r="K2387" s="475">
        <f t="shared" si="110"/>
        <v>0</v>
      </c>
      <c r="L2387" s="476" t="str">
        <f t="shared" si="108"/>
        <v/>
      </c>
      <c r="M2387" s="477"/>
      <c r="N2387" s="478"/>
    </row>
    <row r="2388" ht="15" customHeight="1" spans="1:14">
      <c r="A2388" s="461">
        <v>2382</v>
      </c>
      <c r="B2388" s="469" t="s">
        <v>3031</v>
      </c>
      <c r="C2388" s="470" t="s">
        <v>3032</v>
      </c>
      <c r="D2388" s="471" t="s">
        <v>386</v>
      </c>
      <c r="E2388" s="465">
        <v>0</v>
      </c>
      <c r="F2388" s="466" t="e">
        <f t="shared" si="109"/>
        <v>#DIV/0!</v>
      </c>
      <c r="G2388" s="467">
        <v>0</v>
      </c>
      <c r="H2388" s="468"/>
      <c r="I2388" s="473"/>
      <c r="J2388" s="474"/>
      <c r="K2388" s="475">
        <f t="shared" si="110"/>
        <v>0</v>
      </c>
      <c r="L2388" s="476" t="str">
        <f t="shared" si="108"/>
        <v/>
      </c>
      <c r="M2388" s="477"/>
      <c r="N2388" s="478"/>
    </row>
    <row r="2389" ht="15" customHeight="1" spans="1:14">
      <c r="A2389" s="461">
        <v>2383</v>
      </c>
      <c r="B2389" s="469" t="s">
        <v>3033</v>
      </c>
      <c r="C2389" s="470"/>
      <c r="D2389" s="471" t="s">
        <v>386</v>
      </c>
      <c r="E2389" s="465">
        <v>0</v>
      </c>
      <c r="F2389" s="466" t="e">
        <f t="shared" si="109"/>
        <v>#DIV/0!</v>
      </c>
      <c r="G2389" s="467">
        <v>0</v>
      </c>
      <c r="H2389" s="468"/>
      <c r="I2389" s="473"/>
      <c r="J2389" s="474"/>
      <c r="K2389" s="475">
        <f t="shared" si="110"/>
        <v>0</v>
      </c>
      <c r="L2389" s="476" t="str">
        <f t="shared" si="108"/>
        <v/>
      </c>
      <c r="M2389" s="477"/>
      <c r="N2389" s="478"/>
    </row>
    <row r="2390" ht="15" customHeight="1" spans="1:14">
      <c r="A2390" s="461">
        <v>2384</v>
      </c>
      <c r="B2390" s="469" t="s">
        <v>3034</v>
      </c>
      <c r="C2390" s="470"/>
      <c r="D2390" s="471" t="s">
        <v>393</v>
      </c>
      <c r="E2390" s="465">
        <v>0</v>
      </c>
      <c r="F2390" s="466" t="e">
        <f t="shared" si="109"/>
        <v>#DIV/0!</v>
      </c>
      <c r="G2390" s="467">
        <v>0</v>
      </c>
      <c r="H2390" s="468"/>
      <c r="I2390" s="473"/>
      <c r="J2390" s="474"/>
      <c r="K2390" s="475">
        <f t="shared" si="110"/>
        <v>0</v>
      </c>
      <c r="L2390" s="476" t="str">
        <f t="shared" si="108"/>
        <v/>
      </c>
      <c r="M2390" s="477"/>
      <c r="N2390" s="478"/>
    </row>
    <row r="2391" ht="15" customHeight="1" spans="1:14">
      <c r="A2391" s="461">
        <v>2385</v>
      </c>
      <c r="B2391" s="469" t="s">
        <v>3035</v>
      </c>
      <c r="C2391" s="470">
        <v>120</v>
      </c>
      <c r="D2391" s="471" t="s">
        <v>386</v>
      </c>
      <c r="E2391" s="465">
        <v>0</v>
      </c>
      <c r="F2391" s="466" t="e">
        <f t="shared" si="109"/>
        <v>#DIV/0!</v>
      </c>
      <c r="G2391" s="467">
        <v>0</v>
      </c>
      <c r="H2391" s="468"/>
      <c r="I2391" s="473"/>
      <c r="J2391" s="474"/>
      <c r="K2391" s="475">
        <f t="shared" si="110"/>
        <v>0</v>
      </c>
      <c r="L2391" s="476" t="str">
        <f t="shared" si="108"/>
        <v/>
      </c>
      <c r="M2391" s="477"/>
      <c r="N2391" s="478"/>
    </row>
    <row r="2392" ht="15" customHeight="1" spans="1:14">
      <c r="A2392" s="461">
        <v>2386</v>
      </c>
      <c r="B2392" s="469" t="s">
        <v>3036</v>
      </c>
      <c r="C2392" s="470"/>
      <c r="D2392" s="471" t="s">
        <v>831</v>
      </c>
      <c r="E2392" s="465">
        <v>0</v>
      </c>
      <c r="F2392" s="466" t="e">
        <f t="shared" si="109"/>
        <v>#DIV/0!</v>
      </c>
      <c r="G2392" s="467">
        <v>0</v>
      </c>
      <c r="H2392" s="468"/>
      <c r="I2392" s="473"/>
      <c r="J2392" s="474"/>
      <c r="K2392" s="475">
        <f t="shared" si="110"/>
        <v>0</v>
      </c>
      <c r="L2392" s="476" t="str">
        <f t="shared" si="108"/>
        <v/>
      </c>
      <c r="M2392" s="477"/>
      <c r="N2392" s="478"/>
    </row>
    <row r="2393" ht="15" customHeight="1" spans="1:14">
      <c r="A2393" s="461">
        <v>2387</v>
      </c>
      <c r="B2393" s="469" t="s">
        <v>3037</v>
      </c>
      <c r="C2393" s="470"/>
      <c r="D2393" s="471" t="s">
        <v>386</v>
      </c>
      <c r="E2393" s="465">
        <v>0</v>
      </c>
      <c r="F2393" s="466" t="e">
        <f t="shared" si="109"/>
        <v>#DIV/0!</v>
      </c>
      <c r="G2393" s="467">
        <v>0</v>
      </c>
      <c r="H2393" s="468"/>
      <c r="I2393" s="473"/>
      <c r="J2393" s="474"/>
      <c r="K2393" s="475">
        <f t="shared" si="110"/>
        <v>0</v>
      </c>
      <c r="L2393" s="476" t="str">
        <f t="shared" si="108"/>
        <v/>
      </c>
      <c r="M2393" s="477"/>
      <c r="N2393" s="478"/>
    </row>
    <row r="2394" ht="15" customHeight="1" spans="1:14">
      <c r="A2394" s="461">
        <v>2388</v>
      </c>
      <c r="B2394" s="469" t="s">
        <v>3038</v>
      </c>
      <c r="C2394" s="470"/>
      <c r="D2394" s="471" t="s">
        <v>386</v>
      </c>
      <c r="E2394" s="465">
        <v>0</v>
      </c>
      <c r="F2394" s="466" t="e">
        <f t="shared" si="109"/>
        <v>#DIV/0!</v>
      </c>
      <c r="G2394" s="467">
        <v>0</v>
      </c>
      <c r="H2394" s="468"/>
      <c r="I2394" s="473"/>
      <c r="J2394" s="474"/>
      <c r="K2394" s="475">
        <f t="shared" si="110"/>
        <v>0</v>
      </c>
      <c r="L2394" s="476" t="str">
        <f t="shared" si="108"/>
        <v/>
      </c>
      <c r="M2394" s="477"/>
      <c r="N2394" s="478"/>
    </row>
    <row r="2395" ht="15" customHeight="1" spans="1:14">
      <c r="A2395" s="461">
        <v>2389</v>
      </c>
      <c r="B2395" s="469" t="s">
        <v>3039</v>
      </c>
      <c r="C2395" s="470"/>
      <c r="D2395" s="471" t="s">
        <v>386</v>
      </c>
      <c r="E2395" s="465">
        <v>0</v>
      </c>
      <c r="F2395" s="466" t="e">
        <f t="shared" si="109"/>
        <v>#DIV/0!</v>
      </c>
      <c r="G2395" s="467">
        <v>0</v>
      </c>
      <c r="H2395" s="468"/>
      <c r="I2395" s="473"/>
      <c r="J2395" s="474"/>
      <c r="K2395" s="475">
        <f t="shared" si="110"/>
        <v>0</v>
      </c>
      <c r="L2395" s="476" t="str">
        <f t="shared" si="108"/>
        <v/>
      </c>
      <c r="M2395" s="477"/>
      <c r="N2395" s="478"/>
    </row>
    <row r="2396" ht="15" customHeight="1" spans="1:14">
      <c r="A2396" s="461">
        <v>2390</v>
      </c>
      <c r="B2396" s="469" t="s">
        <v>3040</v>
      </c>
      <c r="C2396" s="470"/>
      <c r="D2396" s="471" t="s">
        <v>386</v>
      </c>
      <c r="E2396" s="465">
        <v>0</v>
      </c>
      <c r="F2396" s="466" t="e">
        <f t="shared" si="109"/>
        <v>#DIV/0!</v>
      </c>
      <c r="G2396" s="467">
        <v>0</v>
      </c>
      <c r="H2396" s="468"/>
      <c r="I2396" s="473"/>
      <c r="J2396" s="474"/>
      <c r="K2396" s="475">
        <f t="shared" si="110"/>
        <v>0</v>
      </c>
      <c r="L2396" s="476" t="str">
        <f t="shared" si="108"/>
        <v/>
      </c>
      <c r="M2396" s="477"/>
      <c r="N2396" s="478"/>
    </row>
    <row r="2397" ht="15" customHeight="1" spans="1:14">
      <c r="A2397" s="461">
        <v>2391</v>
      </c>
      <c r="B2397" s="469" t="s">
        <v>3041</v>
      </c>
      <c r="C2397" s="470"/>
      <c r="D2397" s="471" t="s">
        <v>386</v>
      </c>
      <c r="E2397" s="465">
        <v>0</v>
      </c>
      <c r="F2397" s="466" t="e">
        <f t="shared" si="109"/>
        <v>#DIV/0!</v>
      </c>
      <c r="G2397" s="467">
        <v>0</v>
      </c>
      <c r="H2397" s="468"/>
      <c r="I2397" s="473"/>
      <c r="J2397" s="474"/>
      <c r="K2397" s="475">
        <f t="shared" si="110"/>
        <v>0</v>
      </c>
      <c r="L2397" s="476" t="str">
        <f t="shared" si="108"/>
        <v/>
      </c>
      <c r="M2397" s="477"/>
      <c r="N2397" s="478"/>
    </row>
    <row r="2398" ht="15" customHeight="1" spans="1:14">
      <c r="A2398" s="461">
        <v>2392</v>
      </c>
      <c r="B2398" s="469" t="s">
        <v>3042</v>
      </c>
      <c r="C2398" s="470"/>
      <c r="D2398" s="471" t="s">
        <v>386</v>
      </c>
      <c r="E2398" s="465">
        <v>0</v>
      </c>
      <c r="F2398" s="466" t="e">
        <f t="shared" si="109"/>
        <v>#DIV/0!</v>
      </c>
      <c r="G2398" s="467">
        <v>0</v>
      </c>
      <c r="H2398" s="468"/>
      <c r="I2398" s="473"/>
      <c r="J2398" s="474"/>
      <c r="K2398" s="475">
        <f t="shared" si="110"/>
        <v>0</v>
      </c>
      <c r="L2398" s="476" t="str">
        <f t="shared" si="108"/>
        <v/>
      </c>
      <c r="M2398" s="477"/>
      <c r="N2398" s="478"/>
    </row>
    <row r="2399" ht="15" customHeight="1" spans="1:14">
      <c r="A2399" s="461">
        <v>2393</v>
      </c>
      <c r="B2399" s="469" t="s">
        <v>904</v>
      </c>
      <c r="C2399" s="470" t="s">
        <v>884</v>
      </c>
      <c r="D2399" s="471" t="s">
        <v>1389</v>
      </c>
      <c r="E2399" s="465">
        <v>0</v>
      </c>
      <c r="F2399" s="466" t="e">
        <f t="shared" si="109"/>
        <v>#DIV/0!</v>
      </c>
      <c r="G2399" s="467">
        <v>0</v>
      </c>
      <c r="H2399" s="468"/>
      <c r="I2399" s="473"/>
      <c r="J2399" s="474"/>
      <c r="K2399" s="475">
        <f t="shared" si="110"/>
        <v>0</v>
      </c>
      <c r="L2399" s="476" t="str">
        <f t="shared" si="108"/>
        <v/>
      </c>
      <c r="M2399" s="477"/>
      <c r="N2399" s="478"/>
    </row>
    <row r="2400" ht="15" customHeight="1" spans="1:14">
      <c r="A2400" s="461">
        <v>2394</v>
      </c>
      <c r="B2400" s="469" t="s">
        <v>3043</v>
      </c>
      <c r="C2400" s="470"/>
      <c r="D2400" s="471" t="s">
        <v>378</v>
      </c>
      <c r="E2400" s="465">
        <v>0</v>
      </c>
      <c r="F2400" s="466" t="e">
        <f t="shared" si="109"/>
        <v>#DIV/0!</v>
      </c>
      <c r="G2400" s="467">
        <v>0</v>
      </c>
      <c r="H2400" s="468"/>
      <c r="I2400" s="473"/>
      <c r="J2400" s="474"/>
      <c r="K2400" s="475">
        <f t="shared" si="110"/>
        <v>0</v>
      </c>
      <c r="L2400" s="476" t="str">
        <f t="shared" si="108"/>
        <v/>
      </c>
      <c r="M2400" s="477"/>
      <c r="N2400" s="478"/>
    </row>
    <row r="2401" ht="15" customHeight="1" spans="1:14">
      <c r="A2401" s="461">
        <v>2395</v>
      </c>
      <c r="B2401" s="469" t="s">
        <v>3044</v>
      </c>
      <c r="C2401" s="470"/>
      <c r="D2401" s="471" t="s">
        <v>378</v>
      </c>
      <c r="E2401" s="465">
        <v>0</v>
      </c>
      <c r="F2401" s="466" t="e">
        <f t="shared" si="109"/>
        <v>#DIV/0!</v>
      </c>
      <c r="G2401" s="467">
        <v>0</v>
      </c>
      <c r="H2401" s="468"/>
      <c r="I2401" s="473"/>
      <c r="J2401" s="474"/>
      <c r="K2401" s="475">
        <f t="shared" si="110"/>
        <v>0</v>
      </c>
      <c r="L2401" s="476" t="str">
        <f t="shared" si="108"/>
        <v/>
      </c>
      <c r="M2401" s="477"/>
      <c r="N2401" s="478"/>
    </row>
    <row r="2402" ht="15" customHeight="1" spans="1:14">
      <c r="A2402" s="461">
        <v>2396</v>
      </c>
      <c r="B2402" s="469" t="s">
        <v>3045</v>
      </c>
      <c r="C2402" s="470"/>
      <c r="D2402" s="471" t="s">
        <v>386</v>
      </c>
      <c r="E2402" s="465">
        <v>0</v>
      </c>
      <c r="F2402" s="466" t="e">
        <f t="shared" si="109"/>
        <v>#DIV/0!</v>
      </c>
      <c r="G2402" s="467">
        <v>0</v>
      </c>
      <c r="H2402" s="468"/>
      <c r="I2402" s="473"/>
      <c r="J2402" s="474"/>
      <c r="K2402" s="475">
        <f t="shared" si="110"/>
        <v>0</v>
      </c>
      <c r="L2402" s="476" t="str">
        <f t="shared" si="108"/>
        <v/>
      </c>
      <c r="M2402" s="477"/>
      <c r="N2402" s="478"/>
    </row>
    <row r="2403" ht="15" customHeight="1" spans="1:14">
      <c r="A2403" s="461">
        <v>2397</v>
      </c>
      <c r="B2403" s="469" t="s">
        <v>3046</v>
      </c>
      <c r="C2403" s="470"/>
      <c r="D2403" s="471" t="s">
        <v>386</v>
      </c>
      <c r="E2403" s="465">
        <v>0</v>
      </c>
      <c r="F2403" s="466" t="e">
        <f t="shared" si="109"/>
        <v>#DIV/0!</v>
      </c>
      <c r="G2403" s="467">
        <v>0</v>
      </c>
      <c r="H2403" s="468"/>
      <c r="I2403" s="473"/>
      <c r="J2403" s="474"/>
      <c r="K2403" s="475">
        <f t="shared" si="110"/>
        <v>0</v>
      </c>
      <c r="L2403" s="476" t="str">
        <f t="shared" si="108"/>
        <v/>
      </c>
      <c r="M2403" s="477"/>
      <c r="N2403" s="478"/>
    </row>
    <row r="2404" ht="15" customHeight="1" spans="1:14">
      <c r="A2404" s="461">
        <v>2398</v>
      </c>
      <c r="B2404" s="469" t="s">
        <v>1139</v>
      </c>
      <c r="C2404" s="470" t="s">
        <v>1214</v>
      </c>
      <c r="D2404" s="471" t="s">
        <v>476</v>
      </c>
      <c r="E2404" s="465">
        <v>0</v>
      </c>
      <c r="F2404" s="466" t="e">
        <f t="shared" si="109"/>
        <v>#DIV/0!</v>
      </c>
      <c r="G2404" s="467">
        <v>0</v>
      </c>
      <c r="H2404" s="468"/>
      <c r="I2404" s="473"/>
      <c r="J2404" s="474"/>
      <c r="K2404" s="475">
        <f t="shared" si="110"/>
        <v>0</v>
      </c>
      <c r="L2404" s="476" t="str">
        <f t="shared" si="108"/>
        <v/>
      </c>
      <c r="M2404" s="477"/>
      <c r="N2404" s="478"/>
    </row>
    <row r="2405" ht="15" customHeight="1" spans="1:14">
      <c r="A2405" s="461">
        <v>2399</v>
      </c>
      <c r="B2405" s="469" t="s">
        <v>3047</v>
      </c>
      <c r="C2405" s="470"/>
      <c r="D2405" s="471" t="s">
        <v>393</v>
      </c>
      <c r="E2405" s="465">
        <v>0</v>
      </c>
      <c r="F2405" s="466" t="e">
        <f t="shared" si="109"/>
        <v>#DIV/0!</v>
      </c>
      <c r="G2405" s="467">
        <v>0</v>
      </c>
      <c r="H2405" s="468"/>
      <c r="I2405" s="473"/>
      <c r="J2405" s="474"/>
      <c r="K2405" s="475">
        <f t="shared" si="110"/>
        <v>0</v>
      </c>
      <c r="L2405" s="476" t="str">
        <f t="shared" si="108"/>
        <v/>
      </c>
      <c r="M2405" s="477"/>
      <c r="N2405" s="478"/>
    </row>
    <row r="2406" ht="15" customHeight="1" spans="1:14">
      <c r="A2406" s="461">
        <v>2400</v>
      </c>
      <c r="B2406" s="469" t="s">
        <v>3048</v>
      </c>
      <c r="C2406" s="470"/>
      <c r="D2406" s="471" t="s">
        <v>386</v>
      </c>
      <c r="E2406" s="465">
        <v>0</v>
      </c>
      <c r="F2406" s="466" t="e">
        <f t="shared" si="109"/>
        <v>#DIV/0!</v>
      </c>
      <c r="G2406" s="467">
        <v>0</v>
      </c>
      <c r="H2406" s="468"/>
      <c r="I2406" s="473"/>
      <c r="J2406" s="474"/>
      <c r="K2406" s="475">
        <f t="shared" si="110"/>
        <v>0</v>
      </c>
      <c r="L2406" s="476" t="str">
        <f t="shared" si="108"/>
        <v/>
      </c>
      <c r="M2406" s="477"/>
      <c r="N2406" s="478"/>
    </row>
    <row r="2407" ht="15" customHeight="1" spans="1:14">
      <c r="A2407" s="461">
        <v>2401</v>
      </c>
      <c r="B2407" s="469" t="s">
        <v>3049</v>
      </c>
      <c r="C2407" s="470"/>
      <c r="D2407" s="471" t="s">
        <v>342</v>
      </c>
      <c r="E2407" s="465">
        <v>0</v>
      </c>
      <c r="F2407" s="466" t="e">
        <f t="shared" si="109"/>
        <v>#DIV/0!</v>
      </c>
      <c r="G2407" s="467">
        <v>0</v>
      </c>
      <c r="H2407" s="468"/>
      <c r="I2407" s="473"/>
      <c r="J2407" s="474"/>
      <c r="K2407" s="475">
        <f t="shared" si="110"/>
        <v>0</v>
      </c>
      <c r="L2407" s="476" t="str">
        <f t="shared" si="108"/>
        <v/>
      </c>
      <c r="M2407" s="477"/>
      <c r="N2407" s="478"/>
    </row>
    <row r="2408" ht="15" customHeight="1" spans="1:14">
      <c r="A2408" s="461">
        <v>2402</v>
      </c>
      <c r="B2408" s="469" t="s">
        <v>1139</v>
      </c>
      <c r="C2408" s="470"/>
      <c r="D2408" s="471" t="s">
        <v>476</v>
      </c>
      <c r="E2408" s="465">
        <v>0</v>
      </c>
      <c r="F2408" s="466" t="e">
        <f t="shared" si="109"/>
        <v>#DIV/0!</v>
      </c>
      <c r="G2408" s="467">
        <v>0</v>
      </c>
      <c r="H2408" s="468"/>
      <c r="I2408" s="473"/>
      <c r="J2408" s="474"/>
      <c r="K2408" s="475">
        <f t="shared" si="110"/>
        <v>0</v>
      </c>
      <c r="L2408" s="476" t="str">
        <f t="shared" si="108"/>
        <v/>
      </c>
      <c r="M2408" s="477"/>
      <c r="N2408" s="478"/>
    </row>
    <row r="2409" ht="15" customHeight="1" spans="1:14">
      <c r="A2409" s="461">
        <v>2403</v>
      </c>
      <c r="B2409" s="469" t="s">
        <v>3050</v>
      </c>
      <c r="C2409" s="470"/>
      <c r="D2409" s="471" t="s">
        <v>386</v>
      </c>
      <c r="E2409" s="465">
        <v>0</v>
      </c>
      <c r="F2409" s="466" t="e">
        <f t="shared" si="109"/>
        <v>#DIV/0!</v>
      </c>
      <c r="G2409" s="467">
        <v>0</v>
      </c>
      <c r="H2409" s="468"/>
      <c r="I2409" s="473"/>
      <c r="J2409" s="474"/>
      <c r="K2409" s="475">
        <f t="shared" si="110"/>
        <v>0</v>
      </c>
      <c r="L2409" s="476" t="str">
        <f t="shared" si="108"/>
        <v/>
      </c>
      <c r="M2409" s="477"/>
      <c r="N2409" s="478"/>
    </row>
    <row r="2410" ht="15" customHeight="1" spans="1:14">
      <c r="A2410" s="461">
        <v>2404</v>
      </c>
      <c r="B2410" s="469" t="s">
        <v>3051</v>
      </c>
      <c r="C2410" s="470"/>
      <c r="D2410" s="471" t="s">
        <v>386</v>
      </c>
      <c r="E2410" s="465">
        <v>0</v>
      </c>
      <c r="F2410" s="466" t="e">
        <f t="shared" si="109"/>
        <v>#DIV/0!</v>
      </c>
      <c r="G2410" s="467">
        <v>0</v>
      </c>
      <c r="H2410" s="468"/>
      <c r="I2410" s="473"/>
      <c r="J2410" s="474"/>
      <c r="K2410" s="475">
        <f t="shared" si="110"/>
        <v>0</v>
      </c>
      <c r="L2410" s="476" t="str">
        <f t="shared" si="108"/>
        <v/>
      </c>
      <c r="M2410" s="477"/>
      <c r="N2410" s="478"/>
    </row>
    <row r="2411" ht="15" customHeight="1" spans="1:14">
      <c r="A2411" s="461">
        <v>2405</v>
      </c>
      <c r="B2411" s="469" t="s">
        <v>3052</v>
      </c>
      <c r="C2411" s="470"/>
      <c r="D2411" s="471" t="s">
        <v>378</v>
      </c>
      <c r="E2411" s="465">
        <v>0</v>
      </c>
      <c r="F2411" s="466" t="e">
        <f t="shared" si="109"/>
        <v>#DIV/0!</v>
      </c>
      <c r="G2411" s="467">
        <v>0</v>
      </c>
      <c r="H2411" s="468"/>
      <c r="I2411" s="473"/>
      <c r="J2411" s="474"/>
      <c r="K2411" s="475">
        <f t="shared" si="110"/>
        <v>0</v>
      </c>
      <c r="L2411" s="476" t="str">
        <f t="shared" si="108"/>
        <v/>
      </c>
      <c r="M2411" s="477"/>
      <c r="N2411" s="478"/>
    </row>
    <row r="2412" ht="15" customHeight="1" spans="1:14">
      <c r="A2412" s="461">
        <v>2406</v>
      </c>
      <c r="B2412" s="469" t="s">
        <v>3053</v>
      </c>
      <c r="C2412" s="470"/>
      <c r="D2412" s="471" t="s">
        <v>386</v>
      </c>
      <c r="E2412" s="465">
        <v>0</v>
      </c>
      <c r="F2412" s="466" t="e">
        <f t="shared" si="109"/>
        <v>#DIV/0!</v>
      </c>
      <c r="G2412" s="467">
        <v>0</v>
      </c>
      <c r="H2412" s="468"/>
      <c r="I2412" s="473"/>
      <c r="J2412" s="474"/>
      <c r="K2412" s="475">
        <f t="shared" si="110"/>
        <v>0</v>
      </c>
      <c r="L2412" s="476" t="str">
        <f t="shared" si="108"/>
        <v/>
      </c>
      <c r="M2412" s="477"/>
      <c r="N2412" s="478"/>
    </row>
    <row r="2413" ht="15" customHeight="1" spans="1:14">
      <c r="A2413" s="461">
        <v>2407</v>
      </c>
      <c r="B2413" s="469" t="s">
        <v>3054</v>
      </c>
      <c r="C2413" s="470"/>
      <c r="D2413" s="471" t="s">
        <v>386</v>
      </c>
      <c r="E2413" s="465">
        <v>0</v>
      </c>
      <c r="F2413" s="466" t="e">
        <f t="shared" si="109"/>
        <v>#DIV/0!</v>
      </c>
      <c r="G2413" s="467">
        <v>0</v>
      </c>
      <c r="H2413" s="468"/>
      <c r="I2413" s="473"/>
      <c r="J2413" s="474"/>
      <c r="K2413" s="475">
        <f t="shared" si="110"/>
        <v>0</v>
      </c>
      <c r="L2413" s="476" t="str">
        <f t="shared" si="108"/>
        <v/>
      </c>
      <c r="M2413" s="477"/>
      <c r="N2413" s="478"/>
    </row>
    <row r="2414" ht="15" customHeight="1" spans="1:14">
      <c r="A2414" s="461">
        <v>2408</v>
      </c>
      <c r="B2414" s="469" t="s">
        <v>3055</v>
      </c>
      <c r="C2414" s="470"/>
      <c r="D2414" s="471" t="s">
        <v>386</v>
      </c>
      <c r="E2414" s="465">
        <v>0</v>
      </c>
      <c r="F2414" s="466" t="e">
        <f t="shared" si="109"/>
        <v>#DIV/0!</v>
      </c>
      <c r="G2414" s="467">
        <v>0</v>
      </c>
      <c r="H2414" s="468"/>
      <c r="I2414" s="473"/>
      <c r="J2414" s="474"/>
      <c r="K2414" s="475">
        <f t="shared" si="110"/>
        <v>0</v>
      </c>
      <c r="L2414" s="476" t="str">
        <f t="shared" si="108"/>
        <v/>
      </c>
      <c r="M2414" s="477"/>
      <c r="N2414" s="478"/>
    </row>
    <row r="2415" ht="15" customHeight="1" spans="1:14">
      <c r="A2415" s="461">
        <v>2409</v>
      </c>
      <c r="B2415" s="469" t="s">
        <v>3056</v>
      </c>
      <c r="C2415" s="470"/>
      <c r="D2415" s="471" t="s">
        <v>518</v>
      </c>
      <c r="E2415" s="465">
        <v>0</v>
      </c>
      <c r="F2415" s="466" t="e">
        <f t="shared" si="109"/>
        <v>#DIV/0!</v>
      </c>
      <c r="G2415" s="467">
        <v>0</v>
      </c>
      <c r="H2415" s="468"/>
      <c r="I2415" s="473"/>
      <c r="J2415" s="474"/>
      <c r="K2415" s="475">
        <f t="shared" si="110"/>
        <v>0</v>
      </c>
      <c r="L2415" s="476" t="str">
        <f t="shared" si="108"/>
        <v/>
      </c>
      <c r="M2415" s="477"/>
      <c r="N2415" s="478"/>
    </row>
    <row r="2416" ht="15" customHeight="1" spans="1:14">
      <c r="A2416" s="461">
        <v>2410</v>
      </c>
      <c r="B2416" s="469" t="s">
        <v>1164</v>
      </c>
      <c r="C2416" s="470" t="s">
        <v>3057</v>
      </c>
      <c r="D2416" s="471" t="s">
        <v>386</v>
      </c>
      <c r="E2416" s="465">
        <v>0</v>
      </c>
      <c r="F2416" s="466" t="e">
        <f t="shared" si="109"/>
        <v>#DIV/0!</v>
      </c>
      <c r="G2416" s="467">
        <v>0</v>
      </c>
      <c r="H2416" s="468"/>
      <c r="I2416" s="473"/>
      <c r="J2416" s="474"/>
      <c r="K2416" s="475">
        <f t="shared" si="110"/>
        <v>0</v>
      </c>
      <c r="L2416" s="476" t="str">
        <f t="shared" si="108"/>
        <v/>
      </c>
      <c r="M2416" s="477"/>
      <c r="N2416" s="478"/>
    </row>
    <row r="2417" ht="15" customHeight="1" spans="1:14">
      <c r="A2417" s="461">
        <v>2411</v>
      </c>
      <c r="B2417" s="469" t="s">
        <v>1164</v>
      </c>
      <c r="C2417" s="470" t="s">
        <v>3058</v>
      </c>
      <c r="D2417" s="471" t="s">
        <v>386</v>
      </c>
      <c r="E2417" s="465">
        <v>0</v>
      </c>
      <c r="F2417" s="466" t="e">
        <f t="shared" si="109"/>
        <v>#DIV/0!</v>
      </c>
      <c r="G2417" s="467">
        <v>0</v>
      </c>
      <c r="H2417" s="468"/>
      <c r="I2417" s="473"/>
      <c r="J2417" s="474"/>
      <c r="K2417" s="475">
        <f t="shared" si="110"/>
        <v>0</v>
      </c>
      <c r="L2417" s="476" t="str">
        <f t="shared" si="108"/>
        <v/>
      </c>
      <c r="M2417" s="477"/>
      <c r="N2417" s="478"/>
    </row>
    <row r="2418" ht="15" customHeight="1" spans="1:14">
      <c r="A2418" s="461">
        <v>2412</v>
      </c>
      <c r="B2418" s="469" t="s">
        <v>1164</v>
      </c>
      <c r="C2418" s="470" t="s">
        <v>1793</v>
      </c>
      <c r="D2418" s="471" t="s">
        <v>386</v>
      </c>
      <c r="E2418" s="465">
        <v>0</v>
      </c>
      <c r="F2418" s="466" t="e">
        <f t="shared" si="109"/>
        <v>#DIV/0!</v>
      </c>
      <c r="G2418" s="467">
        <v>0</v>
      </c>
      <c r="H2418" s="468"/>
      <c r="I2418" s="473"/>
      <c r="J2418" s="474"/>
      <c r="K2418" s="475">
        <f t="shared" si="110"/>
        <v>0</v>
      </c>
      <c r="L2418" s="476" t="str">
        <f t="shared" si="108"/>
        <v/>
      </c>
      <c r="M2418" s="477"/>
      <c r="N2418" s="478"/>
    </row>
    <row r="2419" ht="15" customHeight="1" spans="1:14">
      <c r="A2419" s="461">
        <v>2413</v>
      </c>
      <c r="B2419" s="469" t="s">
        <v>3059</v>
      </c>
      <c r="C2419" s="470"/>
      <c r="D2419" s="471" t="s">
        <v>386</v>
      </c>
      <c r="E2419" s="465">
        <v>0</v>
      </c>
      <c r="F2419" s="466" t="e">
        <f t="shared" si="109"/>
        <v>#DIV/0!</v>
      </c>
      <c r="G2419" s="467">
        <v>0</v>
      </c>
      <c r="H2419" s="468"/>
      <c r="I2419" s="473"/>
      <c r="J2419" s="474"/>
      <c r="K2419" s="475">
        <f t="shared" si="110"/>
        <v>0</v>
      </c>
      <c r="L2419" s="476" t="str">
        <f t="shared" si="108"/>
        <v/>
      </c>
      <c r="M2419" s="477"/>
      <c r="N2419" s="478"/>
    </row>
    <row r="2420" ht="15" customHeight="1" spans="1:14">
      <c r="A2420" s="461">
        <v>2414</v>
      </c>
      <c r="B2420" s="469" t="s">
        <v>3060</v>
      </c>
      <c r="C2420" s="470"/>
      <c r="D2420" s="471" t="s">
        <v>386</v>
      </c>
      <c r="E2420" s="465">
        <v>0</v>
      </c>
      <c r="F2420" s="466" t="e">
        <f t="shared" si="109"/>
        <v>#DIV/0!</v>
      </c>
      <c r="G2420" s="467">
        <v>0</v>
      </c>
      <c r="H2420" s="468"/>
      <c r="I2420" s="473"/>
      <c r="J2420" s="474"/>
      <c r="K2420" s="475">
        <f t="shared" si="110"/>
        <v>0</v>
      </c>
      <c r="L2420" s="476" t="str">
        <f t="shared" si="108"/>
        <v/>
      </c>
      <c r="M2420" s="477"/>
      <c r="N2420" s="478"/>
    </row>
    <row r="2421" ht="15" customHeight="1" spans="1:14">
      <c r="A2421" s="461">
        <v>2415</v>
      </c>
      <c r="B2421" s="469" t="s">
        <v>1164</v>
      </c>
      <c r="C2421" s="470">
        <v>600</v>
      </c>
      <c r="D2421" s="471" t="s">
        <v>386</v>
      </c>
      <c r="E2421" s="465">
        <v>0</v>
      </c>
      <c r="F2421" s="466" t="e">
        <f t="shared" si="109"/>
        <v>#DIV/0!</v>
      </c>
      <c r="G2421" s="467">
        <v>0</v>
      </c>
      <c r="H2421" s="468"/>
      <c r="I2421" s="473"/>
      <c r="J2421" s="474"/>
      <c r="K2421" s="475">
        <f t="shared" si="110"/>
        <v>0</v>
      </c>
      <c r="L2421" s="476" t="str">
        <f t="shared" si="108"/>
        <v/>
      </c>
      <c r="M2421" s="477"/>
      <c r="N2421" s="478"/>
    </row>
    <row r="2422" ht="15" customHeight="1" spans="1:14">
      <c r="A2422" s="461">
        <v>2416</v>
      </c>
      <c r="B2422" s="469" t="s">
        <v>1164</v>
      </c>
      <c r="C2422" s="470">
        <v>350</v>
      </c>
      <c r="D2422" s="471" t="s">
        <v>386</v>
      </c>
      <c r="E2422" s="465">
        <v>0</v>
      </c>
      <c r="F2422" s="466" t="e">
        <f t="shared" si="109"/>
        <v>#DIV/0!</v>
      </c>
      <c r="G2422" s="467">
        <v>0</v>
      </c>
      <c r="H2422" s="468"/>
      <c r="I2422" s="473"/>
      <c r="J2422" s="474"/>
      <c r="K2422" s="475">
        <f t="shared" si="110"/>
        <v>0</v>
      </c>
      <c r="L2422" s="476" t="str">
        <f t="shared" si="108"/>
        <v/>
      </c>
      <c r="M2422" s="477"/>
      <c r="N2422" s="478"/>
    </row>
    <row r="2423" ht="15" customHeight="1" spans="1:14">
      <c r="A2423" s="461">
        <v>2417</v>
      </c>
      <c r="B2423" s="469" t="s">
        <v>1164</v>
      </c>
      <c r="C2423" s="470" t="s">
        <v>3061</v>
      </c>
      <c r="D2423" s="471" t="s">
        <v>386</v>
      </c>
      <c r="E2423" s="465">
        <v>0</v>
      </c>
      <c r="F2423" s="466" t="e">
        <f t="shared" si="109"/>
        <v>#DIV/0!</v>
      </c>
      <c r="G2423" s="467">
        <v>0</v>
      </c>
      <c r="H2423" s="468"/>
      <c r="I2423" s="473"/>
      <c r="J2423" s="474"/>
      <c r="K2423" s="475">
        <f t="shared" si="110"/>
        <v>0</v>
      </c>
      <c r="L2423" s="476" t="str">
        <f t="shared" si="108"/>
        <v/>
      </c>
      <c r="M2423" s="477"/>
      <c r="N2423" s="478"/>
    </row>
    <row r="2424" ht="15" customHeight="1" spans="1:14">
      <c r="A2424" s="461">
        <v>2418</v>
      </c>
      <c r="B2424" s="469" t="s">
        <v>3062</v>
      </c>
      <c r="C2424" s="470"/>
      <c r="D2424" s="471" t="s">
        <v>1693</v>
      </c>
      <c r="E2424" s="465">
        <v>0</v>
      </c>
      <c r="F2424" s="466" t="e">
        <f t="shared" si="109"/>
        <v>#DIV/0!</v>
      </c>
      <c r="G2424" s="467">
        <v>0</v>
      </c>
      <c r="H2424" s="468"/>
      <c r="I2424" s="473"/>
      <c r="J2424" s="474"/>
      <c r="K2424" s="475">
        <f t="shared" si="110"/>
        <v>0</v>
      </c>
      <c r="L2424" s="476" t="str">
        <f t="shared" si="108"/>
        <v/>
      </c>
      <c r="M2424" s="477"/>
      <c r="N2424" s="478"/>
    </row>
    <row r="2425" ht="15" customHeight="1" spans="1:14">
      <c r="A2425" s="461">
        <v>2419</v>
      </c>
      <c r="B2425" s="469" t="s">
        <v>3063</v>
      </c>
      <c r="C2425" s="470"/>
      <c r="D2425" s="471" t="s">
        <v>342</v>
      </c>
      <c r="E2425" s="465">
        <v>0</v>
      </c>
      <c r="F2425" s="466" t="e">
        <f t="shared" si="109"/>
        <v>#DIV/0!</v>
      </c>
      <c r="G2425" s="467">
        <v>0</v>
      </c>
      <c r="H2425" s="468"/>
      <c r="I2425" s="473"/>
      <c r="J2425" s="474"/>
      <c r="K2425" s="475">
        <f t="shared" si="110"/>
        <v>0</v>
      </c>
      <c r="L2425" s="476" t="str">
        <f t="shared" si="108"/>
        <v/>
      </c>
      <c r="M2425" s="477"/>
      <c r="N2425" s="478"/>
    </row>
    <row r="2426" ht="15" customHeight="1" spans="1:14">
      <c r="A2426" s="461">
        <v>2420</v>
      </c>
      <c r="B2426" s="469" t="s">
        <v>3064</v>
      </c>
      <c r="C2426" s="470"/>
      <c r="D2426" s="471" t="s">
        <v>386</v>
      </c>
      <c r="E2426" s="465">
        <v>0</v>
      </c>
      <c r="F2426" s="466" t="e">
        <f t="shared" si="109"/>
        <v>#DIV/0!</v>
      </c>
      <c r="G2426" s="467">
        <v>0</v>
      </c>
      <c r="H2426" s="468"/>
      <c r="I2426" s="473"/>
      <c r="J2426" s="474"/>
      <c r="K2426" s="475">
        <f t="shared" si="110"/>
        <v>0</v>
      </c>
      <c r="L2426" s="476" t="str">
        <f t="shared" si="108"/>
        <v/>
      </c>
      <c r="M2426" s="477"/>
      <c r="N2426" s="478"/>
    </row>
    <row r="2427" ht="15" customHeight="1" spans="1:14">
      <c r="A2427" s="461">
        <v>2421</v>
      </c>
      <c r="B2427" s="469" t="s">
        <v>3065</v>
      </c>
      <c r="C2427" s="470"/>
      <c r="D2427" s="471" t="s">
        <v>476</v>
      </c>
      <c r="E2427" s="465">
        <v>0</v>
      </c>
      <c r="F2427" s="466" t="e">
        <f t="shared" si="109"/>
        <v>#DIV/0!</v>
      </c>
      <c r="G2427" s="467">
        <v>0</v>
      </c>
      <c r="H2427" s="468"/>
      <c r="I2427" s="473"/>
      <c r="J2427" s="474"/>
      <c r="K2427" s="475">
        <f t="shared" si="110"/>
        <v>0</v>
      </c>
      <c r="L2427" s="476" t="str">
        <f t="shared" si="108"/>
        <v/>
      </c>
      <c r="M2427" s="477"/>
      <c r="N2427" s="478"/>
    </row>
    <row r="2428" ht="15" customHeight="1" spans="1:14">
      <c r="A2428" s="461">
        <v>2422</v>
      </c>
      <c r="B2428" s="469" t="s">
        <v>3066</v>
      </c>
      <c r="C2428" s="470" t="s">
        <v>3067</v>
      </c>
      <c r="D2428" s="471" t="s">
        <v>386</v>
      </c>
      <c r="E2428" s="465">
        <v>0</v>
      </c>
      <c r="F2428" s="466" t="e">
        <f t="shared" si="109"/>
        <v>#DIV/0!</v>
      </c>
      <c r="G2428" s="467">
        <v>0</v>
      </c>
      <c r="H2428" s="468"/>
      <c r="I2428" s="473"/>
      <c r="J2428" s="474"/>
      <c r="K2428" s="475">
        <f t="shared" si="110"/>
        <v>0</v>
      </c>
      <c r="L2428" s="476" t="str">
        <f t="shared" si="108"/>
        <v/>
      </c>
      <c r="M2428" s="477"/>
      <c r="N2428" s="478"/>
    </row>
    <row r="2429" ht="15" customHeight="1" spans="1:14">
      <c r="A2429" s="461">
        <v>2423</v>
      </c>
      <c r="B2429" s="469" t="s">
        <v>3068</v>
      </c>
      <c r="C2429" s="470">
        <v>170</v>
      </c>
      <c r="D2429" s="471" t="s">
        <v>386</v>
      </c>
      <c r="E2429" s="465">
        <v>0</v>
      </c>
      <c r="F2429" s="466" t="e">
        <f t="shared" si="109"/>
        <v>#DIV/0!</v>
      </c>
      <c r="G2429" s="467">
        <v>0</v>
      </c>
      <c r="H2429" s="468"/>
      <c r="I2429" s="473"/>
      <c r="J2429" s="474"/>
      <c r="K2429" s="475">
        <f t="shared" si="110"/>
        <v>0</v>
      </c>
      <c r="L2429" s="476" t="str">
        <f t="shared" si="108"/>
        <v/>
      </c>
      <c r="M2429" s="477"/>
      <c r="N2429" s="478"/>
    </row>
    <row r="2430" ht="15" customHeight="1" spans="1:14">
      <c r="A2430" s="461">
        <v>2424</v>
      </c>
      <c r="B2430" s="469" t="s">
        <v>3069</v>
      </c>
      <c r="C2430" s="470"/>
      <c r="D2430" s="471" t="s">
        <v>831</v>
      </c>
      <c r="E2430" s="465">
        <v>0</v>
      </c>
      <c r="F2430" s="466" t="e">
        <f t="shared" si="109"/>
        <v>#DIV/0!</v>
      </c>
      <c r="G2430" s="467">
        <v>0</v>
      </c>
      <c r="H2430" s="468"/>
      <c r="I2430" s="473"/>
      <c r="J2430" s="474"/>
      <c r="K2430" s="475">
        <f t="shared" si="110"/>
        <v>0</v>
      </c>
      <c r="L2430" s="476" t="str">
        <f t="shared" si="108"/>
        <v/>
      </c>
      <c r="M2430" s="477"/>
      <c r="N2430" s="478"/>
    </row>
    <row r="2431" ht="15" customHeight="1" spans="1:14">
      <c r="A2431" s="461">
        <v>2425</v>
      </c>
      <c r="B2431" s="469" t="s">
        <v>3070</v>
      </c>
      <c r="C2431" s="470" t="s">
        <v>2699</v>
      </c>
      <c r="D2431" s="471" t="s">
        <v>476</v>
      </c>
      <c r="E2431" s="465">
        <v>0</v>
      </c>
      <c r="F2431" s="466" t="e">
        <f t="shared" si="109"/>
        <v>#DIV/0!</v>
      </c>
      <c r="G2431" s="467">
        <v>0</v>
      </c>
      <c r="H2431" s="468"/>
      <c r="I2431" s="473"/>
      <c r="J2431" s="474"/>
      <c r="K2431" s="475">
        <f t="shared" si="110"/>
        <v>0</v>
      </c>
      <c r="L2431" s="476" t="str">
        <f t="shared" si="108"/>
        <v/>
      </c>
      <c r="M2431" s="477"/>
      <c r="N2431" s="478"/>
    </row>
    <row r="2432" ht="15" customHeight="1" spans="1:14">
      <c r="A2432" s="461">
        <v>2426</v>
      </c>
      <c r="B2432" s="469" t="s">
        <v>3071</v>
      </c>
      <c r="C2432" s="470"/>
      <c r="D2432" s="471" t="s">
        <v>386</v>
      </c>
      <c r="E2432" s="465">
        <v>0</v>
      </c>
      <c r="F2432" s="466" t="e">
        <f t="shared" si="109"/>
        <v>#DIV/0!</v>
      </c>
      <c r="G2432" s="467">
        <v>0</v>
      </c>
      <c r="H2432" s="468"/>
      <c r="I2432" s="473"/>
      <c r="J2432" s="474"/>
      <c r="K2432" s="475">
        <f t="shared" si="110"/>
        <v>0</v>
      </c>
      <c r="L2432" s="476" t="str">
        <f t="shared" si="108"/>
        <v/>
      </c>
      <c r="M2432" s="477"/>
      <c r="N2432" s="478"/>
    </row>
    <row r="2433" ht="15" customHeight="1" spans="1:14">
      <c r="A2433" s="461">
        <v>2427</v>
      </c>
      <c r="B2433" s="469" t="s">
        <v>1184</v>
      </c>
      <c r="C2433" s="470" t="s">
        <v>757</v>
      </c>
      <c r="D2433" s="471" t="s">
        <v>840</v>
      </c>
      <c r="E2433" s="465">
        <v>0</v>
      </c>
      <c r="F2433" s="466" t="e">
        <f t="shared" si="109"/>
        <v>#DIV/0!</v>
      </c>
      <c r="G2433" s="467">
        <v>0</v>
      </c>
      <c r="H2433" s="468"/>
      <c r="I2433" s="473"/>
      <c r="J2433" s="474"/>
      <c r="K2433" s="475">
        <f t="shared" si="110"/>
        <v>0</v>
      </c>
      <c r="L2433" s="476" t="str">
        <f t="shared" si="108"/>
        <v/>
      </c>
      <c r="M2433" s="477"/>
      <c r="N2433" s="478"/>
    </row>
    <row r="2434" ht="15" customHeight="1" spans="1:14">
      <c r="A2434" s="461">
        <v>2428</v>
      </c>
      <c r="B2434" s="469" t="s">
        <v>3072</v>
      </c>
      <c r="C2434" s="470"/>
      <c r="D2434" s="471" t="s">
        <v>840</v>
      </c>
      <c r="E2434" s="465">
        <v>0</v>
      </c>
      <c r="F2434" s="466" t="e">
        <f t="shared" si="109"/>
        <v>#DIV/0!</v>
      </c>
      <c r="G2434" s="467">
        <v>0</v>
      </c>
      <c r="H2434" s="468"/>
      <c r="I2434" s="473"/>
      <c r="J2434" s="474"/>
      <c r="K2434" s="475">
        <f t="shared" si="110"/>
        <v>0</v>
      </c>
      <c r="L2434" s="476" t="str">
        <f t="shared" si="108"/>
        <v/>
      </c>
      <c r="M2434" s="477"/>
      <c r="N2434" s="478"/>
    </row>
    <row r="2435" ht="15" customHeight="1" spans="1:14">
      <c r="A2435" s="461">
        <v>2429</v>
      </c>
      <c r="B2435" s="469" t="s">
        <v>3073</v>
      </c>
      <c r="C2435" s="470" t="s">
        <v>3074</v>
      </c>
      <c r="D2435" s="471" t="s">
        <v>518</v>
      </c>
      <c r="E2435" s="465">
        <v>0</v>
      </c>
      <c r="F2435" s="466" t="e">
        <f t="shared" si="109"/>
        <v>#DIV/0!</v>
      </c>
      <c r="G2435" s="467">
        <v>0</v>
      </c>
      <c r="H2435" s="468"/>
      <c r="I2435" s="473"/>
      <c r="J2435" s="474"/>
      <c r="K2435" s="475">
        <f t="shared" si="110"/>
        <v>0</v>
      </c>
      <c r="L2435" s="476" t="str">
        <f t="shared" ref="L2435:L2498" si="111">IF(OR(G2435&lt;=0,G2435=""),"",(J2435-G2435)/G2435*100)</f>
        <v/>
      </c>
      <c r="M2435" s="477"/>
      <c r="N2435" s="478"/>
    </row>
    <row r="2436" ht="15" customHeight="1" spans="1:14">
      <c r="A2436" s="461">
        <v>2430</v>
      </c>
      <c r="B2436" s="469" t="s">
        <v>3075</v>
      </c>
      <c r="C2436" s="470" t="s">
        <v>1209</v>
      </c>
      <c r="D2436" s="471" t="s">
        <v>476</v>
      </c>
      <c r="E2436" s="465">
        <v>0</v>
      </c>
      <c r="F2436" s="466" t="e">
        <f t="shared" si="109"/>
        <v>#DIV/0!</v>
      </c>
      <c r="G2436" s="467">
        <v>0</v>
      </c>
      <c r="H2436" s="468"/>
      <c r="I2436" s="473"/>
      <c r="J2436" s="474"/>
      <c r="K2436" s="475">
        <f t="shared" si="110"/>
        <v>0</v>
      </c>
      <c r="L2436" s="476" t="str">
        <f t="shared" si="111"/>
        <v/>
      </c>
      <c r="M2436" s="477"/>
      <c r="N2436" s="478"/>
    </row>
    <row r="2437" ht="15" customHeight="1" spans="1:14">
      <c r="A2437" s="461">
        <v>2431</v>
      </c>
      <c r="B2437" s="469" t="s">
        <v>3075</v>
      </c>
      <c r="C2437" s="470" t="s">
        <v>1216</v>
      </c>
      <c r="D2437" s="471" t="s">
        <v>476</v>
      </c>
      <c r="E2437" s="465">
        <v>0</v>
      </c>
      <c r="F2437" s="466" t="e">
        <f t="shared" si="109"/>
        <v>#DIV/0!</v>
      </c>
      <c r="G2437" s="467">
        <v>0</v>
      </c>
      <c r="H2437" s="468"/>
      <c r="I2437" s="473"/>
      <c r="J2437" s="474"/>
      <c r="K2437" s="475">
        <f t="shared" si="110"/>
        <v>0</v>
      </c>
      <c r="L2437" s="476" t="str">
        <f t="shared" si="111"/>
        <v/>
      </c>
      <c r="M2437" s="477"/>
      <c r="N2437" s="478"/>
    </row>
    <row r="2438" ht="15" customHeight="1" spans="1:14">
      <c r="A2438" s="461">
        <v>2432</v>
      </c>
      <c r="B2438" s="469" t="s">
        <v>3075</v>
      </c>
      <c r="C2438" s="470" t="s">
        <v>1579</v>
      </c>
      <c r="D2438" s="471" t="s">
        <v>476</v>
      </c>
      <c r="E2438" s="465">
        <v>0</v>
      </c>
      <c r="F2438" s="466" t="e">
        <f t="shared" si="109"/>
        <v>#DIV/0!</v>
      </c>
      <c r="G2438" s="467">
        <v>0</v>
      </c>
      <c r="H2438" s="468"/>
      <c r="I2438" s="473"/>
      <c r="J2438" s="474"/>
      <c r="K2438" s="475">
        <f t="shared" si="110"/>
        <v>0</v>
      </c>
      <c r="L2438" s="476" t="str">
        <f t="shared" si="111"/>
        <v/>
      </c>
      <c r="M2438" s="477"/>
      <c r="N2438" s="478"/>
    </row>
    <row r="2439" ht="15" customHeight="1" spans="1:14">
      <c r="A2439" s="461">
        <v>2433</v>
      </c>
      <c r="B2439" s="469" t="s">
        <v>3075</v>
      </c>
      <c r="C2439" s="470" t="s">
        <v>3076</v>
      </c>
      <c r="D2439" s="471" t="s">
        <v>476</v>
      </c>
      <c r="E2439" s="465">
        <v>0</v>
      </c>
      <c r="F2439" s="466" t="e">
        <f t="shared" si="109"/>
        <v>#DIV/0!</v>
      </c>
      <c r="G2439" s="467">
        <v>0</v>
      </c>
      <c r="H2439" s="468"/>
      <c r="I2439" s="473"/>
      <c r="J2439" s="474"/>
      <c r="K2439" s="475">
        <f t="shared" si="110"/>
        <v>0</v>
      </c>
      <c r="L2439" s="476" t="str">
        <f t="shared" si="111"/>
        <v/>
      </c>
      <c r="M2439" s="477"/>
      <c r="N2439" s="478"/>
    </row>
    <row r="2440" ht="15" customHeight="1" spans="1:14">
      <c r="A2440" s="461">
        <v>2434</v>
      </c>
      <c r="B2440" s="469" t="s">
        <v>3075</v>
      </c>
      <c r="C2440" s="470" t="s">
        <v>1176</v>
      </c>
      <c r="D2440" s="471" t="s">
        <v>476</v>
      </c>
      <c r="E2440" s="465">
        <v>0</v>
      </c>
      <c r="F2440" s="466" t="e">
        <f t="shared" ref="F2440:F2503" si="112">G2440/E2440</f>
        <v>#DIV/0!</v>
      </c>
      <c r="G2440" s="467">
        <v>0</v>
      </c>
      <c r="H2440" s="468"/>
      <c r="I2440" s="473"/>
      <c r="J2440" s="474"/>
      <c r="K2440" s="475">
        <f t="shared" ref="K2440:K2503" si="113">J2440-G2440</f>
        <v>0</v>
      </c>
      <c r="L2440" s="476" t="str">
        <f t="shared" si="111"/>
        <v/>
      </c>
      <c r="M2440" s="477"/>
      <c r="N2440" s="478"/>
    </row>
    <row r="2441" ht="15" customHeight="1" spans="1:14">
      <c r="A2441" s="461">
        <v>2435</v>
      </c>
      <c r="B2441" s="469" t="s">
        <v>3077</v>
      </c>
      <c r="C2441" s="470" t="s">
        <v>1176</v>
      </c>
      <c r="D2441" s="471" t="s">
        <v>476</v>
      </c>
      <c r="E2441" s="465">
        <v>0</v>
      </c>
      <c r="F2441" s="466" t="e">
        <f t="shared" si="112"/>
        <v>#DIV/0!</v>
      </c>
      <c r="G2441" s="467">
        <v>0</v>
      </c>
      <c r="H2441" s="468"/>
      <c r="I2441" s="473"/>
      <c r="J2441" s="474"/>
      <c r="K2441" s="475">
        <f t="shared" si="113"/>
        <v>0</v>
      </c>
      <c r="L2441" s="476" t="str">
        <f t="shared" si="111"/>
        <v/>
      </c>
      <c r="M2441" s="477"/>
      <c r="N2441" s="478"/>
    </row>
    <row r="2442" ht="15" customHeight="1" spans="1:14">
      <c r="A2442" s="461">
        <v>2436</v>
      </c>
      <c r="B2442" s="469" t="s">
        <v>3077</v>
      </c>
      <c r="C2442" s="470" t="s">
        <v>1209</v>
      </c>
      <c r="D2442" s="471" t="s">
        <v>476</v>
      </c>
      <c r="E2442" s="465">
        <v>0</v>
      </c>
      <c r="F2442" s="466" t="e">
        <f t="shared" si="112"/>
        <v>#DIV/0!</v>
      </c>
      <c r="G2442" s="467">
        <v>0</v>
      </c>
      <c r="H2442" s="468"/>
      <c r="I2442" s="473"/>
      <c r="J2442" s="474"/>
      <c r="K2442" s="475">
        <f t="shared" si="113"/>
        <v>0</v>
      </c>
      <c r="L2442" s="476" t="str">
        <f t="shared" si="111"/>
        <v/>
      </c>
      <c r="M2442" s="477"/>
      <c r="N2442" s="478"/>
    </row>
    <row r="2443" ht="15" customHeight="1" spans="1:14">
      <c r="A2443" s="461">
        <v>2437</v>
      </c>
      <c r="B2443" s="469" t="s">
        <v>3077</v>
      </c>
      <c r="C2443" s="470" t="s">
        <v>2037</v>
      </c>
      <c r="D2443" s="471" t="s">
        <v>476</v>
      </c>
      <c r="E2443" s="465">
        <v>0</v>
      </c>
      <c r="F2443" s="466" t="e">
        <f t="shared" si="112"/>
        <v>#DIV/0!</v>
      </c>
      <c r="G2443" s="467">
        <v>0</v>
      </c>
      <c r="H2443" s="468"/>
      <c r="I2443" s="473"/>
      <c r="J2443" s="474"/>
      <c r="K2443" s="475">
        <f t="shared" si="113"/>
        <v>0</v>
      </c>
      <c r="L2443" s="476" t="str">
        <f t="shared" si="111"/>
        <v/>
      </c>
      <c r="M2443" s="477"/>
      <c r="N2443" s="478"/>
    </row>
    <row r="2444" ht="15" customHeight="1" spans="1:14">
      <c r="A2444" s="461">
        <v>2438</v>
      </c>
      <c r="B2444" s="469" t="s">
        <v>3077</v>
      </c>
      <c r="C2444" s="470" t="s">
        <v>2699</v>
      </c>
      <c r="D2444" s="471" t="s">
        <v>476</v>
      </c>
      <c r="E2444" s="465">
        <v>0</v>
      </c>
      <c r="F2444" s="466" t="e">
        <f t="shared" si="112"/>
        <v>#DIV/0!</v>
      </c>
      <c r="G2444" s="467">
        <v>0</v>
      </c>
      <c r="H2444" s="468"/>
      <c r="I2444" s="473"/>
      <c r="J2444" s="474"/>
      <c r="K2444" s="475">
        <f t="shared" si="113"/>
        <v>0</v>
      </c>
      <c r="L2444" s="476" t="str">
        <f t="shared" si="111"/>
        <v/>
      </c>
      <c r="M2444" s="477"/>
      <c r="N2444" s="478"/>
    </row>
    <row r="2445" ht="15" customHeight="1" spans="1:14">
      <c r="A2445" s="461">
        <v>2439</v>
      </c>
      <c r="B2445" s="469" t="s">
        <v>3077</v>
      </c>
      <c r="C2445" s="470" t="s">
        <v>3078</v>
      </c>
      <c r="D2445" s="471" t="s">
        <v>476</v>
      </c>
      <c r="E2445" s="465">
        <v>0</v>
      </c>
      <c r="F2445" s="466" t="e">
        <f t="shared" si="112"/>
        <v>#DIV/0!</v>
      </c>
      <c r="G2445" s="467">
        <v>0</v>
      </c>
      <c r="H2445" s="468"/>
      <c r="I2445" s="473"/>
      <c r="J2445" s="474"/>
      <c r="K2445" s="475">
        <f t="shared" si="113"/>
        <v>0</v>
      </c>
      <c r="L2445" s="476" t="str">
        <f t="shared" si="111"/>
        <v/>
      </c>
      <c r="M2445" s="477"/>
      <c r="N2445" s="478"/>
    </row>
    <row r="2446" ht="15" customHeight="1" spans="1:14">
      <c r="A2446" s="461">
        <v>2440</v>
      </c>
      <c r="B2446" s="469" t="s">
        <v>3077</v>
      </c>
      <c r="C2446" s="470" t="s">
        <v>1298</v>
      </c>
      <c r="D2446" s="471" t="s">
        <v>476</v>
      </c>
      <c r="E2446" s="465">
        <v>0</v>
      </c>
      <c r="F2446" s="466" t="e">
        <f t="shared" si="112"/>
        <v>#DIV/0!</v>
      </c>
      <c r="G2446" s="467">
        <v>0</v>
      </c>
      <c r="H2446" s="468"/>
      <c r="I2446" s="473"/>
      <c r="J2446" s="474"/>
      <c r="K2446" s="475">
        <f t="shared" si="113"/>
        <v>0</v>
      </c>
      <c r="L2446" s="476" t="str">
        <f t="shared" si="111"/>
        <v/>
      </c>
      <c r="M2446" s="477"/>
      <c r="N2446" s="478"/>
    </row>
    <row r="2447" ht="15" customHeight="1" spans="1:14">
      <c r="A2447" s="461">
        <v>2441</v>
      </c>
      <c r="B2447" s="469" t="s">
        <v>3077</v>
      </c>
      <c r="C2447" s="470" t="s">
        <v>1579</v>
      </c>
      <c r="D2447" s="471" t="s">
        <v>476</v>
      </c>
      <c r="E2447" s="465">
        <v>0</v>
      </c>
      <c r="F2447" s="466" t="e">
        <f t="shared" si="112"/>
        <v>#DIV/0!</v>
      </c>
      <c r="G2447" s="467">
        <v>0</v>
      </c>
      <c r="H2447" s="468"/>
      <c r="I2447" s="473"/>
      <c r="J2447" s="474"/>
      <c r="K2447" s="475">
        <f t="shared" si="113"/>
        <v>0</v>
      </c>
      <c r="L2447" s="476" t="str">
        <f t="shared" si="111"/>
        <v/>
      </c>
      <c r="M2447" s="477"/>
      <c r="N2447" s="478"/>
    </row>
    <row r="2448" ht="15" customHeight="1" spans="1:14">
      <c r="A2448" s="461">
        <v>2442</v>
      </c>
      <c r="B2448" s="469" t="s">
        <v>3077</v>
      </c>
      <c r="C2448" s="470" t="s">
        <v>1210</v>
      </c>
      <c r="D2448" s="471" t="s">
        <v>476</v>
      </c>
      <c r="E2448" s="465">
        <v>0</v>
      </c>
      <c r="F2448" s="466" t="e">
        <f t="shared" si="112"/>
        <v>#DIV/0!</v>
      </c>
      <c r="G2448" s="467">
        <v>0</v>
      </c>
      <c r="H2448" s="468"/>
      <c r="I2448" s="473"/>
      <c r="J2448" s="474"/>
      <c r="K2448" s="475">
        <f t="shared" si="113"/>
        <v>0</v>
      </c>
      <c r="L2448" s="476" t="str">
        <f t="shared" si="111"/>
        <v/>
      </c>
      <c r="M2448" s="477"/>
      <c r="N2448" s="478"/>
    </row>
    <row r="2449" ht="15" customHeight="1" spans="1:14">
      <c r="A2449" s="461">
        <v>2443</v>
      </c>
      <c r="B2449" s="469" t="s">
        <v>1207</v>
      </c>
      <c r="C2449" s="470" t="s">
        <v>2699</v>
      </c>
      <c r="D2449" s="471" t="s">
        <v>476</v>
      </c>
      <c r="E2449" s="465">
        <v>0</v>
      </c>
      <c r="F2449" s="466" t="e">
        <f t="shared" si="112"/>
        <v>#DIV/0!</v>
      </c>
      <c r="G2449" s="467">
        <v>0</v>
      </c>
      <c r="H2449" s="468"/>
      <c r="I2449" s="473"/>
      <c r="J2449" s="474"/>
      <c r="K2449" s="475">
        <f t="shared" si="113"/>
        <v>0</v>
      </c>
      <c r="L2449" s="476" t="str">
        <f t="shared" si="111"/>
        <v/>
      </c>
      <c r="M2449" s="477"/>
      <c r="N2449" s="478"/>
    </row>
    <row r="2450" ht="15" customHeight="1" spans="1:14">
      <c r="A2450" s="461">
        <v>2444</v>
      </c>
      <c r="B2450" s="469" t="s">
        <v>1207</v>
      </c>
      <c r="C2450" s="470" t="s">
        <v>2037</v>
      </c>
      <c r="D2450" s="471" t="s">
        <v>476</v>
      </c>
      <c r="E2450" s="465">
        <v>0</v>
      </c>
      <c r="F2450" s="466" t="e">
        <f t="shared" si="112"/>
        <v>#DIV/0!</v>
      </c>
      <c r="G2450" s="467">
        <v>0</v>
      </c>
      <c r="H2450" s="468"/>
      <c r="I2450" s="473"/>
      <c r="J2450" s="474"/>
      <c r="K2450" s="475">
        <f t="shared" si="113"/>
        <v>0</v>
      </c>
      <c r="L2450" s="476" t="str">
        <f t="shared" si="111"/>
        <v/>
      </c>
      <c r="M2450" s="477"/>
      <c r="N2450" s="478"/>
    </row>
    <row r="2451" ht="15" customHeight="1" spans="1:14">
      <c r="A2451" s="461">
        <v>2445</v>
      </c>
      <c r="B2451" s="469" t="s">
        <v>1215</v>
      </c>
      <c r="C2451" s="470"/>
      <c r="D2451" s="471" t="s">
        <v>386</v>
      </c>
      <c r="E2451" s="465">
        <v>0</v>
      </c>
      <c r="F2451" s="466" t="e">
        <f t="shared" si="112"/>
        <v>#DIV/0!</v>
      </c>
      <c r="G2451" s="467">
        <v>0</v>
      </c>
      <c r="H2451" s="468"/>
      <c r="I2451" s="473"/>
      <c r="J2451" s="474"/>
      <c r="K2451" s="475">
        <f t="shared" si="113"/>
        <v>0</v>
      </c>
      <c r="L2451" s="476" t="str">
        <f t="shared" si="111"/>
        <v/>
      </c>
      <c r="M2451" s="477"/>
      <c r="N2451" s="478"/>
    </row>
    <row r="2452" ht="15" customHeight="1" spans="1:14">
      <c r="A2452" s="461">
        <v>2446</v>
      </c>
      <c r="B2452" s="469" t="s">
        <v>1220</v>
      </c>
      <c r="C2452" s="470">
        <v>1311</v>
      </c>
      <c r="D2452" s="471" t="s">
        <v>514</v>
      </c>
      <c r="E2452" s="465">
        <v>0</v>
      </c>
      <c r="F2452" s="466" t="e">
        <f t="shared" si="112"/>
        <v>#DIV/0!</v>
      </c>
      <c r="G2452" s="467">
        <v>0</v>
      </c>
      <c r="H2452" s="468"/>
      <c r="I2452" s="473"/>
      <c r="J2452" s="474"/>
      <c r="K2452" s="475">
        <f t="shared" si="113"/>
        <v>0</v>
      </c>
      <c r="L2452" s="476" t="str">
        <f t="shared" si="111"/>
        <v/>
      </c>
      <c r="M2452" s="477"/>
      <c r="N2452" s="478"/>
    </row>
    <row r="2453" ht="15" customHeight="1" spans="1:14">
      <c r="A2453" s="461">
        <v>2447</v>
      </c>
      <c r="B2453" s="469" t="s">
        <v>1220</v>
      </c>
      <c r="C2453" s="470">
        <v>11308</v>
      </c>
      <c r="D2453" s="471" t="s">
        <v>514</v>
      </c>
      <c r="E2453" s="465">
        <v>0</v>
      </c>
      <c r="F2453" s="466" t="e">
        <f t="shared" si="112"/>
        <v>#DIV/0!</v>
      </c>
      <c r="G2453" s="467">
        <v>0</v>
      </c>
      <c r="H2453" s="468"/>
      <c r="I2453" s="473"/>
      <c r="J2453" s="474"/>
      <c r="K2453" s="475">
        <f t="shared" si="113"/>
        <v>0</v>
      </c>
      <c r="L2453" s="476" t="str">
        <f t="shared" si="111"/>
        <v/>
      </c>
      <c r="M2453" s="477"/>
      <c r="N2453" s="478"/>
    </row>
    <row r="2454" ht="15" customHeight="1" spans="1:14">
      <c r="A2454" s="461">
        <v>2448</v>
      </c>
      <c r="B2454" s="469" t="s">
        <v>1220</v>
      </c>
      <c r="C2454" s="470">
        <v>22220</v>
      </c>
      <c r="D2454" s="471" t="s">
        <v>514</v>
      </c>
      <c r="E2454" s="465">
        <v>0</v>
      </c>
      <c r="F2454" s="466" t="e">
        <f t="shared" si="112"/>
        <v>#DIV/0!</v>
      </c>
      <c r="G2454" s="467">
        <v>0</v>
      </c>
      <c r="H2454" s="468"/>
      <c r="I2454" s="473"/>
      <c r="J2454" s="474"/>
      <c r="K2454" s="475">
        <f t="shared" si="113"/>
        <v>0</v>
      </c>
      <c r="L2454" s="476" t="str">
        <f t="shared" si="111"/>
        <v/>
      </c>
      <c r="M2454" s="477"/>
      <c r="N2454" s="478"/>
    </row>
    <row r="2455" ht="15" customHeight="1" spans="1:14">
      <c r="A2455" s="461">
        <v>2449</v>
      </c>
      <c r="B2455" s="469" t="s">
        <v>1220</v>
      </c>
      <c r="C2455" s="470">
        <v>22222</v>
      </c>
      <c r="D2455" s="471" t="s">
        <v>514</v>
      </c>
      <c r="E2455" s="465">
        <v>0</v>
      </c>
      <c r="F2455" s="466" t="e">
        <f t="shared" si="112"/>
        <v>#DIV/0!</v>
      </c>
      <c r="G2455" s="467">
        <v>0</v>
      </c>
      <c r="H2455" s="468"/>
      <c r="I2455" s="473"/>
      <c r="J2455" s="474"/>
      <c r="K2455" s="475">
        <f t="shared" si="113"/>
        <v>0</v>
      </c>
      <c r="L2455" s="476" t="str">
        <f t="shared" si="111"/>
        <v/>
      </c>
      <c r="M2455" s="477"/>
      <c r="N2455" s="478"/>
    </row>
    <row r="2456" ht="15" customHeight="1" spans="1:14">
      <c r="A2456" s="461">
        <v>2450</v>
      </c>
      <c r="B2456" s="469" t="s">
        <v>1220</v>
      </c>
      <c r="C2456" s="470">
        <v>22312</v>
      </c>
      <c r="D2456" s="471" t="s">
        <v>514</v>
      </c>
      <c r="E2456" s="465">
        <v>0</v>
      </c>
      <c r="F2456" s="466" t="e">
        <f t="shared" si="112"/>
        <v>#DIV/0!</v>
      </c>
      <c r="G2456" s="467">
        <v>0</v>
      </c>
      <c r="H2456" s="468"/>
      <c r="I2456" s="473"/>
      <c r="J2456" s="474"/>
      <c r="K2456" s="475">
        <f t="shared" si="113"/>
        <v>0</v>
      </c>
      <c r="L2456" s="476" t="str">
        <f t="shared" si="111"/>
        <v/>
      </c>
      <c r="M2456" s="477"/>
      <c r="N2456" s="478"/>
    </row>
    <row r="2457" ht="15" customHeight="1" spans="1:14">
      <c r="A2457" s="461">
        <v>2451</v>
      </c>
      <c r="B2457" s="469" t="s">
        <v>1220</v>
      </c>
      <c r="C2457" s="470">
        <v>209</v>
      </c>
      <c r="D2457" s="471" t="s">
        <v>514</v>
      </c>
      <c r="E2457" s="465">
        <v>0</v>
      </c>
      <c r="F2457" s="466" t="e">
        <f t="shared" si="112"/>
        <v>#DIV/0!</v>
      </c>
      <c r="G2457" s="467">
        <v>0</v>
      </c>
      <c r="H2457" s="468"/>
      <c r="I2457" s="473"/>
      <c r="J2457" s="474"/>
      <c r="K2457" s="475">
        <f t="shared" si="113"/>
        <v>0</v>
      </c>
      <c r="L2457" s="476" t="str">
        <f t="shared" si="111"/>
        <v/>
      </c>
      <c r="M2457" s="477"/>
      <c r="N2457" s="478"/>
    </row>
    <row r="2458" ht="15" customHeight="1" spans="1:14">
      <c r="A2458" s="461">
        <v>2452</v>
      </c>
      <c r="B2458" s="469" t="s">
        <v>1220</v>
      </c>
      <c r="C2458" s="470">
        <v>205</v>
      </c>
      <c r="D2458" s="471" t="s">
        <v>514</v>
      </c>
      <c r="E2458" s="465">
        <v>0</v>
      </c>
      <c r="F2458" s="466" t="e">
        <f t="shared" si="112"/>
        <v>#DIV/0!</v>
      </c>
      <c r="G2458" s="467">
        <v>0</v>
      </c>
      <c r="H2458" s="468"/>
      <c r="I2458" s="473"/>
      <c r="J2458" s="474"/>
      <c r="K2458" s="475">
        <f t="shared" si="113"/>
        <v>0</v>
      </c>
      <c r="L2458" s="476" t="str">
        <f t="shared" si="111"/>
        <v/>
      </c>
      <c r="M2458" s="477"/>
      <c r="N2458" s="478"/>
    </row>
    <row r="2459" ht="15" customHeight="1" spans="1:14">
      <c r="A2459" s="461">
        <v>2453</v>
      </c>
      <c r="B2459" s="469" t="s">
        <v>1220</v>
      </c>
      <c r="C2459" s="470">
        <v>22212</v>
      </c>
      <c r="D2459" s="471" t="s">
        <v>514</v>
      </c>
      <c r="E2459" s="465">
        <v>0</v>
      </c>
      <c r="F2459" s="466" t="e">
        <f t="shared" si="112"/>
        <v>#DIV/0!</v>
      </c>
      <c r="G2459" s="467">
        <v>0</v>
      </c>
      <c r="H2459" s="468"/>
      <c r="I2459" s="473"/>
      <c r="J2459" s="474"/>
      <c r="K2459" s="475">
        <f t="shared" si="113"/>
        <v>0</v>
      </c>
      <c r="L2459" s="476" t="str">
        <f t="shared" si="111"/>
        <v/>
      </c>
      <c r="M2459" s="477"/>
      <c r="N2459" s="478"/>
    </row>
    <row r="2460" ht="15" customHeight="1" spans="1:14">
      <c r="A2460" s="461">
        <v>2454</v>
      </c>
      <c r="B2460" s="469" t="s">
        <v>1220</v>
      </c>
      <c r="C2460" s="470">
        <v>306</v>
      </c>
      <c r="D2460" s="471" t="s">
        <v>514</v>
      </c>
      <c r="E2460" s="465">
        <v>0</v>
      </c>
      <c r="F2460" s="466" t="e">
        <f t="shared" si="112"/>
        <v>#DIV/0!</v>
      </c>
      <c r="G2460" s="467">
        <v>0</v>
      </c>
      <c r="H2460" s="468"/>
      <c r="I2460" s="473"/>
      <c r="J2460" s="474"/>
      <c r="K2460" s="475">
        <f t="shared" si="113"/>
        <v>0</v>
      </c>
      <c r="L2460" s="476" t="str">
        <f t="shared" si="111"/>
        <v/>
      </c>
      <c r="M2460" s="477"/>
      <c r="N2460" s="478"/>
    </row>
    <row r="2461" ht="15" customHeight="1" spans="1:14">
      <c r="A2461" s="461">
        <v>2455</v>
      </c>
      <c r="B2461" s="469" t="s">
        <v>1220</v>
      </c>
      <c r="C2461" s="470">
        <v>307</v>
      </c>
      <c r="D2461" s="471" t="s">
        <v>514</v>
      </c>
      <c r="E2461" s="465">
        <v>0</v>
      </c>
      <c r="F2461" s="466" t="e">
        <f t="shared" si="112"/>
        <v>#DIV/0!</v>
      </c>
      <c r="G2461" s="467">
        <v>0</v>
      </c>
      <c r="H2461" s="468"/>
      <c r="I2461" s="473"/>
      <c r="J2461" s="474"/>
      <c r="K2461" s="475">
        <f t="shared" si="113"/>
        <v>0</v>
      </c>
      <c r="L2461" s="476" t="str">
        <f t="shared" si="111"/>
        <v/>
      </c>
      <c r="M2461" s="477"/>
      <c r="N2461" s="478"/>
    </row>
    <row r="2462" ht="15" customHeight="1" spans="1:14">
      <c r="A2462" s="461">
        <v>2456</v>
      </c>
      <c r="B2462" s="469" t="s">
        <v>1220</v>
      </c>
      <c r="C2462" s="470">
        <v>310</v>
      </c>
      <c r="D2462" s="471" t="s">
        <v>514</v>
      </c>
      <c r="E2462" s="465">
        <v>0</v>
      </c>
      <c r="F2462" s="466" t="e">
        <f t="shared" si="112"/>
        <v>#DIV/0!</v>
      </c>
      <c r="G2462" s="467">
        <v>0</v>
      </c>
      <c r="H2462" s="468"/>
      <c r="I2462" s="473"/>
      <c r="J2462" s="474"/>
      <c r="K2462" s="475">
        <f t="shared" si="113"/>
        <v>0</v>
      </c>
      <c r="L2462" s="476" t="str">
        <f t="shared" si="111"/>
        <v/>
      </c>
      <c r="M2462" s="477"/>
      <c r="N2462" s="478"/>
    </row>
    <row r="2463" ht="15" customHeight="1" spans="1:14">
      <c r="A2463" s="461">
        <v>2457</v>
      </c>
      <c r="B2463" s="469" t="s">
        <v>1220</v>
      </c>
      <c r="C2463" s="470">
        <v>3119</v>
      </c>
      <c r="D2463" s="471" t="s">
        <v>514</v>
      </c>
      <c r="E2463" s="465">
        <v>0</v>
      </c>
      <c r="F2463" s="466" t="e">
        <f t="shared" si="112"/>
        <v>#DIV/0!</v>
      </c>
      <c r="G2463" s="467">
        <v>0</v>
      </c>
      <c r="H2463" s="468"/>
      <c r="I2463" s="473"/>
      <c r="J2463" s="474"/>
      <c r="K2463" s="475">
        <f t="shared" si="113"/>
        <v>0</v>
      </c>
      <c r="L2463" s="476" t="str">
        <f t="shared" si="111"/>
        <v/>
      </c>
      <c r="M2463" s="477"/>
      <c r="N2463" s="478"/>
    </row>
    <row r="2464" ht="15" customHeight="1" spans="1:14">
      <c r="A2464" s="461">
        <v>2458</v>
      </c>
      <c r="B2464" s="469" t="s">
        <v>1220</v>
      </c>
      <c r="C2464" s="470">
        <v>30310</v>
      </c>
      <c r="D2464" s="471" t="s">
        <v>514</v>
      </c>
      <c r="E2464" s="465">
        <v>0</v>
      </c>
      <c r="F2464" s="466" t="e">
        <f t="shared" si="112"/>
        <v>#DIV/0!</v>
      </c>
      <c r="G2464" s="467">
        <v>0</v>
      </c>
      <c r="H2464" s="468"/>
      <c r="I2464" s="473"/>
      <c r="J2464" s="474"/>
      <c r="K2464" s="475">
        <f t="shared" si="113"/>
        <v>0</v>
      </c>
      <c r="L2464" s="476" t="str">
        <f t="shared" si="111"/>
        <v/>
      </c>
      <c r="M2464" s="477"/>
      <c r="N2464" s="478"/>
    </row>
    <row r="2465" ht="15" customHeight="1" spans="1:14">
      <c r="A2465" s="461">
        <v>2459</v>
      </c>
      <c r="B2465" s="469" t="s">
        <v>1220</v>
      </c>
      <c r="C2465" s="470">
        <v>36029</v>
      </c>
      <c r="D2465" s="471" t="s">
        <v>514</v>
      </c>
      <c r="E2465" s="465">
        <v>0</v>
      </c>
      <c r="F2465" s="466" t="e">
        <f t="shared" si="112"/>
        <v>#DIV/0!</v>
      </c>
      <c r="G2465" s="467">
        <v>0</v>
      </c>
      <c r="H2465" s="468"/>
      <c r="I2465" s="473"/>
      <c r="J2465" s="474"/>
      <c r="K2465" s="475">
        <f t="shared" si="113"/>
        <v>0</v>
      </c>
      <c r="L2465" s="476" t="str">
        <f t="shared" si="111"/>
        <v/>
      </c>
      <c r="M2465" s="477"/>
      <c r="N2465" s="478"/>
    </row>
    <row r="2466" ht="15" customHeight="1" spans="1:14">
      <c r="A2466" s="461">
        <v>2460</v>
      </c>
      <c r="B2466" s="469" t="s">
        <v>1220</v>
      </c>
      <c r="C2466" s="470" t="s">
        <v>3079</v>
      </c>
      <c r="D2466" s="471" t="s">
        <v>514</v>
      </c>
      <c r="E2466" s="465">
        <v>0</v>
      </c>
      <c r="F2466" s="466" t="e">
        <f t="shared" si="112"/>
        <v>#DIV/0!</v>
      </c>
      <c r="G2466" s="467">
        <v>0</v>
      </c>
      <c r="H2466" s="468"/>
      <c r="I2466" s="473"/>
      <c r="J2466" s="474"/>
      <c r="K2466" s="475">
        <f t="shared" si="113"/>
        <v>0</v>
      </c>
      <c r="L2466" s="476" t="str">
        <f t="shared" si="111"/>
        <v/>
      </c>
      <c r="M2466" s="477"/>
      <c r="N2466" s="478"/>
    </row>
    <row r="2467" ht="15" customHeight="1" spans="1:14">
      <c r="A2467" s="461">
        <v>2461</v>
      </c>
      <c r="B2467" s="469" t="s">
        <v>1220</v>
      </c>
      <c r="C2467" s="470">
        <v>315</v>
      </c>
      <c r="D2467" s="471" t="s">
        <v>514</v>
      </c>
      <c r="E2467" s="465">
        <v>0</v>
      </c>
      <c r="F2467" s="466" t="e">
        <f t="shared" si="112"/>
        <v>#DIV/0!</v>
      </c>
      <c r="G2467" s="467">
        <v>0</v>
      </c>
      <c r="H2467" s="468"/>
      <c r="I2467" s="473"/>
      <c r="J2467" s="474"/>
      <c r="K2467" s="475">
        <f t="shared" si="113"/>
        <v>0</v>
      </c>
      <c r="L2467" s="476" t="str">
        <f t="shared" si="111"/>
        <v/>
      </c>
      <c r="M2467" s="477"/>
      <c r="N2467" s="478"/>
    </row>
    <row r="2468" ht="15" customHeight="1" spans="1:14">
      <c r="A2468" s="461">
        <v>2462</v>
      </c>
      <c r="B2468" s="469" t="s">
        <v>1220</v>
      </c>
      <c r="C2468" s="470">
        <v>32007</v>
      </c>
      <c r="D2468" s="471" t="s">
        <v>514</v>
      </c>
      <c r="E2468" s="465">
        <v>0</v>
      </c>
      <c r="F2468" s="466" t="e">
        <f t="shared" si="112"/>
        <v>#DIV/0!</v>
      </c>
      <c r="G2468" s="467">
        <v>0</v>
      </c>
      <c r="H2468" s="468"/>
      <c r="I2468" s="473"/>
      <c r="J2468" s="474"/>
      <c r="K2468" s="475">
        <f t="shared" si="113"/>
        <v>0</v>
      </c>
      <c r="L2468" s="476" t="str">
        <f t="shared" si="111"/>
        <v/>
      </c>
      <c r="M2468" s="477"/>
      <c r="N2468" s="478"/>
    </row>
    <row r="2469" ht="15" customHeight="1" spans="1:14">
      <c r="A2469" s="461">
        <v>2463</v>
      </c>
      <c r="B2469" s="469" t="s">
        <v>1220</v>
      </c>
      <c r="C2469" s="470">
        <v>3612</v>
      </c>
      <c r="D2469" s="471" t="s">
        <v>514</v>
      </c>
      <c r="E2469" s="465">
        <v>0</v>
      </c>
      <c r="F2469" s="466" t="e">
        <f t="shared" si="112"/>
        <v>#DIV/0!</v>
      </c>
      <c r="G2469" s="467">
        <v>0</v>
      </c>
      <c r="H2469" s="468"/>
      <c r="I2469" s="473"/>
      <c r="J2469" s="474"/>
      <c r="K2469" s="475">
        <f t="shared" si="113"/>
        <v>0</v>
      </c>
      <c r="L2469" s="476" t="str">
        <f t="shared" si="111"/>
        <v/>
      </c>
      <c r="M2469" s="477"/>
      <c r="N2469" s="478"/>
    </row>
    <row r="2470" ht="15" customHeight="1" spans="1:14">
      <c r="A2470" s="461">
        <v>2464</v>
      </c>
      <c r="B2470" s="469" t="s">
        <v>1220</v>
      </c>
      <c r="C2470" s="470">
        <v>30206</v>
      </c>
      <c r="D2470" s="471" t="s">
        <v>514</v>
      </c>
      <c r="E2470" s="465">
        <v>0</v>
      </c>
      <c r="F2470" s="466" t="e">
        <f t="shared" si="112"/>
        <v>#DIV/0!</v>
      </c>
      <c r="G2470" s="467">
        <v>0</v>
      </c>
      <c r="H2470" s="468"/>
      <c r="I2470" s="473"/>
      <c r="J2470" s="474"/>
      <c r="K2470" s="475">
        <f t="shared" si="113"/>
        <v>0</v>
      </c>
      <c r="L2470" s="476" t="str">
        <f t="shared" si="111"/>
        <v/>
      </c>
      <c r="M2470" s="477"/>
      <c r="N2470" s="478"/>
    </row>
    <row r="2471" ht="15" customHeight="1" spans="1:14">
      <c r="A2471" s="461">
        <v>2465</v>
      </c>
      <c r="B2471" s="469" t="s">
        <v>1220</v>
      </c>
      <c r="C2471" s="470">
        <v>6212</v>
      </c>
      <c r="D2471" s="471" t="s">
        <v>514</v>
      </c>
      <c r="E2471" s="465">
        <v>0</v>
      </c>
      <c r="F2471" s="466" t="e">
        <f t="shared" si="112"/>
        <v>#DIV/0!</v>
      </c>
      <c r="G2471" s="467">
        <v>0</v>
      </c>
      <c r="H2471" s="468"/>
      <c r="I2471" s="473"/>
      <c r="J2471" s="474"/>
      <c r="K2471" s="475">
        <f t="shared" si="113"/>
        <v>0</v>
      </c>
      <c r="L2471" s="476" t="str">
        <f t="shared" si="111"/>
        <v/>
      </c>
      <c r="M2471" s="477"/>
      <c r="N2471" s="478"/>
    </row>
    <row r="2472" ht="15" customHeight="1" spans="1:14">
      <c r="A2472" s="461">
        <v>2466</v>
      </c>
      <c r="B2472" s="469" t="s">
        <v>1220</v>
      </c>
      <c r="C2472" s="470">
        <v>6305</v>
      </c>
      <c r="D2472" s="471" t="s">
        <v>514</v>
      </c>
      <c r="E2472" s="465">
        <v>0</v>
      </c>
      <c r="F2472" s="466" t="e">
        <f t="shared" si="112"/>
        <v>#DIV/0!</v>
      </c>
      <c r="G2472" s="467">
        <v>0</v>
      </c>
      <c r="H2472" s="468"/>
      <c r="I2472" s="473"/>
      <c r="J2472" s="474"/>
      <c r="K2472" s="475">
        <f t="shared" si="113"/>
        <v>0</v>
      </c>
      <c r="L2472" s="476" t="str">
        <f t="shared" si="111"/>
        <v/>
      </c>
      <c r="M2472" s="477"/>
      <c r="N2472" s="478"/>
    </row>
    <row r="2473" ht="15" customHeight="1" spans="1:14">
      <c r="A2473" s="461">
        <v>2467</v>
      </c>
      <c r="B2473" s="469" t="s">
        <v>1220</v>
      </c>
      <c r="C2473" s="470">
        <v>6310</v>
      </c>
      <c r="D2473" s="471" t="s">
        <v>514</v>
      </c>
      <c r="E2473" s="465">
        <v>0</v>
      </c>
      <c r="F2473" s="466" t="e">
        <f t="shared" si="112"/>
        <v>#DIV/0!</v>
      </c>
      <c r="G2473" s="467">
        <v>0</v>
      </c>
      <c r="H2473" s="468"/>
      <c r="I2473" s="473"/>
      <c r="J2473" s="474"/>
      <c r="K2473" s="475">
        <f t="shared" si="113"/>
        <v>0</v>
      </c>
      <c r="L2473" s="476" t="str">
        <f t="shared" si="111"/>
        <v/>
      </c>
      <c r="M2473" s="477"/>
      <c r="N2473" s="478"/>
    </row>
    <row r="2474" ht="15" customHeight="1" spans="1:14">
      <c r="A2474" s="461">
        <v>2468</v>
      </c>
      <c r="B2474" s="469" t="s">
        <v>1220</v>
      </c>
      <c r="C2474" s="470">
        <v>6311</v>
      </c>
      <c r="D2474" s="471" t="s">
        <v>514</v>
      </c>
      <c r="E2474" s="465">
        <v>0</v>
      </c>
      <c r="F2474" s="466" t="e">
        <f t="shared" si="112"/>
        <v>#DIV/0!</v>
      </c>
      <c r="G2474" s="467">
        <v>0</v>
      </c>
      <c r="H2474" s="468"/>
      <c r="I2474" s="473"/>
      <c r="J2474" s="474"/>
      <c r="K2474" s="475">
        <f t="shared" si="113"/>
        <v>0</v>
      </c>
      <c r="L2474" s="476" t="str">
        <f t="shared" si="111"/>
        <v/>
      </c>
      <c r="M2474" s="477"/>
      <c r="N2474" s="478"/>
    </row>
    <row r="2475" ht="15" customHeight="1" spans="1:14">
      <c r="A2475" s="461">
        <v>2469</v>
      </c>
      <c r="B2475" s="469" t="s">
        <v>1220</v>
      </c>
      <c r="C2475" s="470">
        <v>6312</v>
      </c>
      <c r="D2475" s="471" t="s">
        <v>514</v>
      </c>
      <c r="E2475" s="465">
        <v>0</v>
      </c>
      <c r="F2475" s="466" t="e">
        <f t="shared" si="112"/>
        <v>#DIV/0!</v>
      </c>
      <c r="G2475" s="467">
        <v>0</v>
      </c>
      <c r="H2475" s="468"/>
      <c r="I2475" s="473"/>
      <c r="J2475" s="474"/>
      <c r="K2475" s="475">
        <f t="shared" si="113"/>
        <v>0</v>
      </c>
      <c r="L2475" s="476" t="str">
        <f t="shared" si="111"/>
        <v/>
      </c>
      <c r="M2475" s="477"/>
      <c r="N2475" s="478"/>
    </row>
    <row r="2476" ht="15" customHeight="1" spans="1:14">
      <c r="A2476" s="461">
        <v>2470</v>
      </c>
      <c r="B2476" s="469" t="s">
        <v>1220</v>
      </c>
      <c r="C2476" s="470">
        <v>6303</v>
      </c>
      <c r="D2476" s="471" t="s">
        <v>514</v>
      </c>
      <c r="E2476" s="465">
        <v>0</v>
      </c>
      <c r="F2476" s="466" t="e">
        <f t="shared" si="112"/>
        <v>#DIV/0!</v>
      </c>
      <c r="G2476" s="467">
        <v>0</v>
      </c>
      <c r="H2476" s="468"/>
      <c r="I2476" s="473"/>
      <c r="J2476" s="474"/>
      <c r="K2476" s="475">
        <f t="shared" si="113"/>
        <v>0</v>
      </c>
      <c r="L2476" s="476" t="str">
        <f t="shared" si="111"/>
        <v/>
      </c>
      <c r="M2476" s="477"/>
      <c r="N2476" s="478"/>
    </row>
    <row r="2477" ht="15" customHeight="1" spans="1:14">
      <c r="A2477" s="461">
        <v>2471</v>
      </c>
      <c r="B2477" s="469" t="s">
        <v>1220</v>
      </c>
      <c r="C2477" s="470">
        <v>7612</v>
      </c>
      <c r="D2477" s="471" t="s">
        <v>514</v>
      </c>
      <c r="E2477" s="465">
        <v>0</v>
      </c>
      <c r="F2477" s="466" t="e">
        <f t="shared" si="112"/>
        <v>#DIV/0!</v>
      </c>
      <c r="G2477" s="467">
        <v>0</v>
      </c>
      <c r="H2477" s="468"/>
      <c r="I2477" s="473"/>
      <c r="J2477" s="474"/>
      <c r="K2477" s="475">
        <f t="shared" si="113"/>
        <v>0</v>
      </c>
      <c r="L2477" s="476" t="str">
        <f t="shared" si="111"/>
        <v/>
      </c>
      <c r="M2477" s="477"/>
      <c r="N2477" s="478"/>
    </row>
    <row r="2478" ht="15" customHeight="1" spans="1:14">
      <c r="A2478" s="461">
        <v>2472</v>
      </c>
      <c r="B2478" s="469" t="s">
        <v>1220</v>
      </c>
      <c r="C2478" s="470">
        <v>51210</v>
      </c>
      <c r="D2478" s="471" t="s">
        <v>514</v>
      </c>
      <c r="E2478" s="465">
        <v>0</v>
      </c>
      <c r="F2478" s="466" t="e">
        <f t="shared" si="112"/>
        <v>#DIV/0!</v>
      </c>
      <c r="G2478" s="467">
        <v>0</v>
      </c>
      <c r="H2478" s="468"/>
      <c r="I2478" s="473"/>
      <c r="J2478" s="474"/>
      <c r="K2478" s="475">
        <f t="shared" si="113"/>
        <v>0</v>
      </c>
      <c r="L2478" s="476" t="str">
        <f t="shared" si="111"/>
        <v/>
      </c>
      <c r="M2478" s="477"/>
      <c r="N2478" s="478"/>
    </row>
    <row r="2479" ht="15" customHeight="1" spans="1:14">
      <c r="A2479" s="461">
        <v>2473</v>
      </c>
      <c r="B2479" s="469" t="s">
        <v>1227</v>
      </c>
      <c r="C2479" s="470" t="s">
        <v>3080</v>
      </c>
      <c r="D2479" s="471" t="s">
        <v>514</v>
      </c>
      <c r="E2479" s="465">
        <v>0</v>
      </c>
      <c r="F2479" s="466" t="e">
        <f t="shared" si="112"/>
        <v>#DIV/0!</v>
      </c>
      <c r="G2479" s="467">
        <v>0</v>
      </c>
      <c r="H2479" s="468"/>
      <c r="I2479" s="473"/>
      <c r="J2479" s="474"/>
      <c r="K2479" s="475">
        <f t="shared" si="113"/>
        <v>0</v>
      </c>
      <c r="L2479" s="476" t="str">
        <f t="shared" si="111"/>
        <v/>
      </c>
      <c r="M2479" s="477"/>
      <c r="N2479" s="478"/>
    </row>
    <row r="2480" ht="15" customHeight="1" spans="1:14">
      <c r="A2480" s="461">
        <v>2474</v>
      </c>
      <c r="B2480" s="469" t="s">
        <v>1227</v>
      </c>
      <c r="C2480" s="470" t="s">
        <v>3081</v>
      </c>
      <c r="D2480" s="471" t="s">
        <v>514</v>
      </c>
      <c r="E2480" s="465">
        <v>0</v>
      </c>
      <c r="F2480" s="466" t="e">
        <f t="shared" si="112"/>
        <v>#DIV/0!</v>
      </c>
      <c r="G2480" s="467">
        <v>0</v>
      </c>
      <c r="H2480" s="468"/>
      <c r="I2480" s="473"/>
      <c r="J2480" s="474"/>
      <c r="K2480" s="475">
        <f t="shared" si="113"/>
        <v>0</v>
      </c>
      <c r="L2480" s="476" t="str">
        <f t="shared" si="111"/>
        <v/>
      </c>
      <c r="M2480" s="477"/>
      <c r="N2480" s="478"/>
    </row>
    <row r="2481" ht="15" customHeight="1" spans="1:14">
      <c r="A2481" s="461">
        <v>2475</v>
      </c>
      <c r="B2481" s="469" t="s">
        <v>1227</v>
      </c>
      <c r="C2481" s="470" t="s">
        <v>3082</v>
      </c>
      <c r="D2481" s="471" t="s">
        <v>514</v>
      </c>
      <c r="E2481" s="465">
        <v>0</v>
      </c>
      <c r="F2481" s="466" t="e">
        <f t="shared" si="112"/>
        <v>#DIV/0!</v>
      </c>
      <c r="G2481" s="467">
        <v>0</v>
      </c>
      <c r="H2481" s="468"/>
      <c r="I2481" s="473"/>
      <c r="J2481" s="474"/>
      <c r="K2481" s="475">
        <f t="shared" si="113"/>
        <v>0</v>
      </c>
      <c r="L2481" s="476" t="str">
        <f t="shared" si="111"/>
        <v/>
      </c>
      <c r="M2481" s="477"/>
      <c r="N2481" s="478"/>
    </row>
    <row r="2482" ht="15" customHeight="1" spans="1:14">
      <c r="A2482" s="461">
        <v>2476</v>
      </c>
      <c r="B2482" s="469" t="s">
        <v>3083</v>
      </c>
      <c r="C2482" s="470"/>
      <c r="D2482" s="471" t="s">
        <v>514</v>
      </c>
      <c r="E2482" s="465">
        <v>0</v>
      </c>
      <c r="F2482" s="466" t="e">
        <f t="shared" si="112"/>
        <v>#DIV/0!</v>
      </c>
      <c r="G2482" s="467">
        <v>0</v>
      </c>
      <c r="H2482" s="468"/>
      <c r="I2482" s="473"/>
      <c r="J2482" s="474"/>
      <c r="K2482" s="475">
        <f t="shared" si="113"/>
        <v>0</v>
      </c>
      <c r="L2482" s="476" t="str">
        <f t="shared" si="111"/>
        <v/>
      </c>
      <c r="M2482" s="477"/>
      <c r="N2482" s="478"/>
    </row>
    <row r="2483" ht="15" customHeight="1" spans="1:14">
      <c r="A2483" s="461">
        <v>2477</v>
      </c>
      <c r="B2483" s="469" t="s">
        <v>3084</v>
      </c>
      <c r="C2483" s="470"/>
      <c r="D2483" s="471" t="s">
        <v>386</v>
      </c>
      <c r="E2483" s="465">
        <v>0</v>
      </c>
      <c r="F2483" s="466" t="e">
        <f t="shared" si="112"/>
        <v>#DIV/0!</v>
      </c>
      <c r="G2483" s="467">
        <v>0</v>
      </c>
      <c r="H2483" s="468"/>
      <c r="I2483" s="473"/>
      <c r="J2483" s="474"/>
      <c r="K2483" s="475">
        <f t="shared" si="113"/>
        <v>0</v>
      </c>
      <c r="L2483" s="476" t="str">
        <f t="shared" si="111"/>
        <v/>
      </c>
      <c r="M2483" s="477"/>
      <c r="N2483" s="478"/>
    </row>
    <row r="2484" ht="15" customHeight="1" spans="1:14">
      <c r="A2484" s="461">
        <v>2478</v>
      </c>
      <c r="B2484" s="469" t="s">
        <v>3084</v>
      </c>
      <c r="C2484" s="470" t="s">
        <v>1204</v>
      </c>
      <c r="D2484" s="471" t="s">
        <v>386</v>
      </c>
      <c r="E2484" s="465">
        <v>0</v>
      </c>
      <c r="F2484" s="466" t="e">
        <f t="shared" si="112"/>
        <v>#DIV/0!</v>
      </c>
      <c r="G2484" s="467">
        <v>0</v>
      </c>
      <c r="H2484" s="468"/>
      <c r="I2484" s="473"/>
      <c r="J2484" s="474"/>
      <c r="K2484" s="475">
        <f t="shared" si="113"/>
        <v>0</v>
      </c>
      <c r="L2484" s="476" t="str">
        <f t="shared" si="111"/>
        <v/>
      </c>
      <c r="M2484" s="477"/>
      <c r="N2484" s="478"/>
    </row>
    <row r="2485" ht="15" customHeight="1" spans="1:14">
      <c r="A2485" s="461">
        <v>2479</v>
      </c>
      <c r="B2485" s="469" t="s">
        <v>1235</v>
      </c>
      <c r="C2485" s="470">
        <v>16</v>
      </c>
      <c r="D2485" s="471" t="s">
        <v>386</v>
      </c>
      <c r="E2485" s="465">
        <v>0</v>
      </c>
      <c r="F2485" s="466" t="e">
        <f t="shared" si="112"/>
        <v>#DIV/0!</v>
      </c>
      <c r="G2485" s="467">
        <v>0</v>
      </c>
      <c r="H2485" s="468"/>
      <c r="I2485" s="473"/>
      <c r="J2485" s="474"/>
      <c r="K2485" s="475">
        <f t="shared" si="113"/>
        <v>0</v>
      </c>
      <c r="L2485" s="476" t="str">
        <f t="shared" si="111"/>
        <v/>
      </c>
      <c r="M2485" s="477"/>
      <c r="N2485" s="478"/>
    </row>
    <row r="2486" ht="15" customHeight="1" spans="1:14">
      <c r="A2486" s="461">
        <v>2480</v>
      </c>
      <c r="B2486" s="469" t="s">
        <v>1235</v>
      </c>
      <c r="C2486" s="470" t="s">
        <v>1472</v>
      </c>
      <c r="D2486" s="471" t="s">
        <v>476</v>
      </c>
      <c r="E2486" s="465">
        <v>0</v>
      </c>
      <c r="F2486" s="466" t="e">
        <f t="shared" si="112"/>
        <v>#DIV/0!</v>
      </c>
      <c r="G2486" s="467">
        <v>0</v>
      </c>
      <c r="H2486" s="468"/>
      <c r="I2486" s="473"/>
      <c r="J2486" s="474"/>
      <c r="K2486" s="475">
        <f t="shared" si="113"/>
        <v>0</v>
      </c>
      <c r="L2486" s="476" t="str">
        <f t="shared" si="111"/>
        <v/>
      </c>
      <c r="M2486" s="477"/>
      <c r="N2486" s="478"/>
    </row>
    <row r="2487" ht="15" customHeight="1" spans="1:14">
      <c r="A2487" s="461">
        <v>2481</v>
      </c>
      <c r="B2487" s="469" t="s">
        <v>1235</v>
      </c>
      <c r="C2487" s="470" t="s">
        <v>3085</v>
      </c>
      <c r="D2487" s="471" t="s">
        <v>476</v>
      </c>
      <c r="E2487" s="465">
        <v>0</v>
      </c>
      <c r="F2487" s="466" t="e">
        <f t="shared" si="112"/>
        <v>#DIV/0!</v>
      </c>
      <c r="G2487" s="467">
        <v>0</v>
      </c>
      <c r="H2487" s="468"/>
      <c r="I2487" s="473"/>
      <c r="J2487" s="474"/>
      <c r="K2487" s="475">
        <f t="shared" si="113"/>
        <v>0</v>
      </c>
      <c r="L2487" s="476" t="str">
        <f t="shared" si="111"/>
        <v/>
      </c>
      <c r="M2487" s="477"/>
      <c r="N2487" s="478"/>
    </row>
    <row r="2488" ht="15" customHeight="1" spans="1:14">
      <c r="A2488" s="461">
        <v>2482</v>
      </c>
      <c r="B2488" s="469" t="s">
        <v>1242</v>
      </c>
      <c r="C2488" s="470" t="s">
        <v>1204</v>
      </c>
      <c r="D2488" s="471" t="s">
        <v>386</v>
      </c>
      <c r="E2488" s="465">
        <v>0</v>
      </c>
      <c r="F2488" s="466" t="e">
        <f t="shared" si="112"/>
        <v>#DIV/0!</v>
      </c>
      <c r="G2488" s="467">
        <v>0</v>
      </c>
      <c r="H2488" s="468"/>
      <c r="I2488" s="473"/>
      <c r="J2488" s="474"/>
      <c r="K2488" s="475">
        <f t="shared" si="113"/>
        <v>0</v>
      </c>
      <c r="L2488" s="476" t="str">
        <f t="shared" si="111"/>
        <v/>
      </c>
      <c r="M2488" s="477"/>
      <c r="N2488" s="478"/>
    </row>
    <row r="2489" ht="15" customHeight="1" spans="1:14">
      <c r="A2489" s="461">
        <v>2483</v>
      </c>
      <c r="B2489" s="469" t="s">
        <v>1242</v>
      </c>
      <c r="C2489" s="470" t="s">
        <v>3086</v>
      </c>
      <c r="D2489" s="471" t="s">
        <v>386</v>
      </c>
      <c r="E2489" s="465">
        <v>0</v>
      </c>
      <c r="F2489" s="466" t="e">
        <f t="shared" si="112"/>
        <v>#DIV/0!</v>
      </c>
      <c r="G2489" s="467">
        <v>0</v>
      </c>
      <c r="H2489" s="468"/>
      <c r="I2489" s="473"/>
      <c r="J2489" s="474"/>
      <c r="K2489" s="475">
        <f t="shared" si="113"/>
        <v>0</v>
      </c>
      <c r="L2489" s="476" t="str">
        <f t="shared" si="111"/>
        <v/>
      </c>
      <c r="M2489" s="477"/>
      <c r="N2489" s="478"/>
    </row>
    <row r="2490" ht="15" customHeight="1" spans="1:14">
      <c r="A2490" s="461">
        <v>2484</v>
      </c>
      <c r="B2490" s="469" t="s">
        <v>1242</v>
      </c>
      <c r="C2490" s="470" t="s">
        <v>1892</v>
      </c>
      <c r="D2490" s="471" t="s">
        <v>386</v>
      </c>
      <c r="E2490" s="465">
        <v>0</v>
      </c>
      <c r="F2490" s="466" t="e">
        <f t="shared" si="112"/>
        <v>#DIV/0!</v>
      </c>
      <c r="G2490" s="467">
        <v>0</v>
      </c>
      <c r="H2490" s="468"/>
      <c r="I2490" s="473"/>
      <c r="J2490" s="474"/>
      <c r="K2490" s="475">
        <f t="shared" si="113"/>
        <v>0</v>
      </c>
      <c r="L2490" s="476" t="str">
        <f t="shared" si="111"/>
        <v/>
      </c>
      <c r="M2490" s="477"/>
      <c r="N2490" s="478"/>
    </row>
    <row r="2491" ht="15" customHeight="1" spans="1:14">
      <c r="A2491" s="461">
        <v>2485</v>
      </c>
      <c r="B2491" s="469" t="s">
        <v>3087</v>
      </c>
      <c r="C2491" s="470"/>
      <c r="D2491" s="471" t="s">
        <v>386</v>
      </c>
      <c r="E2491" s="465">
        <v>0</v>
      </c>
      <c r="F2491" s="466" t="e">
        <f t="shared" si="112"/>
        <v>#DIV/0!</v>
      </c>
      <c r="G2491" s="467">
        <v>0</v>
      </c>
      <c r="H2491" s="468"/>
      <c r="I2491" s="473"/>
      <c r="J2491" s="474"/>
      <c r="K2491" s="475">
        <f t="shared" si="113"/>
        <v>0</v>
      </c>
      <c r="L2491" s="476" t="str">
        <f t="shared" si="111"/>
        <v/>
      </c>
      <c r="M2491" s="477"/>
      <c r="N2491" s="478"/>
    </row>
    <row r="2492" ht="15" customHeight="1" spans="1:14">
      <c r="A2492" s="461">
        <v>2486</v>
      </c>
      <c r="B2492" s="469" t="s">
        <v>1242</v>
      </c>
      <c r="C2492" s="470" t="s">
        <v>1658</v>
      </c>
      <c r="D2492" s="471" t="s">
        <v>386</v>
      </c>
      <c r="E2492" s="465">
        <v>0</v>
      </c>
      <c r="F2492" s="466" t="e">
        <f t="shared" si="112"/>
        <v>#DIV/0!</v>
      </c>
      <c r="G2492" s="467">
        <v>0</v>
      </c>
      <c r="H2492" s="468"/>
      <c r="I2492" s="473"/>
      <c r="J2492" s="474"/>
      <c r="K2492" s="475">
        <f t="shared" si="113"/>
        <v>0</v>
      </c>
      <c r="L2492" s="476" t="str">
        <f t="shared" si="111"/>
        <v/>
      </c>
      <c r="M2492" s="477"/>
      <c r="N2492" s="478"/>
    </row>
    <row r="2493" ht="15" customHeight="1" spans="1:14">
      <c r="A2493" s="461">
        <v>2487</v>
      </c>
      <c r="B2493" s="469" t="s">
        <v>1247</v>
      </c>
      <c r="C2493" s="470"/>
      <c r="D2493" s="471" t="s">
        <v>386</v>
      </c>
      <c r="E2493" s="465">
        <v>0</v>
      </c>
      <c r="F2493" s="466" t="e">
        <f t="shared" si="112"/>
        <v>#DIV/0!</v>
      </c>
      <c r="G2493" s="467">
        <v>0</v>
      </c>
      <c r="H2493" s="468"/>
      <c r="I2493" s="473"/>
      <c r="J2493" s="474"/>
      <c r="K2493" s="475">
        <f t="shared" si="113"/>
        <v>0</v>
      </c>
      <c r="L2493" s="476" t="str">
        <f t="shared" si="111"/>
        <v/>
      </c>
      <c r="M2493" s="477"/>
      <c r="N2493" s="478"/>
    </row>
    <row r="2494" ht="15" customHeight="1" spans="1:14">
      <c r="A2494" s="461">
        <v>2488</v>
      </c>
      <c r="B2494" s="469" t="s">
        <v>1262</v>
      </c>
      <c r="C2494" s="470"/>
      <c r="D2494" s="471" t="s">
        <v>378</v>
      </c>
      <c r="E2494" s="465">
        <v>0</v>
      </c>
      <c r="F2494" s="466" t="e">
        <f t="shared" si="112"/>
        <v>#DIV/0!</v>
      </c>
      <c r="G2494" s="467">
        <v>0</v>
      </c>
      <c r="H2494" s="468"/>
      <c r="I2494" s="473"/>
      <c r="J2494" s="474"/>
      <c r="K2494" s="475">
        <f t="shared" si="113"/>
        <v>0</v>
      </c>
      <c r="L2494" s="476" t="str">
        <f t="shared" si="111"/>
        <v/>
      </c>
      <c r="M2494" s="477"/>
      <c r="N2494" s="478"/>
    </row>
    <row r="2495" ht="15" customHeight="1" spans="1:14">
      <c r="A2495" s="461">
        <v>2489</v>
      </c>
      <c r="B2495" s="469" t="s">
        <v>1262</v>
      </c>
      <c r="C2495" s="470"/>
      <c r="D2495" s="471" t="s">
        <v>378</v>
      </c>
      <c r="E2495" s="465">
        <v>0</v>
      </c>
      <c r="F2495" s="466" t="e">
        <f t="shared" si="112"/>
        <v>#DIV/0!</v>
      </c>
      <c r="G2495" s="467">
        <v>0</v>
      </c>
      <c r="H2495" s="468"/>
      <c r="I2495" s="473"/>
      <c r="J2495" s="474"/>
      <c r="K2495" s="475">
        <f t="shared" si="113"/>
        <v>0</v>
      </c>
      <c r="L2495" s="476" t="str">
        <f t="shared" si="111"/>
        <v/>
      </c>
      <c r="M2495" s="477"/>
      <c r="N2495" s="478"/>
    </row>
    <row r="2496" ht="15" customHeight="1" spans="1:14">
      <c r="A2496" s="461">
        <v>2490</v>
      </c>
      <c r="B2496" s="469" t="s">
        <v>1262</v>
      </c>
      <c r="C2496" s="470"/>
      <c r="D2496" s="471" t="s">
        <v>492</v>
      </c>
      <c r="E2496" s="465">
        <v>0</v>
      </c>
      <c r="F2496" s="466" t="e">
        <f t="shared" si="112"/>
        <v>#DIV/0!</v>
      </c>
      <c r="G2496" s="467">
        <v>0</v>
      </c>
      <c r="H2496" s="468"/>
      <c r="I2496" s="473"/>
      <c r="J2496" s="474"/>
      <c r="K2496" s="475">
        <f t="shared" si="113"/>
        <v>0</v>
      </c>
      <c r="L2496" s="476" t="str">
        <f t="shared" si="111"/>
        <v/>
      </c>
      <c r="M2496" s="477"/>
      <c r="N2496" s="478"/>
    </row>
    <row r="2497" ht="15" customHeight="1" spans="1:14">
      <c r="A2497" s="461">
        <v>2491</v>
      </c>
      <c r="B2497" s="469" t="s">
        <v>1262</v>
      </c>
      <c r="C2497" s="470"/>
      <c r="D2497" s="471" t="s">
        <v>378</v>
      </c>
      <c r="E2497" s="465">
        <v>0</v>
      </c>
      <c r="F2497" s="466" t="e">
        <f t="shared" si="112"/>
        <v>#DIV/0!</v>
      </c>
      <c r="G2497" s="467">
        <v>0</v>
      </c>
      <c r="H2497" s="468"/>
      <c r="I2497" s="473"/>
      <c r="J2497" s="474"/>
      <c r="K2497" s="475">
        <f t="shared" si="113"/>
        <v>0</v>
      </c>
      <c r="L2497" s="476" t="str">
        <f t="shared" si="111"/>
        <v/>
      </c>
      <c r="M2497" s="477"/>
      <c r="N2497" s="478"/>
    </row>
    <row r="2498" ht="15" customHeight="1" spans="1:14">
      <c r="A2498" s="461">
        <v>2492</v>
      </c>
      <c r="B2498" s="469" t="s">
        <v>1262</v>
      </c>
      <c r="C2498" s="470" t="s">
        <v>3088</v>
      </c>
      <c r="D2498" s="471" t="s">
        <v>378</v>
      </c>
      <c r="E2498" s="465">
        <v>0</v>
      </c>
      <c r="F2498" s="466" t="e">
        <f t="shared" si="112"/>
        <v>#DIV/0!</v>
      </c>
      <c r="G2498" s="467">
        <v>0</v>
      </c>
      <c r="H2498" s="468"/>
      <c r="I2498" s="473"/>
      <c r="J2498" s="474"/>
      <c r="K2498" s="475">
        <f t="shared" si="113"/>
        <v>0</v>
      </c>
      <c r="L2498" s="476" t="str">
        <f t="shared" si="111"/>
        <v/>
      </c>
      <c r="M2498" s="477"/>
      <c r="N2498" s="478"/>
    </row>
    <row r="2499" ht="15" customHeight="1" spans="1:14">
      <c r="A2499" s="461">
        <v>2493</v>
      </c>
      <c r="B2499" s="469" t="s">
        <v>1262</v>
      </c>
      <c r="C2499" s="470" t="s">
        <v>3089</v>
      </c>
      <c r="D2499" s="471" t="s">
        <v>987</v>
      </c>
      <c r="E2499" s="465">
        <v>1</v>
      </c>
      <c r="F2499" s="466">
        <f t="shared" si="112"/>
        <v>1</v>
      </c>
      <c r="G2499" s="467">
        <v>1</v>
      </c>
      <c r="H2499" s="468"/>
      <c r="I2499" s="473"/>
      <c r="J2499" s="474"/>
      <c r="K2499" s="475">
        <f t="shared" si="113"/>
        <v>-1</v>
      </c>
      <c r="L2499" s="476">
        <f t="shared" ref="L2499:L2562" si="114">IF(OR(G2499&lt;=0,G2499=""),"",(J2499-G2499)/G2499*100)</f>
        <v>-100</v>
      </c>
      <c r="M2499" s="477"/>
      <c r="N2499" s="478"/>
    </row>
    <row r="2500" ht="15" customHeight="1" spans="1:14">
      <c r="A2500" s="461">
        <v>2494</v>
      </c>
      <c r="B2500" s="469" t="s">
        <v>3090</v>
      </c>
      <c r="C2500" s="470" t="s">
        <v>3091</v>
      </c>
      <c r="D2500" s="471" t="s">
        <v>492</v>
      </c>
      <c r="E2500" s="465">
        <v>0</v>
      </c>
      <c r="F2500" s="466" t="e">
        <f t="shared" si="112"/>
        <v>#DIV/0!</v>
      </c>
      <c r="G2500" s="467">
        <v>0</v>
      </c>
      <c r="H2500" s="468"/>
      <c r="I2500" s="473"/>
      <c r="J2500" s="474"/>
      <c r="K2500" s="475">
        <f t="shared" si="113"/>
        <v>0</v>
      </c>
      <c r="L2500" s="476" t="str">
        <f t="shared" si="114"/>
        <v/>
      </c>
      <c r="M2500" s="477"/>
      <c r="N2500" s="478"/>
    </row>
    <row r="2501" ht="15" customHeight="1" spans="1:14">
      <c r="A2501" s="461">
        <v>2495</v>
      </c>
      <c r="B2501" s="469" t="s">
        <v>3092</v>
      </c>
      <c r="C2501" s="470"/>
      <c r="D2501" s="471" t="s">
        <v>386</v>
      </c>
      <c r="E2501" s="465">
        <v>0</v>
      </c>
      <c r="F2501" s="466" t="e">
        <f t="shared" si="112"/>
        <v>#DIV/0!</v>
      </c>
      <c r="G2501" s="467">
        <v>0</v>
      </c>
      <c r="H2501" s="468"/>
      <c r="I2501" s="473"/>
      <c r="J2501" s="474"/>
      <c r="K2501" s="475">
        <f t="shared" si="113"/>
        <v>0</v>
      </c>
      <c r="L2501" s="476" t="str">
        <f t="shared" si="114"/>
        <v/>
      </c>
      <c r="M2501" s="477"/>
      <c r="N2501" s="478"/>
    </row>
    <row r="2502" ht="15" customHeight="1" spans="1:14">
      <c r="A2502" s="461">
        <v>2496</v>
      </c>
      <c r="B2502" s="469" t="s">
        <v>1262</v>
      </c>
      <c r="C2502" s="470" t="s">
        <v>3093</v>
      </c>
      <c r="D2502" s="471" t="s">
        <v>378</v>
      </c>
      <c r="E2502" s="465">
        <v>0</v>
      </c>
      <c r="F2502" s="466" t="e">
        <f t="shared" si="112"/>
        <v>#DIV/0!</v>
      </c>
      <c r="G2502" s="467">
        <v>0</v>
      </c>
      <c r="H2502" s="468"/>
      <c r="I2502" s="473"/>
      <c r="J2502" s="474"/>
      <c r="K2502" s="475">
        <f t="shared" si="113"/>
        <v>0</v>
      </c>
      <c r="L2502" s="476" t="str">
        <f t="shared" si="114"/>
        <v/>
      </c>
      <c r="M2502" s="477"/>
      <c r="N2502" s="478"/>
    </row>
    <row r="2503" ht="15" customHeight="1" spans="1:14">
      <c r="A2503" s="461">
        <v>2497</v>
      </c>
      <c r="B2503" s="469" t="s">
        <v>3094</v>
      </c>
      <c r="C2503" s="470"/>
      <c r="D2503" s="471" t="s">
        <v>492</v>
      </c>
      <c r="E2503" s="465">
        <v>0</v>
      </c>
      <c r="F2503" s="466" t="e">
        <f t="shared" si="112"/>
        <v>#DIV/0!</v>
      </c>
      <c r="G2503" s="467">
        <v>0</v>
      </c>
      <c r="H2503" s="468"/>
      <c r="I2503" s="473"/>
      <c r="J2503" s="474"/>
      <c r="K2503" s="475">
        <f t="shared" si="113"/>
        <v>0</v>
      </c>
      <c r="L2503" s="476" t="str">
        <f t="shared" si="114"/>
        <v/>
      </c>
      <c r="M2503" s="477"/>
      <c r="N2503" s="478"/>
    </row>
    <row r="2504" ht="15" customHeight="1" spans="1:14">
      <c r="A2504" s="461">
        <v>2498</v>
      </c>
      <c r="B2504" s="469" t="s">
        <v>3095</v>
      </c>
      <c r="C2504" s="470" t="s">
        <v>3096</v>
      </c>
      <c r="D2504" s="471" t="s">
        <v>492</v>
      </c>
      <c r="E2504" s="465">
        <v>0</v>
      </c>
      <c r="F2504" s="466" t="e">
        <f t="shared" ref="F2504:F2567" si="115">G2504/E2504</f>
        <v>#DIV/0!</v>
      </c>
      <c r="G2504" s="467">
        <v>0</v>
      </c>
      <c r="H2504" s="468"/>
      <c r="I2504" s="473"/>
      <c r="J2504" s="474"/>
      <c r="K2504" s="475">
        <f t="shared" ref="K2504:K2567" si="116">J2504-G2504</f>
        <v>0</v>
      </c>
      <c r="L2504" s="476" t="str">
        <f t="shared" si="114"/>
        <v/>
      </c>
      <c r="M2504" s="477"/>
      <c r="N2504" s="478"/>
    </row>
    <row r="2505" ht="15" customHeight="1" spans="1:14">
      <c r="A2505" s="461">
        <v>2499</v>
      </c>
      <c r="B2505" s="469" t="s">
        <v>3097</v>
      </c>
      <c r="C2505" s="470"/>
      <c r="D2505" s="471" t="s">
        <v>378</v>
      </c>
      <c r="E2505" s="465">
        <v>0</v>
      </c>
      <c r="F2505" s="466" t="e">
        <f t="shared" si="115"/>
        <v>#DIV/0!</v>
      </c>
      <c r="G2505" s="467">
        <v>0</v>
      </c>
      <c r="H2505" s="468"/>
      <c r="I2505" s="473"/>
      <c r="J2505" s="474"/>
      <c r="K2505" s="475">
        <f t="shared" si="116"/>
        <v>0</v>
      </c>
      <c r="L2505" s="476" t="str">
        <f t="shared" si="114"/>
        <v/>
      </c>
      <c r="M2505" s="477"/>
      <c r="N2505" s="478"/>
    </row>
    <row r="2506" ht="15" customHeight="1" spans="1:14">
      <c r="A2506" s="461">
        <v>2500</v>
      </c>
      <c r="B2506" s="469" t="s">
        <v>3098</v>
      </c>
      <c r="C2506" s="470"/>
      <c r="D2506" s="471" t="s">
        <v>386</v>
      </c>
      <c r="E2506" s="465">
        <v>0</v>
      </c>
      <c r="F2506" s="466" t="e">
        <f t="shared" si="115"/>
        <v>#DIV/0!</v>
      </c>
      <c r="G2506" s="467">
        <v>0</v>
      </c>
      <c r="H2506" s="468"/>
      <c r="I2506" s="473"/>
      <c r="J2506" s="474"/>
      <c r="K2506" s="475">
        <f t="shared" si="116"/>
        <v>0</v>
      </c>
      <c r="L2506" s="476" t="str">
        <f t="shared" si="114"/>
        <v/>
      </c>
      <c r="M2506" s="477"/>
      <c r="N2506" s="478"/>
    </row>
    <row r="2507" ht="15" customHeight="1" spans="1:14">
      <c r="A2507" s="461">
        <v>2501</v>
      </c>
      <c r="B2507" s="469" t="s">
        <v>3099</v>
      </c>
      <c r="C2507" s="470"/>
      <c r="D2507" s="471" t="s">
        <v>492</v>
      </c>
      <c r="E2507" s="465">
        <v>0</v>
      </c>
      <c r="F2507" s="466" t="e">
        <f t="shared" si="115"/>
        <v>#DIV/0!</v>
      </c>
      <c r="G2507" s="467">
        <v>0</v>
      </c>
      <c r="H2507" s="468"/>
      <c r="I2507" s="473"/>
      <c r="J2507" s="474"/>
      <c r="K2507" s="475">
        <f t="shared" si="116"/>
        <v>0</v>
      </c>
      <c r="L2507" s="476" t="str">
        <f t="shared" si="114"/>
        <v/>
      </c>
      <c r="M2507" s="477"/>
      <c r="N2507" s="478"/>
    </row>
    <row r="2508" ht="15" customHeight="1" spans="1:14">
      <c r="A2508" s="461">
        <v>2502</v>
      </c>
      <c r="B2508" s="469" t="s">
        <v>1275</v>
      </c>
      <c r="C2508" s="470"/>
      <c r="D2508" s="471" t="s">
        <v>492</v>
      </c>
      <c r="E2508" s="465">
        <v>0</v>
      </c>
      <c r="F2508" s="466" t="e">
        <f t="shared" si="115"/>
        <v>#DIV/0!</v>
      </c>
      <c r="G2508" s="467">
        <v>0</v>
      </c>
      <c r="H2508" s="468"/>
      <c r="I2508" s="473"/>
      <c r="J2508" s="474"/>
      <c r="K2508" s="475">
        <f t="shared" si="116"/>
        <v>0</v>
      </c>
      <c r="L2508" s="476" t="str">
        <f t="shared" si="114"/>
        <v/>
      </c>
      <c r="M2508" s="477"/>
      <c r="N2508" s="478"/>
    </row>
    <row r="2509" ht="15" customHeight="1" spans="1:14">
      <c r="A2509" s="461">
        <v>2503</v>
      </c>
      <c r="B2509" s="469" t="s">
        <v>3100</v>
      </c>
      <c r="C2509" s="470"/>
      <c r="D2509" s="471" t="s">
        <v>378</v>
      </c>
      <c r="E2509" s="465">
        <v>0</v>
      </c>
      <c r="F2509" s="466" t="e">
        <f t="shared" si="115"/>
        <v>#DIV/0!</v>
      </c>
      <c r="G2509" s="467">
        <v>0</v>
      </c>
      <c r="H2509" s="468"/>
      <c r="I2509" s="473"/>
      <c r="J2509" s="474"/>
      <c r="K2509" s="475">
        <f t="shared" si="116"/>
        <v>0</v>
      </c>
      <c r="L2509" s="476" t="str">
        <f t="shared" si="114"/>
        <v/>
      </c>
      <c r="M2509" s="477"/>
      <c r="N2509" s="478"/>
    </row>
    <row r="2510" ht="15" customHeight="1" spans="1:14">
      <c r="A2510" s="461">
        <v>2504</v>
      </c>
      <c r="B2510" s="469" t="s">
        <v>1276</v>
      </c>
      <c r="C2510" s="470"/>
      <c r="D2510" s="471" t="s">
        <v>378</v>
      </c>
      <c r="E2510" s="465">
        <v>0</v>
      </c>
      <c r="F2510" s="466" t="e">
        <f t="shared" si="115"/>
        <v>#DIV/0!</v>
      </c>
      <c r="G2510" s="467">
        <v>0</v>
      </c>
      <c r="H2510" s="468"/>
      <c r="I2510" s="473"/>
      <c r="J2510" s="474"/>
      <c r="K2510" s="475">
        <f t="shared" si="116"/>
        <v>0</v>
      </c>
      <c r="L2510" s="476" t="str">
        <f t="shared" si="114"/>
        <v/>
      </c>
      <c r="M2510" s="477"/>
      <c r="N2510" s="478"/>
    </row>
    <row r="2511" ht="15" customHeight="1" spans="1:14">
      <c r="A2511" s="461">
        <v>2505</v>
      </c>
      <c r="B2511" s="469" t="s">
        <v>1277</v>
      </c>
      <c r="C2511" s="470"/>
      <c r="D2511" s="471" t="s">
        <v>492</v>
      </c>
      <c r="E2511" s="465">
        <v>0</v>
      </c>
      <c r="F2511" s="466" t="e">
        <f t="shared" si="115"/>
        <v>#DIV/0!</v>
      </c>
      <c r="G2511" s="467">
        <v>0</v>
      </c>
      <c r="H2511" s="468"/>
      <c r="I2511" s="473"/>
      <c r="J2511" s="474"/>
      <c r="K2511" s="475">
        <f t="shared" si="116"/>
        <v>0</v>
      </c>
      <c r="L2511" s="476" t="str">
        <f t="shared" si="114"/>
        <v/>
      </c>
      <c r="M2511" s="477"/>
      <c r="N2511" s="478"/>
    </row>
    <row r="2512" ht="15" customHeight="1" spans="1:14">
      <c r="A2512" s="461">
        <v>2506</v>
      </c>
      <c r="B2512" s="469" t="s">
        <v>1262</v>
      </c>
      <c r="C2512" s="470" t="s">
        <v>3085</v>
      </c>
      <c r="D2512" s="471" t="s">
        <v>492</v>
      </c>
      <c r="E2512" s="465">
        <v>0</v>
      </c>
      <c r="F2512" s="466" t="e">
        <f t="shared" si="115"/>
        <v>#DIV/0!</v>
      </c>
      <c r="G2512" s="467">
        <v>0</v>
      </c>
      <c r="H2512" s="468"/>
      <c r="I2512" s="473"/>
      <c r="J2512" s="474"/>
      <c r="K2512" s="475">
        <f t="shared" si="116"/>
        <v>0</v>
      </c>
      <c r="L2512" s="476" t="str">
        <f t="shared" si="114"/>
        <v/>
      </c>
      <c r="M2512" s="477"/>
      <c r="N2512" s="478"/>
    </row>
    <row r="2513" ht="15" customHeight="1" spans="1:14">
      <c r="A2513" s="461">
        <v>2507</v>
      </c>
      <c r="B2513" s="469" t="s">
        <v>1262</v>
      </c>
      <c r="C2513" s="470" t="s">
        <v>3085</v>
      </c>
      <c r="D2513" s="471" t="s">
        <v>378</v>
      </c>
      <c r="E2513" s="465">
        <v>0</v>
      </c>
      <c r="F2513" s="466" t="e">
        <f t="shared" si="115"/>
        <v>#DIV/0!</v>
      </c>
      <c r="G2513" s="467">
        <v>0</v>
      </c>
      <c r="H2513" s="468"/>
      <c r="I2513" s="473"/>
      <c r="J2513" s="474"/>
      <c r="K2513" s="475">
        <f t="shared" si="116"/>
        <v>0</v>
      </c>
      <c r="L2513" s="476" t="str">
        <f t="shared" si="114"/>
        <v/>
      </c>
      <c r="M2513" s="477"/>
      <c r="N2513" s="478"/>
    </row>
    <row r="2514" ht="15" customHeight="1" spans="1:14">
      <c r="A2514" s="461">
        <v>2508</v>
      </c>
      <c r="B2514" s="469" t="s">
        <v>1262</v>
      </c>
      <c r="C2514" s="470" t="s">
        <v>1282</v>
      </c>
      <c r="D2514" s="471" t="s">
        <v>378</v>
      </c>
      <c r="E2514" s="465">
        <v>0</v>
      </c>
      <c r="F2514" s="466" t="e">
        <f t="shared" si="115"/>
        <v>#DIV/0!</v>
      </c>
      <c r="G2514" s="467">
        <v>0</v>
      </c>
      <c r="H2514" s="468"/>
      <c r="I2514" s="473"/>
      <c r="J2514" s="474"/>
      <c r="K2514" s="475">
        <f t="shared" si="116"/>
        <v>0</v>
      </c>
      <c r="L2514" s="476" t="str">
        <f t="shared" si="114"/>
        <v/>
      </c>
      <c r="M2514" s="477"/>
      <c r="N2514" s="478"/>
    </row>
    <row r="2515" ht="15" customHeight="1" spans="1:14">
      <c r="A2515" s="461">
        <v>2509</v>
      </c>
      <c r="B2515" s="469" t="s">
        <v>1262</v>
      </c>
      <c r="C2515" s="470" t="s">
        <v>1284</v>
      </c>
      <c r="D2515" s="471" t="s">
        <v>378</v>
      </c>
      <c r="E2515" s="465">
        <v>0</v>
      </c>
      <c r="F2515" s="466" t="e">
        <f t="shared" si="115"/>
        <v>#DIV/0!</v>
      </c>
      <c r="G2515" s="467">
        <v>0</v>
      </c>
      <c r="H2515" s="468"/>
      <c r="I2515" s="473"/>
      <c r="J2515" s="474"/>
      <c r="K2515" s="475">
        <f t="shared" si="116"/>
        <v>0</v>
      </c>
      <c r="L2515" s="476" t="str">
        <f t="shared" si="114"/>
        <v/>
      </c>
      <c r="M2515" s="477"/>
      <c r="N2515" s="478"/>
    </row>
    <row r="2516" ht="15" customHeight="1" spans="1:14">
      <c r="A2516" s="461">
        <v>2510</v>
      </c>
      <c r="B2516" s="469" t="s">
        <v>1262</v>
      </c>
      <c r="C2516" s="470" t="s">
        <v>1286</v>
      </c>
      <c r="D2516" s="471" t="s">
        <v>378</v>
      </c>
      <c r="E2516" s="465">
        <v>0</v>
      </c>
      <c r="F2516" s="466" t="e">
        <f t="shared" si="115"/>
        <v>#DIV/0!</v>
      </c>
      <c r="G2516" s="467">
        <v>0</v>
      </c>
      <c r="H2516" s="468"/>
      <c r="I2516" s="473"/>
      <c r="J2516" s="474"/>
      <c r="K2516" s="475">
        <f t="shared" si="116"/>
        <v>0</v>
      </c>
      <c r="L2516" s="476" t="str">
        <f t="shared" si="114"/>
        <v/>
      </c>
      <c r="M2516" s="477"/>
      <c r="N2516" s="478"/>
    </row>
    <row r="2517" ht="15" customHeight="1" spans="1:14">
      <c r="A2517" s="461">
        <v>2511</v>
      </c>
      <c r="B2517" s="469" t="s">
        <v>1262</v>
      </c>
      <c r="C2517" s="470" t="s">
        <v>1288</v>
      </c>
      <c r="D2517" s="471" t="s">
        <v>378</v>
      </c>
      <c r="E2517" s="465">
        <v>0</v>
      </c>
      <c r="F2517" s="466" t="e">
        <f t="shared" si="115"/>
        <v>#DIV/0!</v>
      </c>
      <c r="G2517" s="467">
        <v>0</v>
      </c>
      <c r="H2517" s="468"/>
      <c r="I2517" s="473"/>
      <c r="J2517" s="474"/>
      <c r="K2517" s="475">
        <f t="shared" si="116"/>
        <v>0</v>
      </c>
      <c r="L2517" s="476" t="str">
        <f t="shared" si="114"/>
        <v/>
      </c>
      <c r="M2517" s="477"/>
      <c r="N2517" s="478"/>
    </row>
    <row r="2518" ht="15" customHeight="1" spans="1:14">
      <c r="A2518" s="461">
        <v>2512</v>
      </c>
      <c r="B2518" s="469" t="s">
        <v>1262</v>
      </c>
      <c r="C2518" s="470" t="s">
        <v>1290</v>
      </c>
      <c r="D2518" s="471" t="s">
        <v>378</v>
      </c>
      <c r="E2518" s="465">
        <v>0</v>
      </c>
      <c r="F2518" s="466" t="e">
        <f t="shared" si="115"/>
        <v>#DIV/0!</v>
      </c>
      <c r="G2518" s="467">
        <v>0</v>
      </c>
      <c r="H2518" s="468"/>
      <c r="I2518" s="473"/>
      <c r="J2518" s="474"/>
      <c r="K2518" s="475">
        <f t="shared" si="116"/>
        <v>0</v>
      </c>
      <c r="L2518" s="476" t="str">
        <f t="shared" si="114"/>
        <v/>
      </c>
      <c r="M2518" s="477"/>
      <c r="N2518" s="478"/>
    </row>
    <row r="2519" ht="15" customHeight="1" spans="1:14">
      <c r="A2519" s="461">
        <v>2513</v>
      </c>
      <c r="B2519" s="469" t="s">
        <v>1262</v>
      </c>
      <c r="C2519" s="470" t="s">
        <v>1658</v>
      </c>
      <c r="D2519" s="471" t="s">
        <v>378</v>
      </c>
      <c r="E2519" s="465">
        <v>0</v>
      </c>
      <c r="F2519" s="466" t="e">
        <f t="shared" si="115"/>
        <v>#DIV/0!</v>
      </c>
      <c r="G2519" s="467">
        <v>0</v>
      </c>
      <c r="H2519" s="468"/>
      <c r="I2519" s="473"/>
      <c r="J2519" s="474"/>
      <c r="K2519" s="475">
        <f t="shared" si="116"/>
        <v>0</v>
      </c>
      <c r="L2519" s="476" t="str">
        <f t="shared" si="114"/>
        <v/>
      </c>
      <c r="M2519" s="477"/>
      <c r="N2519" s="478"/>
    </row>
    <row r="2520" ht="15" customHeight="1" spans="1:14">
      <c r="A2520" s="461">
        <v>2514</v>
      </c>
      <c r="B2520" s="469" t="s">
        <v>1262</v>
      </c>
      <c r="C2520" s="470" t="s">
        <v>1658</v>
      </c>
      <c r="D2520" s="471" t="s">
        <v>378</v>
      </c>
      <c r="E2520" s="465">
        <v>0</v>
      </c>
      <c r="F2520" s="466" t="e">
        <f t="shared" si="115"/>
        <v>#DIV/0!</v>
      </c>
      <c r="G2520" s="467">
        <v>0</v>
      </c>
      <c r="H2520" s="468"/>
      <c r="I2520" s="473"/>
      <c r="J2520" s="474"/>
      <c r="K2520" s="475">
        <f t="shared" si="116"/>
        <v>0</v>
      </c>
      <c r="L2520" s="476" t="str">
        <f t="shared" si="114"/>
        <v/>
      </c>
      <c r="M2520" s="477"/>
      <c r="N2520" s="478"/>
    </row>
    <row r="2521" ht="15" customHeight="1" spans="1:14">
      <c r="A2521" s="461">
        <v>2515</v>
      </c>
      <c r="B2521" s="469" t="s">
        <v>1291</v>
      </c>
      <c r="C2521" s="470">
        <v>20</v>
      </c>
      <c r="D2521" s="471" t="s">
        <v>831</v>
      </c>
      <c r="E2521" s="465">
        <v>0</v>
      </c>
      <c r="F2521" s="466" t="e">
        <f t="shared" si="115"/>
        <v>#DIV/0!</v>
      </c>
      <c r="G2521" s="467">
        <v>0</v>
      </c>
      <c r="H2521" s="468"/>
      <c r="I2521" s="473"/>
      <c r="J2521" s="474"/>
      <c r="K2521" s="475">
        <f t="shared" si="116"/>
        <v>0</v>
      </c>
      <c r="L2521" s="476" t="str">
        <f t="shared" si="114"/>
        <v/>
      </c>
      <c r="M2521" s="477"/>
      <c r="N2521" s="478"/>
    </row>
    <row r="2522" ht="15" customHeight="1" spans="1:14">
      <c r="A2522" s="461">
        <v>2516</v>
      </c>
      <c r="B2522" s="469" t="s">
        <v>1291</v>
      </c>
      <c r="C2522" s="470">
        <v>32</v>
      </c>
      <c r="D2522" s="471" t="s">
        <v>831</v>
      </c>
      <c r="E2522" s="465">
        <v>0</v>
      </c>
      <c r="F2522" s="466" t="e">
        <f t="shared" si="115"/>
        <v>#DIV/0!</v>
      </c>
      <c r="G2522" s="467">
        <v>0</v>
      </c>
      <c r="H2522" s="468"/>
      <c r="I2522" s="473"/>
      <c r="J2522" s="474"/>
      <c r="K2522" s="475">
        <f t="shared" si="116"/>
        <v>0</v>
      </c>
      <c r="L2522" s="476" t="str">
        <f t="shared" si="114"/>
        <v/>
      </c>
      <c r="M2522" s="477"/>
      <c r="N2522" s="478"/>
    </row>
    <row r="2523" ht="15" customHeight="1" spans="1:14">
      <c r="A2523" s="461">
        <v>2517</v>
      </c>
      <c r="B2523" s="469" t="s">
        <v>3101</v>
      </c>
      <c r="C2523" s="470"/>
      <c r="D2523" s="471" t="s">
        <v>386</v>
      </c>
      <c r="E2523" s="465">
        <v>0</v>
      </c>
      <c r="F2523" s="466" t="e">
        <f t="shared" si="115"/>
        <v>#DIV/0!</v>
      </c>
      <c r="G2523" s="467">
        <v>0</v>
      </c>
      <c r="H2523" s="468"/>
      <c r="I2523" s="473"/>
      <c r="J2523" s="474"/>
      <c r="K2523" s="475">
        <f t="shared" si="116"/>
        <v>0</v>
      </c>
      <c r="L2523" s="476" t="str">
        <f t="shared" si="114"/>
        <v/>
      </c>
      <c r="M2523" s="477"/>
      <c r="N2523" s="478"/>
    </row>
    <row r="2524" ht="15" customHeight="1" spans="1:14">
      <c r="A2524" s="461">
        <v>2518</v>
      </c>
      <c r="B2524" s="469" t="s">
        <v>3102</v>
      </c>
      <c r="C2524" s="470" t="s">
        <v>1290</v>
      </c>
      <c r="D2524" s="471" t="s">
        <v>378</v>
      </c>
      <c r="E2524" s="465">
        <v>0</v>
      </c>
      <c r="F2524" s="466" t="e">
        <f t="shared" si="115"/>
        <v>#DIV/0!</v>
      </c>
      <c r="G2524" s="467">
        <v>0</v>
      </c>
      <c r="H2524" s="468"/>
      <c r="I2524" s="473"/>
      <c r="J2524" s="474"/>
      <c r="K2524" s="475">
        <f t="shared" si="116"/>
        <v>0</v>
      </c>
      <c r="L2524" s="476" t="str">
        <f t="shared" si="114"/>
        <v/>
      </c>
      <c r="M2524" s="477"/>
      <c r="N2524" s="478"/>
    </row>
    <row r="2525" ht="15" customHeight="1" spans="1:14">
      <c r="A2525" s="461">
        <v>2519</v>
      </c>
      <c r="B2525" s="469" t="s">
        <v>3103</v>
      </c>
      <c r="C2525" s="470">
        <v>24</v>
      </c>
      <c r="D2525" s="471" t="s">
        <v>386</v>
      </c>
      <c r="E2525" s="465">
        <v>0</v>
      </c>
      <c r="F2525" s="466" t="e">
        <f t="shared" si="115"/>
        <v>#DIV/0!</v>
      </c>
      <c r="G2525" s="467">
        <v>0</v>
      </c>
      <c r="H2525" s="468"/>
      <c r="I2525" s="473"/>
      <c r="J2525" s="474"/>
      <c r="K2525" s="475">
        <f t="shared" si="116"/>
        <v>0</v>
      </c>
      <c r="L2525" s="476" t="str">
        <f t="shared" si="114"/>
        <v/>
      </c>
      <c r="M2525" s="477"/>
      <c r="N2525" s="478"/>
    </row>
    <row r="2526" ht="15" customHeight="1" spans="1:14">
      <c r="A2526" s="461">
        <v>2520</v>
      </c>
      <c r="B2526" s="469" t="s">
        <v>3104</v>
      </c>
      <c r="C2526" s="470"/>
      <c r="D2526" s="471" t="s">
        <v>386</v>
      </c>
      <c r="E2526" s="465">
        <v>0</v>
      </c>
      <c r="F2526" s="466" t="e">
        <f t="shared" si="115"/>
        <v>#DIV/0!</v>
      </c>
      <c r="G2526" s="467">
        <v>0</v>
      </c>
      <c r="H2526" s="468"/>
      <c r="I2526" s="473"/>
      <c r="J2526" s="474"/>
      <c r="K2526" s="475">
        <f t="shared" si="116"/>
        <v>0</v>
      </c>
      <c r="L2526" s="476" t="str">
        <f t="shared" si="114"/>
        <v/>
      </c>
      <c r="M2526" s="477"/>
      <c r="N2526" s="478"/>
    </row>
    <row r="2527" ht="15" customHeight="1" spans="1:14">
      <c r="A2527" s="461">
        <v>2521</v>
      </c>
      <c r="B2527" s="469" t="s">
        <v>3105</v>
      </c>
      <c r="C2527" s="470"/>
      <c r="D2527" s="471" t="s">
        <v>386</v>
      </c>
      <c r="E2527" s="465">
        <v>0</v>
      </c>
      <c r="F2527" s="466" t="e">
        <f t="shared" si="115"/>
        <v>#DIV/0!</v>
      </c>
      <c r="G2527" s="467">
        <v>0</v>
      </c>
      <c r="H2527" s="468"/>
      <c r="I2527" s="473"/>
      <c r="J2527" s="474"/>
      <c r="K2527" s="475">
        <f t="shared" si="116"/>
        <v>0</v>
      </c>
      <c r="L2527" s="476" t="str">
        <f t="shared" si="114"/>
        <v/>
      </c>
      <c r="M2527" s="477"/>
      <c r="N2527" s="478"/>
    </row>
    <row r="2528" ht="15" customHeight="1" spans="1:14">
      <c r="A2528" s="461">
        <v>2522</v>
      </c>
      <c r="B2528" s="469" t="s">
        <v>3106</v>
      </c>
      <c r="C2528" s="470" t="s">
        <v>3107</v>
      </c>
      <c r="D2528" s="471" t="s">
        <v>386</v>
      </c>
      <c r="E2528" s="465">
        <v>0</v>
      </c>
      <c r="F2528" s="466" t="e">
        <f t="shared" si="115"/>
        <v>#DIV/0!</v>
      </c>
      <c r="G2528" s="467">
        <v>0</v>
      </c>
      <c r="H2528" s="468"/>
      <c r="I2528" s="473"/>
      <c r="J2528" s="474"/>
      <c r="K2528" s="475">
        <f t="shared" si="116"/>
        <v>0</v>
      </c>
      <c r="L2528" s="476" t="str">
        <f t="shared" si="114"/>
        <v/>
      </c>
      <c r="M2528" s="477"/>
      <c r="N2528" s="478"/>
    </row>
    <row r="2529" ht="15" customHeight="1" spans="1:14">
      <c r="A2529" s="461">
        <v>2523</v>
      </c>
      <c r="B2529" s="469" t="s">
        <v>3106</v>
      </c>
      <c r="C2529" s="470" t="s">
        <v>3108</v>
      </c>
      <c r="D2529" s="471" t="s">
        <v>386</v>
      </c>
      <c r="E2529" s="465">
        <v>0</v>
      </c>
      <c r="F2529" s="466" t="e">
        <f t="shared" si="115"/>
        <v>#DIV/0!</v>
      </c>
      <c r="G2529" s="467">
        <v>0</v>
      </c>
      <c r="H2529" s="468"/>
      <c r="I2529" s="473"/>
      <c r="J2529" s="474"/>
      <c r="K2529" s="475">
        <f t="shared" si="116"/>
        <v>0</v>
      </c>
      <c r="L2529" s="476" t="str">
        <f t="shared" si="114"/>
        <v/>
      </c>
      <c r="M2529" s="477"/>
      <c r="N2529" s="478"/>
    </row>
    <row r="2530" ht="15" customHeight="1" spans="1:14">
      <c r="A2530" s="461">
        <v>2524</v>
      </c>
      <c r="B2530" s="469" t="s">
        <v>3109</v>
      </c>
      <c r="C2530" s="470" t="s">
        <v>1298</v>
      </c>
      <c r="D2530" s="471" t="s">
        <v>386</v>
      </c>
      <c r="E2530" s="465">
        <v>0</v>
      </c>
      <c r="F2530" s="466" t="e">
        <f t="shared" si="115"/>
        <v>#DIV/0!</v>
      </c>
      <c r="G2530" s="467">
        <v>0</v>
      </c>
      <c r="H2530" s="468"/>
      <c r="I2530" s="473"/>
      <c r="J2530" s="474"/>
      <c r="K2530" s="475">
        <f t="shared" si="116"/>
        <v>0</v>
      </c>
      <c r="L2530" s="476" t="str">
        <f t="shared" si="114"/>
        <v/>
      </c>
      <c r="M2530" s="477"/>
      <c r="N2530" s="478"/>
    </row>
    <row r="2531" ht="15" customHeight="1" spans="1:14">
      <c r="A2531" s="461">
        <v>2525</v>
      </c>
      <c r="B2531" s="469" t="s">
        <v>3110</v>
      </c>
      <c r="C2531" s="470"/>
      <c r="D2531" s="471" t="s">
        <v>386</v>
      </c>
      <c r="E2531" s="465">
        <v>0</v>
      </c>
      <c r="F2531" s="466" t="e">
        <f t="shared" si="115"/>
        <v>#DIV/0!</v>
      </c>
      <c r="G2531" s="467">
        <v>0</v>
      </c>
      <c r="H2531" s="468"/>
      <c r="I2531" s="473"/>
      <c r="J2531" s="474"/>
      <c r="K2531" s="475">
        <f t="shared" si="116"/>
        <v>0</v>
      </c>
      <c r="L2531" s="476" t="str">
        <f t="shared" si="114"/>
        <v/>
      </c>
      <c r="M2531" s="477"/>
      <c r="N2531" s="478"/>
    </row>
    <row r="2532" ht="15" customHeight="1" spans="1:14">
      <c r="A2532" s="461">
        <v>2526</v>
      </c>
      <c r="B2532" s="469" t="s">
        <v>3111</v>
      </c>
      <c r="C2532" s="470"/>
      <c r="D2532" s="471" t="s">
        <v>386</v>
      </c>
      <c r="E2532" s="465">
        <v>0</v>
      </c>
      <c r="F2532" s="466" t="e">
        <f t="shared" si="115"/>
        <v>#DIV/0!</v>
      </c>
      <c r="G2532" s="467">
        <v>0</v>
      </c>
      <c r="H2532" s="468"/>
      <c r="I2532" s="473"/>
      <c r="J2532" s="474"/>
      <c r="K2532" s="475">
        <f t="shared" si="116"/>
        <v>0</v>
      </c>
      <c r="L2532" s="476" t="str">
        <f t="shared" si="114"/>
        <v/>
      </c>
      <c r="M2532" s="477"/>
      <c r="N2532" s="478"/>
    </row>
    <row r="2533" ht="15" customHeight="1" spans="1:14">
      <c r="A2533" s="461">
        <v>2527</v>
      </c>
      <c r="B2533" s="469" t="s">
        <v>3112</v>
      </c>
      <c r="C2533" s="470"/>
      <c r="D2533" s="471" t="s">
        <v>386</v>
      </c>
      <c r="E2533" s="465">
        <v>0</v>
      </c>
      <c r="F2533" s="466" t="e">
        <f t="shared" si="115"/>
        <v>#DIV/0!</v>
      </c>
      <c r="G2533" s="467">
        <v>0</v>
      </c>
      <c r="H2533" s="468"/>
      <c r="I2533" s="473"/>
      <c r="J2533" s="474"/>
      <c r="K2533" s="475">
        <f t="shared" si="116"/>
        <v>0</v>
      </c>
      <c r="L2533" s="476" t="str">
        <f t="shared" si="114"/>
        <v/>
      </c>
      <c r="M2533" s="477"/>
      <c r="N2533" s="478"/>
    </row>
    <row r="2534" ht="15" customHeight="1" spans="1:14">
      <c r="A2534" s="461">
        <v>2528</v>
      </c>
      <c r="B2534" s="469" t="s">
        <v>3113</v>
      </c>
      <c r="C2534" s="470"/>
      <c r="D2534" s="471" t="s">
        <v>476</v>
      </c>
      <c r="E2534" s="465">
        <v>0</v>
      </c>
      <c r="F2534" s="466" t="e">
        <f t="shared" si="115"/>
        <v>#DIV/0!</v>
      </c>
      <c r="G2534" s="467">
        <v>0</v>
      </c>
      <c r="H2534" s="468"/>
      <c r="I2534" s="473"/>
      <c r="J2534" s="474"/>
      <c r="K2534" s="475">
        <f t="shared" si="116"/>
        <v>0</v>
      </c>
      <c r="L2534" s="476" t="str">
        <f t="shared" si="114"/>
        <v/>
      </c>
      <c r="M2534" s="477"/>
      <c r="N2534" s="478"/>
    </row>
    <row r="2535" ht="15" customHeight="1" spans="1:14">
      <c r="A2535" s="461">
        <v>2529</v>
      </c>
      <c r="B2535" s="469" t="s">
        <v>3114</v>
      </c>
      <c r="C2535" s="470"/>
      <c r="D2535" s="471" t="s">
        <v>386</v>
      </c>
      <c r="E2535" s="465">
        <v>0</v>
      </c>
      <c r="F2535" s="466" t="e">
        <f t="shared" si="115"/>
        <v>#DIV/0!</v>
      </c>
      <c r="G2535" s="467">
        <v>0</v>
      </c>
      <c r="H2535" s="468"/>
      <c r="I2535" s="473"/>
      <c r="J2535" s="474"/>
      <c r="K2535" s="475">
        <f t="shared" si="116"/>
        <v>0</v>
      </c>
      <c r="L2535" s="476" t="str">
        <f t="shared" si="114"/>
        <v/>
      </c>
      <c r="M2535" s="477"/>
      <c r="N2535" s="478"/>
    </row>
    <row r="2536" ht="15" customHeight="1" spans="1:14">
      <c r="A2536" s="461">
        <v>2530</v>
      </c>
      <c r="B2536" s="469" t="s">
        <v>3115</v>
      </c>
      <c r="C2536" s="470"/>
      <c r="D2536" s="471" t="s">
        <v>386</v>
      </c>
      <c r="E2536" s="465">
        <v>0</v>
      </c>
      <c r="F2536" s="466" t="e">
        <f t="shared" si="115"/>
        <v>#DIV/0!</v>
      </c>
      <c r="G2536" s="467">
        <v>0</v>
      </c>
      <c r="H2536" s="468"/>
      <c r="I2536" s="473"/>
      <c r="J2536" s="474"/>
      <c r="K2536" s="475">
        <f t="shared" si="116"/>
        <v>0</v>
      </c>
      <c r="L2536" s="476" t="str">
        <f t="shared" si="114"/>
        <v/>
      </c>
      <c r="M2536" s="477"/>
      <c r="N2536" s="478"/>
    </row>
    <row r="2537" ht="15" customHeight="1" spans="1:14">
      <c r="A2537" s="461">
        <v>2531</v>
      </c>
      <c r="B2537" s="469" t="s">
        <v>3116</v>
      </c>
      <c r="C2537" s="470"/>
      <c r="D2537" s="471" t="s">
        <v>386</v>
      </c>
      <c r="E2537" s="465">
        <v>0</v>
      </c>
      <c r="F2537" s="466" t="e">
        <f t="shared" si="115"/>
        <v>#DIV/0!</v>
      </c>
      <c r="G2537" s="467">
        <v>0</v>
      </c>
      <c r="H2537" s="468"/>
      <c r="I2537" s="473"/>
      <c r="J2537" s="474"/>
      <c r="K2537" s="475">
        <f t="shared" si="116"/>
        <v>0</v>
      </c>
      <c r="L2537" s="476" t="str">
        <f t="shared" si="114"/>
        <v/>
      </c>
      <c r="M2537" s="477"/>
      <c r="N2537" s="478"/>
    </row>
    <row r="2538" ht="15" customHeight="1" spans="1:14">
      <c r="A2538" s="461">
        <v>2532</v>
      </c>
      <c r="B2538" s="469" t="s">
        <v>2407</v>
      </c>
      <c r="C2538" s="470" t="s">
        <v>2335</v>
      </c>
      <c r="D2538" s="471" t="s">
        <v>476</v>
      </c>
      <c r="E2538" s="465">
        <v>0</v>
      </c>
      <c r="F2538" s="466" t="e">
        <f t="shared" si="115"/>
        <v>#DIV/0!</v>
      </c>
      <c r="G2538" s="467">
        <v>0</v>
      </c>
      <c r="H2538" s="468"/>
      <c r="I2538" s="473"/>
      <c r="J2538" s="474"/>
      <c r="K2538" s="475">
        <f t="shared" si="116"/>
        <v>0</v>
      </c>
      <c r="L2538" s="476" t="str">
        <f t="shared" si="114"/>
        <v/>
      </c>
      <c r="M2538" s="477"/>
      <c r="N2538" s="478"/>
    </row>
    <row r="2539" ht="15" customHeight="1" spans="1:14">
      <c r="A2539" s="461">
        <v>2533</v>
      </c>
      <c r="B2539" s="469" t="s">
        <v>3117</v>
      </c>
      <c r="C2539" s="470">
        <v>60</v>
      </c>
      <c r="D2539" s="471" t="s">
        <v>386</v>
      </c>
      <c r="E2539" s="465">
        <v>0</v>
      </c>
      <c r="F2539" s="466" t="e">
        <f t="shared" si="115"/>
        <v>#DIV/0!</v>
      </c>
      <c r="G2539" s="467">
        <v>0</v>
      </c>
      <c r="H2539" s="468"/>
      <c r="I2539" s="473"/>
      <c r="J2539" s="474"/>
      <c r="K2539" s="475">
        <f t="shared" si="116"/>
        <v>0</v>
      </c>
      <c r="L2539" s="476" t="str">
        <f t="shared" si="114"/>
        <v/>
      </c>
      <c r="M2539" s="477"/>
      <c r="N2539" s="478"/>
    </row>
    <row r="2540" ht="15" customHeight="1" spans="1:14">
      <c r="A2540" s="461">
        <v>2534</v>
      </c>
      <c r="B2540" s="469" t="s">
        <v>3118</v>
      </c>
      <c r="C2540" s="470" t="s">
        <v>3119</v>
      </c>
      <c r="D2540" s="471" t="s">
        <v>476</v>
      </c>
      <c r="E2540" s="465">
        <v>0</v>
      </c>
      <c r="F2540" s="466" t="e">
        <f t="shared" si="115"/>
        <v>#DIV/0!</v>
      </c>
      <c r="G2540" s="467">
        <v>0</v>
      </c>
      <c r="H2540" s="468"/>
      <c r="I2540" s="473"/>
      <c r="J2540" s="474"/>
      <c r="K2540" s="475">
        <f t="shared" si="116"/>
        <v>0</v>
      </c>
      <c r="L2540" s="476" t="str">
        <f t="shared" si="114"/>
        <v/>
      </c>
      <c r="M2540" s="477"/>
      <c r="N2540" s="478"/>
    </row>
    <row r="2541" ht="15" customHeight="1" spans="1:14">
      <c r="A2541" s="461">
        <v>2535</v>
      </c>
      <c r="B2541" s="469" t="s">
        <v>3120</v>
      </c>
      <c r="C2541" s="470"/>
      <c r="D2541" s="471" t="s">
        <v>476</v>
      </c>
      <c r="E2541" s="465">
        <v>0</v>
      </c>
      <c r="F2541" s="466" t="e">
        <f t="shared" si="115"/>
        <v>#DIV/0!</v>
      </c>
      <c r="G2541" s="467">
        <v>0</v>
      </c>
      <c r="H2541" s="468"/>
      <c r="I2541" s="473"/>
      <c r="J2541" s="474"/>
      <c r="K2541" s="475">
        <f t="shared" si="116"/>
        <v>0</v>
      </c>
      <c r="L2541" s="476" t="str">
        <f t="shared" si="114"/>
        <v/>
      </c>
      <c r="M2541" s="477"/>
      <c r="N2541" s="478"/>
    </row>
    <row r="2542" ht="15" customHeight="1" spans="1:14">
      <c r="A2542" s="461">
        <v>2536</v>
      </c>
      <c r="B2542" s="469" t="s">
        <v>3121</v>
      </c>
      <c r="C2542" s="470"/>
      <c r="D2542" s="471" t="s">
        <v>1771</v>
      </c>
      <c r="E2542" s="465">
        <v>0</v>
      </c>
      <c r="F2542" s="466" t="e">
        <f t="shared" si="115"/>
        <v>#DIV/0!</v>
      </c>
      <c r="G2542" s="467">
        <v>0</v>
      </c>
      <c r="H2542" s="468"/>
      <c r="I2542" s="473"/>
      <c r="J2542" s="474"/>
      <c r="K2542" s="475">
        <f t="shared" si="116"/>
        <v>0</v>
      </c>
      <c r="L2542" s="476" t="str">
        <f t="shared" si="114"/>
        <v/>
      </c>
      <c r="M2542" s="477"/>
      <c r="N2542" s="478"/>
    </row>
    <row r="2543" ht="15" customHeight="1" spans="1:14">
      <c r="A2543" s="461">
        <v>2537</v>
      </c>
      <c r="B2543" s="469" t="s">
        <v>3122</v>
      </c>
      <c r="C2543" s="470" t="s">
        <v>3123</v>
      </c>
      <c r="D2543" s="471" t="s">
        <v>393</v>
      </c>
      <c r="E2543" s="465">
        <v>0</v>
      </c>
      <c r="F2543" s="466" t="e">
        <f t="shared" si="115"/>
        <v>#DIV/0!</v>
      </c>
      <c r="G2543" s="467">
        <v>0</v>
      </c>
      <c r="H2543" s="468"/>
      <c r="I2543" s="473"/>
      <c r="J2543" s="474"/>
      <c r="K2543" s="475">
        <f t="shared" si="116"/>
        <v>0</v>
      </c>
      <c r="L2543" s="476" t="str">
        <f t="shared" si="114"/>
        <v/>
      </c>
      <c r="M2543" s="477"/>
      <c r="N2543" s="478"/>
    </row>
    <row r="2544" ht="15" customHeight="1" spans="1:14">
      <c r="A2544" s="461">
        <v>2538</v>
      </c>
      <c r="B2544" s="469" t="s">
        <v>3124</v>
      </c>
      <c r="C2544" s="470"/>
      <c r="D2544" s="471" t="s">
        <v>393</v>
      </c>
      <c r="E2544" s="465">
        <v>0</v>
      </c>
      <c r="F2544" s="466" t="e">
        <f t="shared" si="115"/>
        <v>#DIV/0!</v>
      </c>
      <c r="G2544" s="467">
        <v>0</v>
      </c>
      <c r="H2544" s="468"/>
      <c r="I2544" s="473"/>
      <c r="J2544" s="474"/>
      <c r="K2544" s="475">
        <f t="shared" si="116"/>
        <v>0</v>
      </c>
      <c r="L2544" s="476" t="str">
        <f t="shared" si="114"/>
        <v/>
      </c>
      <c r="M2544" s="477"/>
      <c r="N2544" s="478"/>
    </row>
    <row r="2545" ht="15" customHeight="1" spans="1:14">
      <c r="A2545" s="461">
        <v>2539</v>
      </c>
      <c r="B2545" s="469" t="s">
        <v>3125</v>
      </c>
      <c r="C2545" s="470"/>
      <c r="D2545" s="471" t="s">
        <v>972</v>
      </c>
      <c r="E2545" s="465">
        <v>0</v>
      </c>
      <c r="F2545" s="466" t="e">
        <f t="shared" si="115"/>
        <v>#DIV/0!</v>
      </c>
      <c r="G2545" s="467">
        <v>0</v>
      </c>
      <c r="H2545" s="468"/>
      <c r="I2545" s="473"/>
      <c r="J2545" s="474"/>
      <c r="K2545" s="475">
        <f t="shared" si="116"/>
        <v>0</v>
      </c>
      <c r="L2545" s="476" t="str">
        <f t="shared" si="114"/>
        <v/>
      </c>
      <c r="M2545" s="477"/>
      <c r="N2545" s="478"/>
    </row>
    <row r="2546" ht="15" customHeight="1" spans="1:14">
      <c r="A2546" s="461">
        <v>2540</v>
      </c>
      <c r="B2546" s="469" t="s">
        <v>3126</v>
      </c>
      <c r="C2546" s="470" t="s">
        <v>3127</v>
      </c>
      <c r="D2546" s="471" t="s">
        <v>386</v>
      </c>
      <c r="E2546" s="465">
        <v>0</v>
      </c>
      <c r="F2546" s="466" t="e">
        <f t="shared" si="115"/>
        <v>#DIV/0!</v>
      </c>
      <c r="G2546" s="467">
        <v>0</v>
      </c>
      <c r="H2546" s="468"/>
      <c r="I2546" s="473"/>
      <c r="J2546" s="474"/>
      <c r="K2546" s="475">
        <f t="shared" si="116"/>
        <v>0</v>
      </c>
      <c r="L2546" s="476" t="str">
        <f t="shared" si="114"/>
        <v/>
      </c>
      <c r="M2546" s="477"/>
      <c r="N2546" s="478"/>
    </row>
    <row r="2547" ht="15" customHeight="1" spans="1:14">
      <c r="A2547" s="461">
        <v>2541</v>
      </c>
      <c r="B2547" s="469" t="s">
        <v>3128</v>
      </c>
      <c r="C2547" s="470"/>
      <c r="D2547" s="471" t="s">
        <v>342</v>
      </c>
      <c r="E2547" s="465">
        <v>0</v>
      </c>
      <c r="F2547" s="466" t="e">
        <f t="shared" si="115"/>
        <v>#DIV/0!</v>
      </c>
      <c r="G2547" s="467">
        <v>0</v>
      </c>
      <c r="H2547" s="468"/>
      <c r="I2547" s="473"/>
      <c r="J2547" s="474"/>
      <c r="K2547" s="475">
        <f t="shared" si="116"/>
        <v>0</v>
      </c>
      <c r="L2547" s="476" t="str">
        <f t="shared" si="114"/>
        <v/>
      </c>
      <c r="M2547" s="477"/>
      <c r="N2547" s="478"/>
    </row>
    <row r="2548" ht="15" customHeight="1" spans="1:14">
      <c r="A2548" s="461">
        <v>2542</v>
      </c>
      <c r="B2548" s="469" t="s">
        <v>3129</v>
      </c>
      <c r="C2548" s="470"/>
      <c r="D2548" s="471" t="s">
        <v>746</v>
      </c>
      <c r="E2548" s="465">
        <v>0</v>
      </c>
      <c r="F2548" s="466" t="e">
        <f t="shared" si="115"/>
        <v>#DIV/0!</v>
      </c>
      <c r="G2548" s="467">
        <v>0</v>
      </c>
      <c r="H2548" s="468"/>
      <c r="I2548" s="473"/>
      <c r="J2548" s="474"/>
      <c r="K2548" s="475">
        <f t="shared" si="116"/>
        <v>0</v>
      </c>
      <c r="L2548" s="476" t="str">
        <f t="shared" si="114"/>
        <v/>
      </c>
      <c r="M2548" s="477"/>
      <c r="N2548" s="478"/>
    </row>
    <row r="2549" ht="15" customHeight="1" spans="1:14">
      <c r="A2549" s="461">
        <v>2543</v>
      </c>
      <c r="B2549" s="469" t="s">
        <v>3130</v>
      </c>
      <c r="C2549" s="470"/>
      <c r="D2549" s="471" t="s">
        <v>386</v>
      </c>
      <c r="E2549" s="465">
        <v>0</v>
      </c>
      <c r="F2549" s="466" t="e">
        <f t="shared" si="115"/>
        <v>#DIV/0!</v>
      </c>
      <c r="G2549" s="467">
        <v>0</v>
      </c>
      <c r="H2549" s="468"/>
      <c r="I2549" s="473"/>
      <c r="J2549" s="474"/>
      <c r="K2549" s="475">
        <f t="shared" si="116"/>
        <v>0</v>
      </c>
      <c r="L2549" s="476" t="str">
        <f t="shared" si="114"/>
        <v/>
      </c>
      <c r="M2549" s="477"/>
      <c r="N2549" s="478"/>
    </row>
    <row r="2550" ht="15" customHeight="1" spans="1:14">
      <c r="A2550" s="461">
        <v>2544</v>
      </c>
      <c r="B2550" s="469" t="s">
        <v>3131</v>
      </c>
      <c r="C2550" s="470"/>
      <c r="D2550" s="471" t="s">
        <v>386</v>
      </c>
      <c r="E2550" s="465">
        <v>0</v>
      </c>
      <c r="F2550" s="466" t="e">
        <f t="shared" si="115"/>
        <v>#DIV/0!</v>
      </c>
      <c r="G2550" s="467">
        <v>0</v>
      </c>
      <c r="H2550" s="468"/>
      <c r="I2550" s="473"/>
      <c r="J2550" s="474"/>
      <c r="K2550" s="475">
        <f t="shared" si="116"/>
        <v>0</v>
      </c>
      <c r="L2550" s="476" t="str">
        <f t="shared" si="114"/>
        <v/>
      </c>
      <c r="M2550" s="477"/>
      <c r="N2550" s="478"/>
    </row>
    <row r="2551" ht="15" customHeight="1" spans="1:14">
      <c r="A2551" s="461">
        <v>2545</v>
      </c>
      <c r="B2551" s="469" t="s">
        <v>3132</v>
      </c>
      <c r="C2551" s="470"/>
      <c r="D2551" s="471" t="s">
        <v>342</v>
      </c>
      <c r="E2551" s="465">
        <v>0</v>
      </c>
      <c r="F2551" s="466" t="e">
        <f t="shared" si="115"/>
        <v>#DIV/0!</v>
      </c>
      <c r="G2551" s="467">
        <v>0</v>
      </c>
      <c r="H2551" s="468"/>
      <c r="I2551" s="473"/>
      <c r="J2551" s="474"/>
      <c r="K2551" s="475">
        <f t="shared" si="116"/>
        <v>0</v>
      </c>
      <c r="L2551" s="476" t="str">
        <f t="shared" si="114"/>
        <v/>
      </c>
      <c r="M2551" s="477"/>
      <c r="N2551" s="478"/>
    </row>
    <row r="2552" ht="15" customHeight="1" spans="1:14">
      <c r="A2552" s="461">
        <v>2546</v>
      </c>
      <c r="B2552" s="469" t="s">
        <v>3133</v>
      </c>
      <c r="C2552" s="470"/>
      <c r="D2552" s="471" t="s">
        <v>386</v>
      </c>
      <c r="E2552" s="465">
        <v>0</v>
      </c>
      <c r="F2552" s="466" t="e">
        <f t="shared" si="115"/>
        <v>#DIV/0!</v>
      </c>
      <c r="G2552" s="467">
        <v>0</v>
      </c>
      <c r="H2552" s="468"/>
      <c r="I2552" s="473"/>
      <c r="J2552" s="474"/>
      <c r="K2552" s="475">
        <f t="shared" si="116"/>
        <v>0</v>
      </c>
      <c r="L2552" s="476" t="str">
        <f t="shared" si="114"/>
        <v/>
      </c>
      <c r="M2552" s="477"/>
      <c r="N2552" s="478"/>
    </row>
    <row r="2553" ht="15" customHeight="1" spans="1:14">
      <c r="A2553" s="461">
        <v>2547</v>
      </c>
      <c r="B2553" s="469" t="s">
        <v>3134</v>
      </c>
      <c r="C2553" s="470"/>
      <c r="D2553" s="471" t="s">
        <v>386</v>
      </c>
      <c r="E2553" s="465">
        <v>0</v>
      </c>
      <c r="F2553" s="466" t="e">
        <f t="shared" si="115"/>
        <v>#DIV/0!</v>
      </c>
      <c r="G2553" s="467">
        <v>0</v>
      </c>
      <c r="H2553" s="468"/>
      <c r="I2553" s="473"/>
      <c r="J2553" s="474"/>
      <c r="K2553" s="475">
        <f t="shared" si="116"/>
        <v>0</v>
      </c>
      <c r="L2553" s="476" t="str">
        <f t="shared" si="114"/>
        <v/>
      </c>
      <c r="M2553" s="477"/>
      <c r="N2553" s="478"/>
    </row>
    <row r="2554" ht="15" customHeight="1" spans="1:14">
      <c r="A2554" s="461">
        <v>2548</v>
      </c>
      <c r="B2554" s="469" t="s">
        <v>3135</v>
      </c>
      <c r="C2554" s="470"/>
      <c r="D2554" s="471" t="s">
        <v>386</v>
      </c>
      <c r="E2554" s="465">
        <v>0</v>
      </c>
      <c r="F2554" s="466" t="e">
        <f t="shared" si="115"/>
        <v>#DIV/0!</v>
      </c>
      <c r="G2554" s="467">
        <v>0</v>
      </c>
      <c r="H2554" s="468"/>
      <c r="I2554" s="473"/>
      <c r="J2554" s="474"/>
      <c r="K2554" s="475">
        <f t="shared" si="116"/>
        <v>0</v>
      </c>
      <c r="L2554" s="476" t="str">
        <f t="shared" si="114"/>
        <v/>
      </c>
      <c r="M2554" s="477"/>
      <c r="N2554" s="478"/>
    </row>
    <row r="2555" ht="15" customHeight="1" spans="1:14">
      <c r="A2555" s="461">
        <v>2549</v>
      </c>
      <c r="B2555" s="469" t="s">
        <v>3136</v>
      </c>
      <c r="C2555" s="470"/>
      <c r="D2555" s="471" t="s">
        <v>386</v>
      </c>
      <c r="E2555" s="465">
        <v>0</v>
      </c>
      <c r="F2555" s="466" t="e">
        <f t="shared" si="115"/>
        <v>#DIV/0!</v>
      </c>
      <c r="G2555" s="467">
        <v>0</v>
      </c>
      <c r="H2555" s="468"/>
      <c r="I2555" s="473"/>
      <c r="J2555" s="474"/>
      <c r="K2555" s="475">
        <f t="shared" si="116"/>
        <v>0</v>
      </c>
      <c r="L2555" s="476" t="str">
        <f t="shared" si="114"/>
        <v/>
      </c>
      <c r="M2555" s="477"/>
      <c r="N2555" s="478"/>
    </row>
    <row r="2556" ht="15" customHeight="1" spans="1:14">
      <c r="A2556" s="461">
        <v>2550</v>
      </c>
      <c r="B2556" s="469" t="s">
        <v>1368</v>
      </c>
      <c r="C2556" s="470" t="s">
        <v>3137</v>
      </c>
      <c r="D2556" s="471" t="s">
        <v>342</v>
      </c>
      <c r="E2556" s="465">
        <v>0</v>
      </c>
      <c r="F2556" s="466" t="e">
        <f t="shared" si="115"/>
        <v>#DIV/0!</v>
      </c>
      <c r="G2556" s="467">
        <v>0</v>
      </c>
      <c r="H2556" s="468"/>
      <c r="I2556" s="473"/>
      <c r="J2556" s="474"/>
      <c r="K2556" s="475">
        <f t="shared" si="116"/>
        <v>0</v>
      </c>
      <c r="L2556" s="476" t="str">
        <f t="shared" si="114"/>
        <v/>
      </c>
      <c r="M2556" s="477"/>
      <c r="N2556" s="478"/>
    </row>
    <row r="2557" ht="15" customHeight="1" spans="1:14">
      <c r="A2557" s="461">
        <v>2551</v>
      </c>
      <c r="B2557" s="469" t="s">
        <v>3138</v>
      </c>
      <c r="C2557" s="470"/>
      <c r="D2557" s="471" t="s">
        <v>393</v>
      </c>
      <c r="E2557" s="465">
        <v>0</v>
      </c>
      <c r="F2557" s="466" t="e">
        <f t="shared" si="115"/>
        <v>#DIV/0!</v>
      </c>
      <c r="G2557" s="467">
        <v>0</v>
      </c>
      <c r="H2557" s="468"/>
      <c r="I2557" s="473"/>
      <c r="J2557" s="474"/>
      <c r="K2557" s="475">
        <f t="shared" si="116"/>
        <v>0</v>
      </c>
      <c r="L2557" s="476" t="str">
        <f t="shared" si="114"/>
        <v/>
      </c>
      <c r="M2557" s="477"/>
      <c r="N2557" s="478"/>
    </row>
    <row r="2558" ht="15" customHeight="1" spans="1:14">
      <c r="A2558" s="461">
        <v>2552</v>
      </c>
      <c r="B2558" s="469" t="s">
        <v>3139</v>
      </c>
      <c r="C2558" s="470"/>
      <c r="D2558" s="471" t="s">
        <v>393</v>
      </c>
      <c r="E2558" s="465">
        <v>0</v>
      </c>
      <c r="F2558" s="466" t="e">
        <f t="shared" si="115"/>
        <v>#DIV/0!</v>
      </c>
      <c r="G2558" s="467">
        <v>0</v>
      </c>
      <c r="H2558" s="468"/>
      <c r="I2558" s="473"/>
      <c r="J2558" s="474"/>
      <c r="K2558" s="475">
        <f t="shared" si="116"/>
        <v>0</v>
      </c>
      <c r="L2558" s="476" t="str">
        <f t="shared" si="114"/>
        <v/>
      </c>
      <c r="M2558" s="477"/>
      <c r="N2558" s="478"/>
    </row>
    <row r="2559" ht="15" customHeight="1" spans="1:14">
      <c r="A2559" s="461">
        <v>2553</v>
      </c>
      <c r="B2559" s="469" t="s">
        <v>1376</v>
      </c>
      <c r="C2559" s="470" t="s">
        <v>362</v>
      </c>
      <c r="D2559" s="471" t="s">
        <v>386</v>
      </c>
      <c r="E2559" s="465">
        <v>0</v>
      </c>
      <c r="F2559" s="466" t="e">
        <f t="shared" si="115"/>
        <v>#DIV/0!</v>
      </c>
      <c r="G2559" s="467">
        <v>0</v>
      </c>
      <c r="H2559" s="468"/>
      <c r="I2559" s="473"/>
      <c r="J2559" s="474"/>
      <c r="K2559" s="475">
        <f t="shared" si="116"/>
        <v>0</v>
      </c>
      <c r="L2559" s="476" t="str">
        <f t="shared" si="114"/>
        <v/>
      </c>
      <c r="M2559" s="477"/>
      <c r="N2559" s="478"/>
    </row>
    <row r="2560" ht="15" customHeight="1" spans="1:14">
      <c r="A2560" s="461">
        <v>2554</v>
      </c>
      <c r="B2560" s="469" t="s">
        <v>1376</v>
      </c>
      <c r="C2560" s="470" t="s">
        <v>1468</v>
      </c>
      <c r="D2560" s="471" t="s">
        <v>386</v>
      </c>
      <c r="E2560" s="465">
        <v>0</v>
      </c>
      <c r="F2560" s="466" t="e">
        <f t="shared" si="115"/>
        <v>#DIV/0!</v>
      </c>
      <c r="G2560" s="467">
        <v>0</v>
      </c>
      <c r="H2560" s="468"/>
      <c r="I2560" s="473"/>
      <c r="J2560" s="474"/>
      <c r="K2560" s="475">
        <f t="shared" si="116"/>
        <v>0</v>
      </c>
      <c r="L2560" s="476" t="str">
        <f t="shared" si="114"/>
        <v/>
      </c>
      <c r="M2560" s="477"/>
      <c r="N2560" s="478"/>
    </row>
    <row r="2561" ht="15" customHeight="1" spans="1:14">
      <c r="A2561" s="461">
        <v>2555</v>
      </c>
      <c r="B2561" s="469" t="s">
        <v>1376</v>
      </c>
      <c r="C2561" s="470" t="s">
        <v>1427</v>
      </c>
      <c r="D2561" s="471" t="s">
        <v>386</v>
      </c>
      <c r="E2561" s="465">
        <v>0</v>
      </c>
      <c r="F2561" s="466" t="e">
        <f t="shared" si="115"/>
        <v>#DIV/0!</v>
      </c>
      <c r="G2561" s="467">
        <v>0</v>
      </c>
      <c r="H2561" s="468"/>
      <c r="I2561" s="473"/>
      <c r="J2561" s="474"/>
      <c r="K2561" s="475">
        <f t="shared" si="116"/>
        <v>0</v>
      </c>
      <c r="L2561" s="476" t="str">
        <f t="shared" si="114"/>
        <v/>
      </c>
      <c r="M2561" s="477"/>
      <c r="N2561" s="478"/>
    </row>
    <row r="2562" ht="15" customHeight="1" spans="1:14">
      <c r="A2562" s="461">
        <v>2556</v>
      </c>
      <c r="B2562" s="469" t="s">
        <v>1376</v>
      </c>
      <c r="C2562" s="470" t="s">
        <v>1286</v>
      </c>
      <c r="D2562" s="471" t="s">
        <v>386</v>
      </c>
      <c r="E2562" s="465">
        <v>0</v>
      </c>
      <c r="F2562" s="466" t="e">
        <f t="shared" si="115"/>
        <v>#DIV/0!</v>
      </c>
      <c r="G2562" s="467">
        <v>0</v>
      </c>
      <c r="H2562" s="468"/>
      <c r="I2562" s="473"/>
      <c r="J2562" s="474"/>
      <c r="K2562" s="475">
        <f t="shared" si="116"/>
        <v>0</v>
      </c>
      <c r="L2562" s="476" t="str">
        <f t="shared" si="114"/>
        <v/>
      </c>
      <c r="M2562" s="477"/>
      <c r="N2562" s="478"/>
    </row>
    <row r="2563" ht="15" customHeight="1" spans="1:14">
      <c r="A2563" s="461">
        <v>2557</v>
      </c>
      <c r="B2563" s="469" t="s">
        <v>3140</v>
      </c>
      <c r="C2563" s="470"/>
      <c r="D2563" s="471" t="s">
        <v>386</v>
      </c>
      <c r="E2563" s="465">
        <v>0</v>
      </c>
      <c r="F2563" s="466" t="e">
        <f t="shared" si="115"/>
        <v>#DIV/0!</v>
      </c>
      <c r="G2563" s="467">
        <v>0</v>
      </c>
      <c r="H2563" s="468"/>
      <c r="I2563" s="473"/>
      <c r="J2563" s="474"/>
      <c r="K2563" s="475">
        <f t="shared" si="116"/>
        <v>0</v>
      </c>
      <c r="L2563" s="476" t="str">
        <f t="shared" ref="L2563:L2626" si="117">IF(OR(G2563&lt;=0,G2563=""),"",(J2563-G2563)/G2563*100)</f>
        <v/>
      </c>
      <c r="M2563" s="477"/>
      <c r="N2563" s="478"/>
    </row>
    <row r="2564" ht="15" customHeight="1" spans="1:14">
      <c r="A2564" s="461">
        <v>2558</v>
      </c>
      <c r="B2564" s="469" t="s">
        <v>3141</v>
      </c>
      <c r="C2564" s="470"/>
      <c r="D2564" s="471" t="s">
        <v>386</v>
      </c>
      <c r="E2564" s="465">
        <v>0</v>
      </c>
      <c r="F2564" s="466" t="e">
        <f t="shared" si="115"/>
        <v>#DIV/0!</v>
      </c>
      <c r="G2564" s="467">
        <v>0</v>
      </c>
      <c r="H2564" s="468"/>
      <c r="I2564" s="473"/>
      <c r="J2564" s="474"/>
      <c r="K2564" s="475">
        <f t="shared" si="116"/>
        <v>0</v>
      </c>
      <c r="L2564" s="476" t="str">
        <f t="shared" si="117"/>
        <v/>
      </c>
      <c r="M2564" s="477"/>
      <c r="N2564" s="478"/>
    </row>
    <row r="2565" ht="15" customHeight="1" spans="1:14">
      <c r="A2565" s="461">
        <v>2559</v>
      </c>
      <c r="B2565" s="469" t="s">
        <v>3142</v>
      </c>
      <c r="C2565" s="470"/>
      <c r="D2565" s="471" t="s">
        <v>386</v>
      </c>
      <c r="E2565" s="465">
        <v>0</v>
      </c>
      <c r="F2565" s="466" t="e">
        <f t="shared" si="115"/>
        <v>#DIV/0!</v>
      </c>
      <c r="G2565" s="467">
        <v>0</v>
      </c>
      <c r="H2565" s="468"/>
      <c r="I2565" s="473"/>
      <c r="J2565" s="474"/>
      <c r="K2565" s="475">
        <f t="shared" si="116"/>
        <v>0</v>
      </c>
      <c r="L2565" s="476" t="str">
        <f t="shared" si="117"/>
        <v/>
      </c>
      <c r="M2565" s="477"/>
      <c r="N2565" s="478"/>
    </row>
    <row r="2566" ht="15" customHeight="1" spans="1:14">
      <c r="A2566" s="461">
        <v>2560</v>
      </c>
      <c r="B2566" s="469" t="s">
        <v>1376</v>
      </c>
      <c r="C2566" s="470" t="s">
        <v>3143</v>
      </c>
      <c r="D2566" s="471" t="s">
        <v>386</v>
      </c>
      <c r="E2566" s="465">
        <v>0</v>
      </c>
      <c r="F2566" s="466" t="e">
        <f t="shared" si="115"/>
        <v>#DIV/0!</v>
      </c>
      <c r="G2566" s="467">
        <v>0</v>
      </c>
      <c r="H2566" s="468"/>
      <c r="I2566" s="473"/>
      <c r="J2566" s="474"/>
      <c r="K2566" s="475">
        <f t="shared" si="116"/>
        <v>0</v>
      </c>
      <c r="L2566" s="476" t="str">
        <f t="shared" si="117"/>
        <v/>
      </c>
      <c r="M2566" s="477"/>
      <c r="N2566" s="478"/>
    </row>
    <row r="2567" ht="15" customHeight="1" spans="1:14">
      <c r="A2567" s="461">
        <v>2561</v>
      </c>
      <c r="B2567" s="469" t="s">
        <v>1376</v>
      </c>
      <c r="C2567" s="470" t="s">
        <v>1497</v>
      </c>
      <c r="D2567" s="471" t="s">
        <v>386</v>
      </c>
      <c r="E2567" s="465">
        <v>0</v>
      </c>
      <c r="F2567" s="466" t="e">
        <f t="shared" si="115"/>
        <v>#DIV/0!</v>
      </c>
      <c r="G2567" s="467">
        <v>0</v>
      </c>
      <c r="H2567" s="468"/>
      <c r="I2567" s="473"/>
      <c r="J2567" s="474"/>
      <c r="K2567" s="475">
        <f t="shared" si="116"/>
        <v>0</v>
      </c>
      <c r="L2567" s="476" t="str">
        <f t="shared" si="117"/>
        <v/>
      </c>
      <c r="M2567" s="477"/>
      <c r="N2567" s="478"/>
    </row>
    <row r="2568" ht="15" customHeight="1" spans="1:14">
      <c r="A2568" s="461">
        <v>2562</v>
      </c>
      <c r="B2568" s="469" t="s">
        <v>1376</v>
      </c>
      <c r="C2568" s="470" t="s">
        <v>1494</v>
      </c>
      <c r="D2568" s="471" t="s">
        <v>386</v>
      </c>
      <c r="E2568" s="465">
        <v>0</v>
      </c>
      <c r="F2568" s="466" t="e">
        <f t="shared" ref="F2568:F2631" si="118">G2568/E2568</f>
        <v>#DIV/0!</v>
      </c>
      <c r="G2568" s="467">
        <v>0</v>
      </c>
      <c r="H2568" s="468"/>
      <c r="I2568" s="473"/>
      <c r="J2568" s="474"/>
      <c r="K2568" s="475">
        <f t="shared" ref="K2568:K2631" si="119">J2568-G2568</f>
        <v>0</v>
      </c>
      <c r="L2568" s="476" t="str">
        <f t="shared" si="117"/>
        <v/>
      </c>
      <c r="M2568" s="477"/>
      <c r="N2568" s="478"/>
    </row>
    <row r="2569" ht="15" customHeight="1" spans="1:14">
      <c r="A2569" s="461">
        <v>2563</v>
      </c>
      <c r="B2569" s="469" t="s">
        <v>3144</v>
      </c>
      <c r="C2569" s="470" t="s">
        <v>472</v>
      </c>
      <c r="D2569" s="471" t="s">
        <v>386</v>
      </c>
      <c r="E2569" s="465">
        <v>0</v>
      </c>
      <c r="F2569" s="466" t="e">
        <f t="shared" si="118"/>
        <v>#DIV/0!</v>
      </c>
      <c r="G2569" s="467">
        <v>0</v>
      </c>
      <c r="H2569" s="468"/>
      <c r="I2569" s="473"/>
      <c r="J2569" s="474"/>
      <c r="K2569" s="475">
        <f t="shared" si="119"/>
        <v>0</v>
      </c>
      <c r="L2569" s="476" t="str">
        <f t="shared" si="117"/>
        <v/>
      </c>
      <c r="M2569" s="477"/>
      <c r="N2569" s="478"/>
    </row>
    <row r="2570" ht="15" customHeight="1" spans="1:14">
      <c r="A2570" s="461">
        <v>2564</v>
      </c>
      <c r="B2570" s="469" t="s">
        <v>3145</v>
      </c>
      <c r="C2570" s="470"/>
      <c r="D2570" s="471" t="s">
        <v>386</v>
      </c>
      <c r="E2570" s="465">
        <v>0</v>
      </c>
      <c r="F2570" s="466" t="e">
        <f t="shared" si="118"/>
        <v>#DIV/0!</v>
      </c>
      <c r="G2570" s="467">
        <v>0</v>
      </c>
      <c r="H2570" s="468"/>
      <c r="I2570" s="473"/>
      <c r="J2570" s="474"/>
      <c r="K2570" s="475">
        <f t="shared" si="119"/>
        <v>0</v>
      </c>
      <c r="L2570" s="476" t="str">
        <f t="shared" si="117"/>
        <v/>
      </c>
      <c r="M2570" s="477"/>
      <c r="N2570" s="478"/>
    </row>
    <row r="2571" ht="15" customHeight="1" spans="1:14">
      <c r="A2571" s="461">
        <v>2565</v>
      </c>
      <c r="B2571" s="469" t="s">
        <v>3146</v>
      </c>
      <c r="C2571" s="470"/>
      <c r="D2571" s="471" t="s">
        <v>386</v>
      </c>
      <c r="E2571" s="465">
        <v>0</v>
      </c>
      <c r="F2571" s="466" t="e">
        <f t="shared" si="118"/>
        <v>#DIV/0!</v>
      </c>
      <c r="G2571" s="467">
        <v>0</v>
      </c>
      <c r="H2571" s="468"/>
      <c r="I2571" s="473"/>
      <c r="J2571" s="474"/>
      <c r="K2571" s="475">
        <f t="shared" si="119"/>
        <v>0</v>
      </c>
      <c r="L2571" s="476" t="str">
        <f t="shared" si="117"/>
        <v/>
      </c>
      <c r="M2571" s="477"/>
      <c r="N2571" s="478"/>
    </row>
    <row r="2572" ht="15" customHeight="1" spans="1:14">
      <c r="A2572" s="461">
        <v>2566</v>
      </c>
      <c r="B2572" s="469" t="s">
        <v>1387</v>
      </c>
      <c r="C2572" s="485" t="s">
        <v>3147</v>
      </c>
      <c r="D2572" s="471" t="s">
        <v>987</v>
      </c>
      <c r="E2572" s="465">
        <v>0</v>
      </c>
      <c r="F2572" s="466" t="e">
        <f t="shared" si="118"/>
        <v>#DIV/0!</v>
      </c>
      <c r="G2572" s="467">
        <v>0</v>
      </c>
      <c r="H2572" s="468"/>
      <c r="I2572" s="473"/>
      <c r="J2572" s="474"/>
      <c r="K2572" s="475">
        <f t="shared" si="119"/>
        <v>0</v>
      </c>
      <c r="L2572" s="476" t="str">
        <f t="shared" si="117"/>
        <v/>
      </c>
      <c r="M2572" s="477"/>
      <c r="N2572" s="478"/>
    </row>
    <row r="2573" ht="15" customHeight="1" spans="1:14">
      <c r="A2573" s="461">
        <v>2567</v>
      </c>
      <c r="B2573" s="469" t="s">
        <v>1387</v>
      </c>
      <c r="C2573" s="470">
        <v>800</v>
      </c>
      <c r="D2573" s="471" t="s">
        <v>987</v>
      </c>
      <c r="E2573" s="465">
        <v>0</v>
      </c>
      <c r="F2573" s="466" t="e">
        <f t="shared" si="118"/>
        <v>#DIV/0!</v>
      </c>
      <c r="G2573" s="467">
        <v>0</v>
      </c>
      <c r="H2573" s="468"/>
      <c r="I2573" s="473"/>
      <c r="J2573" s="474"/>
      <c r="K2573" s="475">
        <f t="shared" si="119"/>
        <v>0</v>
      </c>
      <c r="L2573" s="476" t="str">
        <f t="shared" si="117"/>
        <v/>
      </c>
      <c r="M2573" s="477"/>
      <c r="N2573" s="478"/>
    </row>
    <row r="2574" ht="15" customHeight="1" spans="1:14">
      <c r="A2574" s="461">
        <v>2568</v>
      </c>
      <c r="B2574" s="469" t="s">
        <v>1387</v>
      </c>
      <c r="C2574" s="485" t="s">
        <v>3148</v>
      </c>
      <c r="D2574" s="471" t="s">
        <v>987</v>
      </c>
      <c r="E2574" s="465">
        <v>0</v>
      </c>
      <c r="F2574" s="466" t="e">
        <f t="shared" si="118"/>
        <v>#DIV/0!</v>
      </c>
      <c r="G2574" s="467">
        <v>0</v>
      </c>
      <c r="H2574" s="468"/>
      <c r="I2574" s="473"/>
      <c r="J2574" s="474"/>
      <c r="K2574" s="475">
        <f t="shared" si="119"/>
        <v>0</v>
      </c>
      <c r="L2574" s="476" t="str">
        <f t="shared" si="117"/>
        <v/>
      </c>
      <c r="M2574" s="477"/>
      <c r="N2574" s="478"/>
    </row>
    <row r="2575" ht="15" customHeight="1" spans="1:14">
      <c r="A2575" s="461">
        <v>2569</v>
      </c>
      <c r="B2575" s="469" t="s">
        <v>1387</v>
      </c>
      <c r="C2575" s="470">
        <v>1000</v>
      </c>
      <c r="D2575" s="471" t="s">
        <v>987</v>
      </c>
      <c r="E2575" s="465">
        <v>0</v>
      </c>
      <c r="F2575" s="466" t="e">
        <f t="shared" si="118"/>
        <v>#DIV/0!</v>
      </c>
      <c r="G2575" s="467">
        <v>0</v>
      </c>
      <c r="H2575" s="468"/>
      <c r="I2575" s="473"/>
      <c r="J2575" s="474"/>
      <c r="K2575" s="475">
        <f t="shared" si="119"/>
        <v>0</v>
      </c>
      <c r="L2575" s="476" t="str">
        <f t="shared" si="117"/>
        <v/>
      </c>
      <c r="M2575" s="477"/>
      <c r="N2575" s="478"/>
    </row>
    <row r="2576" ht="15" customHeight="1" spans="1:14">
      <c r="A2576" s="461">
        <v>2570</v>
      </c>
      <c r="B2576" s="469" t="s">
        <v>3149</v>
      </c>
      <c r="C2576" s="470"/>
      <c r="D2576" s="471" t="s">
        <v>386</v>
      </c>
      <c r="E2576" s="465">
        <v>0</v>
      </c>
      <c r="F2576" s="466" t="e">
        <f t="shared" si="118"/>
        <v>#DIV/0!</v>
      </c>
      <c r="G2576" s="467">
        <v>0</v>
      </c>
      <c r="H2576" s="468"/>
      <c r="I2576" s="473"/>
      <c r="J2576" s="474"/>
      <c r="K2576" s="475">
        <f t="shared" si="119"/>
        <v>0</v>
      </c>
      <c r="L2576" s="476" t="str">
        <f t="shared" si="117"/>
        <v/>
      </c>
      <c r="M2576" s="477"/>
      <c r="N2576" s="478"/>
    </row>
    <row r="2577" ht="15" customHeight="1" spans="1:14">
      <c r="A2577" s="461">
        <v>2571</v>
      </c>
      <c r="B2577" s="469" t="s">
        <v>1399</v>
      </c>
      <c r="C2577" s="470" t="s">
        <v>3150</v>
      </c>
      <c r="D2577" s="471" t="s">
        <v>831</v>
      </c>
      <c r="E2577" s="465">
        <v>0</v>
      </c>
      <c r="F2577" s="466" t="e">
        <f t="shared" si="118"/>
        <v>#DIV/0!</v>
      </c>
      <c r="G2577" s="467">
        <v>0</v>
      </c>
      <c r="H2577" s="468"/>
      <c r="I2577" s="473"/>
      <c r="J2577" s="474"/>
      <c r="K2577" s="475">
        <f t="shared" si="119"/>
        <v>0</v>
      </c>
      <c r="L2577" s="476" t="str">
        <f t="shared" si="117"/>
        <v/>
      </c>
      <c r="M2577" s="477"/>
      <c r="N2577" s="478"/>
    </row>
    <row r="2578" ht="15" customHeight="1" spans="1:14">
      <c r="A2578" s="461">
        <v>2572</v>
      </c>
      <c r="B2578" s="469" t="s">
        <v>1399</v>
      </c>
      <c r="C2578" s="470" t="s">
        <v>3151</v>
      </c>
      <c r="D2578" s="471" t="s">
        <v>831</v>
      </c>
      <c r="E2578" s="465">
        <v>0</v>
      </c>
      <c r="F2578" s="466" t="e">
        <f t="shared" si="118"/>
        <v>#DIV/0!</v>
      </c>
      <c r="G2578" s="467">
        <v>0</v>
      </c>
      <c r="H2578" s="468"/>
      <c r="I2578" s="473"/>
      <c r="J2578" s="474"/>
      <c r="K2578" s="475">
        <f t="shared" si="119"/>
        <v>0</v>
      </c>
      <c r="L2578" s="476" t="str">
        <f t="shared" si="117"/>
        <v/>
      </c>
      <c r="M2578" s="477"/>
      <c r="N2578" s="478"/>
    </row>
    <row r="2579" ht="15" customHeight="1" spans="1:14">
      <c r="A2579" s="461">
        <v>2573</v>
      </c>
      <c r="B2579" s="469" t="s">
        <v>1399</v>
      </c>
      <c r="C2579" s="470" t="s">
        <v>3152</v>
      </c>
      <c r="D2579" s="471" t="s">
        <v>831</v>
      </c>
      <c r="E2579" s="465">
        <v>0</v>
      </c>
      <c r="F2579" s="466" t="e">
        <f t="shared" si="118"/>
        <v>#DIV/0!</v>
      </c>
      <c r="G2579" s="467">
        <v>0</v>
      </c>
      <c r="H2579" s="468"/>
      <c r="I2579" s="473"/>
      <c r="J2579" s="474"/>
      <c r="K2579" s="475">
        <f t="shared" si="119"/>
        <v>0</v>
      </c>
      <c r="L2579" s="476" t="str">
        <f t="shared" si="117"/>
        <v/>
      </c>
      <c r="M2579" s="477"/>
      <c r="N2579" s="478"/>
    </row>
    <row r="2580" ht="15" customHeight="1" spans="1:14">
      <c r="A2580" s="461">
        <v>2574</v>
      </c>
      <c r="B2580" s="469" t="s">
        <v>1399</v>
      </c>
      <c r="C2580" s="470" t="s">
        <v>1412</v>
      </c>
      <c r="D2580" s="471" t="s">
        <v>831</v>
      </c>
      <c r="E2580" s="465">
        <v>0</v>
      </c>
      <c r="F2580" s="466" t="e">
        <f t="shared" si="118"/>
        <v>#DIV/0!</v>
      </c>
      <c r="G2580" s="467">
        <v>0</v>
      </c>
      <c r="H2580" s="468"/>
      <c r="I2580" s="473"/>
      <c r="J2580" s="474"/>
      <c r="K2580" s="475">
        <f t="shared" si="119"/>
        <v>0</v>
      </c>
      <c r="L2580" s="476" t="str">
        <f t="shared" si="117"/>
        <v/>
      </c>
      <c r="M2580" s="477"/>
      <c r="N2580" s="478"/>
    </row>
    <row r="2581" ht="15" customHeight="1" spans="1:14">
      <c r="A2581" s="461">
        <v>2575</v>
      </c>
      <c r="B2581" s="469" t="s">
        <v>3153</v>
      </c>
      <c r="C2581" s="470"/>
      <c r="D2581" s="471" t="s">
        <v>386</v>
      </c>
      <c r="E2581" s="465">
        <v>0</v>
      </c>
      <c r="F2581" s="466" t="e">
        <f t="shared" si="118"/>
        <v>#DIV/0!</v>
      </c>
      <c r="G2581" s="467">
        <v>0</v>
      </c>
      <c r="H2581" s="468"/>
      <c r="I2581" s="473"/>
      <c r="J2581" s="474"/>
      <c r="K2581" s="475">
        <f t="shared" si="119"/>
        <v>0</v>
      </c>
      <c r="L2581" s="476" t="str">
        <f t="shared" si="117"/>
        <v/>
      </c>
      <c r="M2581" s="477"/>
      <c r="N2581" s="478"/>
    </row>
    <row r="2582" ht="15" customHeight="1" spans="1:14">
      <c r="A2582" s="461">
        <v>2576</v>
      </c>
      <c r="B2582" s="469" t="s">
        <v>3154</v>
      </c>
      <c r="C2582" s="470"/>
      <c r="D2582" s="471" t="s">
        <v>3155</v>
      </c>
      <c r="E2582" s="465">
        <v>0</v>
      </c>
      <c r="F2582" s="466" t="e">
        <f t="shared" si="118"/>
        <v>#DIV/0!</v>
      </c>
      <c r="G2582" s="467">
        <v>0</v>
      </c>
      <c r="H2582" s="468"/>
      <c r="I2582" s="473"/>
      <c r="J2582" s="474"/>
      <c r="K2582" s="475">
        <f t="shared" si="119"/>
        <v>0</v>
      </c>
      <c r="L2582" s="476" t="str">
        <f t="shared" si="117"/>
        <v/>
      </c>
      <c r="M2582" s="477"/>
      <c r="N2582" s="478"/>
    </row>
    <row r="2583" ht="15" customHeight="1" spans="1:14">
      <c r="A2583" s="461">
        <v>2577</v>
      </c>
      <c r="B2583" s="469" t="s">
        <v>1415</v>
      </c>
      <c r="C2583" s="470" t="s">
        <v>3156</v>
      </c>
      <c r="D2583" s="471" t="s">
        <v>476</v>
      </c>
      <c r="E2583" s="465">
        <v>0</v>
      </c>
      <c r="F2583" s="466" t="e">
        <f t="shared" si="118"/>
        <v>#DIV/0!</v>
      </c>
      <c r="G2583" s="467">
        <v>0</v>
      </c>
      <c r="H2583" s="468"/>
      <c r="I2583" s="473"/>
      <c r="J2583" s="474"/>
      <c r="K2583" s="475">
        <f t="shared" si="119"/>
        <v>0</v>
      </c>
      <c r="L2583" s="476" t="str">
        <f t="shared" si="117"/>
        <v/>
      </c>
      <c r="M2583" s="477"/>
      <c r="N2583" s="478"/>
    </row>
    <row r="2584" ht="15" customHeight="1" spans="1:14">
      <c r="A2584" s="461">
        <v>2578</v>
      </c>
      <c r="B2584" s="469" t="s">
        <v>1415</v>
      </c>
      <c r="C2584" s="470" t="s">
        <v>3157</v>
      </c>
      <c r="D2584" s="471" t="s">
        <v>476</v>
      </c>
      <c r="E2584" s="465">
        <v>0</v>
      </c>
      <c r="F2584" s="466" t="e">
        <f t="shared" si="118"/>
        <v>#DIV/0!</v>
      </c>
      <c r="G2584" s="467">
        <v>0</v>
      </c>
      <c r="H2584" s="468"/>
      <c r="I2584" s="473"/>
      <c r="J2584" s="474"/>
      <c r="K2584" s="475">
        <f t="shared" si="119"/>
        <v>0</v>
      </c>
      <c r="L2584" s="476" t="str">
        <f t="shared" si="117"/>
        <v/>
      </c>
      <c r="M2584" s="477"/>
      <c r="N2584" s="478"/>
    </row>
    <row r="2585" ht="15" customHeight="1" spans="1:14">
      <c r="A2585" s="461">
        <v>2579</v>
      </c>
      <c r="B2585" s="469" t="s">
        <v>1415</v>
      </c>
      <c r="C2585" s="470" t="s">
        <v>3158</v>
      </c>
      <c r="D2585" s="471" t="s">
        <v>476</v>
      </c>
      <c r="E2585" s="465">
        <v>0</v>
      </c>
      <c r="F2585" s="466" t="e">
        <f t="shared" si="118"/>
        <v>#DIV/0!</v>
      </c>
      <c r="G2585" s="467">
        <v>0</v>
      </c>
      <c r="H2585" s="468"/>
      <c r="I2585" s="473"/>
      <c r="J2585" s="474"/>
      <c r="K2585" s="475">
        <f t="shared" si="119"/>
        <v>0</v>
      </c>
      <c r="L2585" s="476" t="str">
        <f t="shared" si="117"/>
        <v/>
      </c>
      <c r="M2585" s="477"/>
      <c r="N2585" s="478"/>
    </row>
    <row r="2586" ht="15" customHeight="1" spans="1:14">
      <c r="A2586" s="461">
        <v>2580</v>
      </c>
      <c r="B2586" s="469" t="s">
        <v>1415</v>
      </c>
      <c r="C2586" s="470"/>
      <c r="D2586" s="471" t="s">
        <v>476</v>
      </c>
      <c r="E2586" s="465">
        <v>0</v>
      </c>
      <c r="F2586" s="466" t="e">
        <f t="shared" si="118"/>
        <v>#DIV/0!</v>
      </c>
      <c r="G2586" s="467">
        <v>0</v>
      </c>
      <c r="H2586" s="468"/>
      <c r="I2586" s="473"/>
      <c r="J2586" s="474"/>
      <c r="K2586" s="475">
        <f t="shared" si="119"/>
        <v>0</v>
      </c>
      <c r="L2586" s="476" t="str">
        <f t="shared" si="117"/>
        <v/>
      </c>
      <c r="M2586" s="477"/>
      <c r="N2586" s="478"/>
    </row>
    <row r="2587" ht="15" customHeight="1" spans="1:14">
      <c r="A2587" s="461">
        <v>2581</v>
      </c>
      <c r="B2587" s="469" t="s">
        <v>3159</v>
      </c>
      <c r="C2587" s="470" t="s">
        <v>3160</v>
      </c>
      <c r="D2587" s="471" t="s">
        <v>476</v>
      </c>
      <c r="E2587" s="465">
        <v>0</v>
      </c>
      <c r="F2587" s="466" t="e">
        <f t="shared" si="118"/>
        <v>#DIV/0!</v>
      </c>
      <c r="G2587" s="467">
        <v>0</v>
      </c>
      <c r="H2587" s="468"/>
      <c r="I2587" s="473"/>
      <c r="J2587" s="474"/>
      <c r="K2587" s="475">
        <f t="shared" si="119"/>
        <v>0</v>
      </c>
      <c r="L2587" s="476" t="str">
        <f t="shared" si="117"/>
        <v/>
      </c>
      <c r="M2587" s="477"/>
      <c r="N2587" s="478"/>
    </row>
    <row r="2588" ht="15" customHeight="1" spans="1:14">
      <c r="A2588" s="461">
        <v>2582</v>
      </c>
      <c r="B2588" s="469" t="s">
        <v>1415</v>
      </c>
      <c r="C2588" s="470" t="s">
        <v>3161</v>
      </c>
      <c r="D2588" s="471" t="s">
        <v>476</v>
      </c>
      <c r="E2588" s="465">
        <v>0</v>
      </c>
      <c r="F2588" s="466" t="e">
        <f t="shared" si="118"/>
        <v>#DIV/0!</v>
      </c>
      <c r="G2588" s="467">
        <v>0</v>
      </c>
      <c r="H2588" s="468"/>
      <c r="I2588" s="473"/>
      <c r="J2588" s="474"/>
      <c r="K2588" s="475">
        <f t="shared" si="119"/>
        <v>0</v>
      </c>
      <c r="L2588" s="476" t="str">
        <f t="shared" si="117"/>
        <v/>
      </c>
      <c r="M2588" s="477"/>
      <c r="N2588" s="478"/>
    </row>
    <row r="2589" ht="15" customHeight="1" spans="1:14">
      <c r="A2589" s="461">
        <v>2583</v>
      </c>
      <c r="B2589" s="469" t="s">
        <v>1415</v>
      </c>
      <c r="C2589" s="470" t="s">
        <v>3162</v>
      </c>
      <c r="D2589" s="471" t="s">
        <v>476</v>
      </c>
      <c r="E2589" s="465">
        <v>0</v>
      </c>
      <c r="F2589" s="466" t="e">
        <f t="shared" si="118"/>
        <v>#DIV/0!</v>
      </c>
      <c r="G2589" s="467">
        <v>0</v>
      </c>
      <c r="H2589" s="468"/>
      <c r="I2589" s="473"/>
      <c r="J2589" s="474"/>
      <c r="K2589" s="475">
        <f t="shared" si="119"/>
        <v>0</v>
      </c>
      <c r="L2589" s="476" t="str">
        <f t="shared" si="117"/>
        <v/>
      </c>
      <c r="M2589" s="477"/>
      <c r="N2589" s="478"/>
    </row>
    <row r="2590" ht="15" customHeight="1" spans="1:14">
      <c r="A2590" s="461">
        <v>2584</v>
      </c>
      <c r="B2590" s="469" t="s">
        <v>1415</v>
      </c>
      <c r="C2590" s="470" t="s">
        <v>3163</v>
      </c>
      <c r="D2590" s="471" t="s">
        <v>476</v>
      </c>
      <c r="E2590" s="465">
        <v>0</v>
      </c>
      <c r="F2590" s="466" t="e">
        <f t="shared" si="118"/>
        <v>#DIV/0!</v>
      </c>
      <c r="G2590" s="467">
        <v>0</v>
      </c>
      <c r="H2590" s="468"/>
      <c r="I2590" s="473"/>
      <c r="J2590" s="474"/>
      <c r="K2590" s="475">
        <f t="shared" si="119"/>
        <v>0</v>
      </c>
      <c r="L2590" s="476" t="str">
        <f t="shared" si="117"/>
        <v/>
      </c>
      <c r="M2590" s="477"/>
      <c r="N2590" s="478"/>
    </row>
    <row r="2591" ht="15" customHeight="1" spans="1:14">
      <c r="A2591" s="461">
        <v>2585</v>
      </c>
      <c r="B2591" s="469" t="s">
        <v>1415</v>
      </c>
      <c r="C2591" s="470" t="s">
        <v>3164</v>
      </c>
      <c r="D2591" s="471" t="s">
        <v>476</v>
      </c>
      <c r="E2591" s="465">
        <v>0</v>
      </c>
      <c r="F2591" s="466" t="e">
        <f t="shared" si="118"/>
        <v>#DIV/0!</v>
      </c>
      <c r="G2591" s="467">
        <v>0</v>
      </c>
      <c r="H2591" s="468"/>
      <c r="I2591" s="473"/>
      <c r="J2591" s="474"/>
      <c r="K2591" s="475">
        <f t="shared" si="119"/>
        <v>0</v>
      </c>
      <c r="L2591" s="476" t="str">
        <f t="shared" si="117"/>
        <v/>
      </c>
      <c r="M2591" s="477"/>
      <c r="N2591" s="478"/>
    </row>
    <row r="2592" ht="15" customHeight="1" spans="1:14">
      <c r="A2592" s="461">
        <v>2586</v>
      </c>
      <c r="B2592" s="469" t="s">
        <v>3165</v>
      </c>
      <c r="C2592" s="470" t="s">
        <v>1427</v>
      </c>
      <c r="D2592" s="471" t="s">
        <v>386</v>
      </c>
      <c r="E2592" s="465">
        <v>0</v>
      </c>
      <c r="F2592" s="466" t="e">
        <f t="shared" si="118"/>
        <v>#DIV/0!</v>
      </c>
      <c r="G2592" s="467">
        <v>0</v>
      </c>
      <c r="H2592" s="468"/>
      <c r="I2592" s="473"/>
      <c r="J2592" s="474"/>
      <c r="K2592" s="475">
        <f t="shared" si="119"/>
        <v>0</v>
      </c>
      <c r="L2592" s="476" t="str">
        <f t="shared" si="117"/>
        <v/>
      </c>
      <c r="M2592" s="477"/>
      <c r="N2592" s="478"/>
    </row>
    <row r="2593" ht="15" customHeight="1" spans="1:14">
      <c r="A2593" s="461">
        <v>2587</v>
      </c>
      <c r="B2593" s="469" t="s">
        <v>1488</v>
      </c>
      <c r="C2593" s="470" t="s">
        <v>1427</v>
      </c>
      <c r="D2593" s="471" t="s">
        <v>386</v>
      </c>
      <c r="E2593" s="465">
        <v>0</v>
      </c>
      <c r="F2593" s="466" t="e">
        <f t="shared" si="118"/>
        <v>#DIV/0!</v>
      </c>
      <c r="G2593" s="467">
        <v>0</v>
      </c>
      <c r="H2593" s="468"/>
      <c r="I2593" s="473"/>
      <c r="J2593" s="474"/>
      <c r="K2593" s="475">
        <f t="shared" si="119"/>
        <v>0</v>
      </c>
      <c r="L2593" s="476" t="str">
        <f t="shared" si="117"/>
        <v/>
      </c>
      <c r="M2593" s="477"/>
      <c r="N2593" s="478"/>
    </row>
    <row r="2594" ht="15" customHeight="1" spans="1:14">
      <c r="A2594" s="461">
        <v>2588</v>
      </c>
      <c r="B2594" s="469" t="s">
        <v>1439</v>
      </c>
      <c r="C2594" s="470" t="s">
        <v>1427</v>
      </c>
      <c r="D2594" s="471" t="s">
        <v>386</v>
      </c>
      <c r="E2594" s="465">
        <v>0</v>
      </c>
      <c r="F2594" s="466" t="e">
        <f t="shared" si="118"/>
        <v>#DIV/0!</v>
      </c>
      <c r="G2594" s="467">
        <v>0</v>
      </c>
      <c r="H2594" s="468"/>
      <c r="I2594" s="473"/>
      <c r="J2594" s="474"/>
      <c r="K2594" s="475">
        <f t="shared" si="119"/>
        <v>0</v>
      </c>
      <c r="L2594" s="476" t="str">
        <f t="shared" si="117"/>
        <v/>
      </c>
      <c r="M2594" s="477"/>
      <c r="N2594" s="478"/>
    </row>
    <row r="2595" ht="15" customHeight="1" spans="1:14">
      <c r="A2595" s="461">
        <v>2589</v>
      </c>
      <c r="B2595" s="469" t="s">
        <v>1435</v>
      </c>
      <c r="C2595" s="470" t="s">
        <v>1427</v>
      </c>
      <c r="D2595" s="471" t="s">
        <v>386</v>
      </c>
      <c r="E2595" s="465">
        <v>0</v>
      </c>
      <c r="F2595" s="466" t="e">
        <f t="shared" si="118"/>
        <v>#DIV/0!</v>
      </c>
      <c r="G2595" s="467">
        <v>0</v>
      </c>
      <c r="H2595" s="468"/>
      <c r="I2595" s="473"/>
      <c r="J2595" s="474"/>
      <c r="K2595" s="475">
        <f t="shared" si="119"/>
        <v>0</v>
      </c>
      <c r="L2595" s="476" t="str">
        <f t="shared" si="117"/>
        <v/>
      </c>
      <c r="M2595" s="477"/>
      <c r="N2595" s="478"/>
    </row>
    <row r="2596" ht="15" customHeight="1" spans="1:14">
      <c r="A2596" s="461">
        <v>2590</v>
      </c>
      <c r="B2596" s="469" t="s">
        <v>1471</v>
      </c>
      <c r="C2596" s="470" t="s">
        <v>1427</v>
      </c>
      <c r="D2596" s="471" t="s">
        <v>476</v>
      </c>
      <c r="E2596" s="465">
        <v>0</v>
      </c>
      <c r="F2596" s="466" t="e">
        <f t="shared" si="118"/>
        <v>#DIV/0!</v>
      </c>
      <c r="G2596" s="467">
        <v>0</v>
      </c>
      <c r="H2596" s="468"/>
      <c r="I2596" s="473"/>
      <c r="J2596" s="474"/>
      <c r="K2596" s="475">
        <f t="shared" si="119"/>
        <v>0</v>
      </c>
      <c r="L2596" s="476" t="str">
        <f t="shared" si="117"/>
        <v/>
      </c>
      <c r="M2596" s="477"/>
      <c r="N2596" s="478"/>
    </row>
    <row r="2597" ht="15" customHeight="1" spans="1:14">
      <c r="A2597" s="461">
        <v>2591</v>
      </c>
      <c r="B2597" s="469" t="s">
        <v>1526</v>
      </c>
      <c r="C2597" s="470" t="s">
        <v>1427</v>
      </c>
      <c r="D2597" s="471" t="s">
        <v>514</v>
      </c>
      <c r="E2597" s="465">
        <v>0</v>
      </c>
      <c r="F2597" s="466" t="e">
        <f t="shared" si="118"/>
        <v>#DIV/0!</v>
      </c>
      <c r="G2597" s="467">
        <v>0</v>
      </c>
      <c r="H2597" s="468"/>
      <c r="I2597" s="473"/>
      <c r="J2597" s="474"/>
      <c r="K2597" s="475">
        <f t="shared" si="119"/>
        <v>0</v>
      </c>
      <c r="L2597" s="476" t="str">
        <f t="shared" si="117"/>
        <v/>
      </c>
      <c r="M2597" s="477"/>
      <c r="N2597" s="478"/>
    </row>
    <row r="2598" ht="15" customHeight="1" spans="1:14">
      <c r="A2598" s="461">
        <v>2592</v>
      </c>
      <c r="B2598" s="469" t="s">
        <v>1471</v>
      </c>
      <c r="C2598" s="470" t="s">
        <v>364</v>
      </c>
      <c r="D2598" s="471" t="s">
        <v>468</v>
      </c>
      <c r="E2598" s="465">
        <v>0</v>
      </c>
      <c r="F2598" s="466" t="e">
        <f t="shared" si="118"/>
        <v>#DIV/0!</v>
      </c>
      <c r="G2598" s="467">
        <v>0</v>
      </c>
      <c r="H2598" s="468"/>
      <c r="I2598" s="473"/>
      <c r="J2598" s="474"/>
      <c r="K2598" s="475">
        <f t="shared" si="119"/>
        <v>0</v>
      </c>
      <c r="L2598" s="476" t="str">
        <f t="shared" si="117"/>
        <v/>
      </c>
      <c r="M2598" s="477"/>
      <c r="N2598" s="478"/>
    </row>
    <row r="2599" ht="15" customHeight="1" spans="1:14">
      <c r="A2599" s="461">
        <v>2593</v>
      </c>
      <c r="B2599" s="469" t="s">
        <v>1426</v>
      </c>
      <c r="C2599" s="470" t="s">
        <v>364</v>
      </c>
      <c r="D2599" s="471" t="s">
        <v>386</v>
      </c>
      <c r="E2599" s="465">
        <v>0</v>
      </c>
      <c r="F2599" s="466" t="e">
        <f t="shared" si="118"/>
        <v>#DIV/0!</v>
      </c>
      <c r="G2599" s="467">
        <v>0</v>
      </c>
      <c r="H2599" s="468"/>
      <c r="I2599" s="473"/>
      <c r="J2599" s="474"/>
      <c r="K2599" s="475">
        <f t="shared" si="119"/>
        <v>0</v>
      </c>
      <c r="L2599" s="476" t="str">
        <f t="shared" si="117"/>
        <v/>
      </c>
      <c r="M2599" s="477"/>
      <c r="N2599" s="478"/>
    </row>
    <row r="2600" ht="15" customHeight="1" spans="1:14">
      <c r="A2600" s="461">
        <v>2594</v>
      </c>
      <c r="B2600" s="469" t="s">
        <v>3166</v>
      </c>
      <c r="C2600" s="470" t="s">
        <v>364</v>
      </c>
      <c r="D2600" s="471" t="s">
        <v>476</v>
      </c>
      <c r="E2600" s="465">
        <v>0</v>
      </c>
      <c r="F2600" s="466" t="e">
        <f t="shared" si="118"/>
        <v>#DIV/0!</v>
      </c>
      <c r="G2600" s="467">
        <v>0</v>
      </c>
      <c r="H2600" s="468"/>
      <c r="I2600" s="473"/>
      <c r="J2600" s="474"/>
      <c r="K2600" s="475">
        <f t="shared" si="119"/>
        <v>0</v>
      </c>
      <c r="L2600" s="476" t="str">
        <f t="shared" si="117"/>
        <v/>
      </c>
      <c r="M2600" s="477"/>
      <c r="N2600" s="478"/>
    </row>
    <row r="2601" ht="15" customHeight="1" spans="1:14">
      <c r="A2601" s="461">
        <v>2595</v>
      </c>
      <c r="B2601" s="469" t="s">
        <v>1522</v>
      </c>
      <c r="C2601" s="470" t="s">
        <v>364</v>
      </c>
      <c r="D2601" s="471" t="s">
        <v>840</v>
      </c>
      <c r="E2601" s="465">
        <v>0</v>
      </c>
      <c r="F2601" s="466" t="e">
        <f t="shared" si="118"/>
        <v>#DIV/0!</v>
      </c>
      <c r="G2601" s="467">
        <v>0</v>
      </c>
      <c r="H2601" s="468"/>
      <c r="I2601" s="473"/>
      <c r="J2601" s="474"/>
      <c r="K2601" s="475">
        <f t="shared" si="119"/>
        <v>0</v>
      </c>
      <c r="L2601" s="476" t="str">
        <f t="shared" si="117"/>
        <v/>
      </c>
      <c r="M2601" s="477"/>
      <c r="N2601" s="478"/>
    </row>
    <row r="2602" ht="15" customHeight="1" spans="1:14">
      <c r="A2602" s="461">
        <v>2596</v>
      </c>
      <c r="B2602" s="469" t="s">
        <v>1526</v>
      </c>
      <c r="C2602" s="470" t="s">
        <v>364</v>
      </c>
      <c r="D2602" s="471" t="s">
        <v>514</v>
      </c>
      <c r="E2602" s="465">
        <v>0</v>
      </c>
      <c r="F2602" s="466" t="e">
        <f t="shared" si="118"/>
        <v>#DIV/0!</v>
      </c>
      <c r="G2602" s="467">
        <v>0</v>
      </c>
      <c r="H2602" s="468"/>
      <c r="I2602" s="473"/>
      <c r="J2602" s="474"/>
      <c r="K2602" s="475">
        <f t="shared" si="119"/>
        <v>0</v>
      </c>
      <c r="L2602" s="476" t="str">
        <f t="shared" si="117"/>
        <v/>
      </c>
      <c r="M2602" s="477"/>
      <c r="N2602" s="478"/>
    </row>
    <row r="2603" ht="15" customHeight="1" spans="1:14">
      <c r="A2603" s="461">
        <v>2597</v>
      </c>
      <c r="B2603" s="469" t="s">
        <v>3167</v>
      </c>
      <c r="C2603" s="470" t="s">
        <v>364</v>
      </c>
      <c r="D2603" s="471" t="s">
        <v>386</v>
      </c>
      <c r="E2603" s="465">
        <v>0</v>
      </c>
      <c r="F2603" s="466" t="e">
        <f t="shared" si="118"/>
        <v>#DIV/0!</v>
      </c>
      <c r="G2603" s="467">
        <v>0</v>
      </c>
      <c r="H2603" s="468"/>
      <c r="I2603" s="473"/>
      <c r="J2603" s="474"/>
      <c r="K2603" s="475">
        <f t="shared" si="119"/>
        <v>0</v>
      </c>
      <c r="L2603" s="476" t="str">
        <f t="shared" si="117"/>
        <v/>
      </c>
      <c r="M2603" s="477"/>
      <c r="N2603" s="478"/>
    </row>
    <row r="2604" ht="15" customHeight="1" spans="1:14">
      <c r="A2604" s="461">
        <v>2598</v>
      </c>
      <c r="B2604" s="469" t="s">
        <v>1439</v>
      </c>
      <c r="C2604" s="470" t="s">
        <v>364</v>
      </c>
      <c r="D2604" s="471" t="s">
        <v>386</v>
      </c>
      <c r="E2604" s="465">
        <v>0</v>
      </c>
      <c r="F2604" s="466" t="e">
        <f t="shared" si="118"/>
        <v>#DIV/0!</v>
      </c>
      <c r="G2604" s="467">
        <v>0</v>
      </c>
      <c r="H2604" s="468"/>
      <c r="I2604" s="473"/>
      <c r="J2604" s="474"/>
      <c r="K2604" s="475">
        <f t="shared" si="119"/>
        <v>0</v>
      </c>
      <c r="L2604" s="476" t="str">
        <f t="shared" si="117"/>
        <v/>
      </c>
      <c r="M2604" s="477"/>
      <c r="N2604" s="478"/>
    </row>
    <row r="2605" ht="15" customHeight="1" spans="1:14">
      <c r="A2605" s="461">
        <v>2599</v>
      </c>
      <c r="B2605" s="469" t="s">
        <v>1435</v>
      </c>
      <c r="C2605" s="470">
        <v>80</v>
      </c>
      <c r="D2605" s="471" t="s">
        <v>386</v>
      </c>
      <c r="E2605" s="465">
        <v>0</v>
      </c>
      <c r="F2605" s="466" t="e">
        <f t="shared" si="118"/>
        <v>#DIV/0!</v>
      </c>
      <c r="G2605" s="467">
        <v>0</v>
      </c>
      <c r="H2605" s="468"/>
      <c r="I2605" s="473"/>
      <c r="J2605" s="474"/>
      <c r="K2605" s="475">
        <f t="shared" si="119"/>
        <v>0</v>
      </c>
      <c r="L2605" s="476" t="str">
        <f t="shared" si="117"/>
        <v/>
      </c>
      <c r="M2605" s="477"/>
      <c r="N2605" s="478"/>
    </row>
    <row r="2606" ht="15" customHeight="1" spans="1:14">
      <c r="A2606" s="461">
        <v>2600</v>
      </c>
      <c r="B2606" s="469" t="s">
        <v>1442</v>
      </c>
      <c r="C2606" s="470" t="s">
        <v>3168</v>
      </c>
      <c r="D2606" s="471" t="s">
        <v>386</v>
      </c>
      <c r="E2606" s="465">
        <v>0</v>
      </c>
      <c r="F2606" s="466" t="e">
        <f t="shared" si="118"/>
        <v>#DIV/0!</v>
      </c>
      <c r="G2606" s="467">
        <v>0</v>
      </c>
      <c r="H2606" s="468"/>
      <c r="I2606" s="473"/>
      <c r="J2606" s="474"/>
      <c r="K2606" s="475">
        <f t="shared" si="119"/>
        <v>0</v>
      </c>
      <c r="L2606" s="476" t="str">
        <f t="shared" si="117"/>
        <v/>
      </c>
      <c r="M2606" s="477"/>
      <c r="N2606" s="478"/>
    </row>
    <row r="2607" ht="15" customHeight="1" spans="1:14">
      <c r="A2607" s="461">
        <v>2601</v>
      </c>
      <c r="B2607" s="469" t="s">
        <v>1965</v>
      </c>
      <c r="C2607" s="470" t="s">
        <v>3169</v>
      </c>
      <c r="D2607" s="471" t="s">
        <v>386</v>
      </c>
      <c r="E2607" s="465">
        <v>0</v>
      </c>
      <c r="F2607" s="466" t="e">
        <f t="shared" si="118"/>
        <v>#DIV/0!</v>
      </c>
      <c r="G2607" s="467">
        <v>0</v>
      </c>
      <c r="H2607" s="468"/>
      <c r="I2607" s="473"/>
      <c r="J2607" s="474"/>
      <c r="K2607" s="475">
        <f t="shared" si="119"/>
        <v>0</v>
      </c>
      <c r="L2607" s="476" t="str">
        <f t="shared" si="117"/>
        <v/>
      </c>
      <c r="M2607" s="477"/>
      <c r="N2607" s="478"/>
    </row>
    <row r="2608" ht="15" customHeight="1" spans="1:14">
      <c r="A2608" s="461">
        <v>2602</v>
      </c>
      <c r="B2608" s="469" t="s">
        <v>3170</v>
      </c>
      <c r="C2608" s="470"/>
      <c r="D2608" s="471" t="s">
        <v>492</v>
      </c>
      <c r="E2608" s="465">
        <v>0</v>
      </c>
      <c r="F2608" s="466" t="e">
        <f t="shared" si="118"/>
        <v>#DIV/0!</v>
      </c>
      <c r="G2608" s="467">
        <v>0</v>
      </c>
      <c r="H2608" s="468"/>
      <c r="I2608" s="473"/>
      <c r="J2608" s="474"/>
      <c r="K2608" s="475">
        <f t="shared" si="119"/>
        <v>0</v>
      </c>
      <c r="L2608" s="476" t="str">
        <f t="shared" si="117"/>
        <v/>
      </c>
      <c r="M2608" s="477"/>
      <c r="N2608" s="478"/>
    </row>
    <row r="2609" ht="15" customHeight="1" spans="1:14">
      <c r="A2609" s="461">
        <v>2603</v>
      </c>
      <c r="B2609" s="469" t="s">
        <v>3171</v>
      </c>
      <c r="C2609" s="470" t="s">
        <v>2165</v>
      </c>
      <c r="D2609" s="471" t="s">
        <v>386</v>
      </c>
      <c r="E2609" s="465">
        <v>0</v>
      </c>
      <c r="F2609" s="466" t="e">
        <f t="shared" si="118"/>
        <v>#DIV/0!</v>
      </c>
      <c r="G2609" s="467">
        <v>0</v>
      </c>
      <c r="H2609" s="468"/>
      <c r="I2609" s="473"/>
      <c r="J2609" s="474"/>
      <c r="K2609" s="475">
        <f t="shared" si="119"/>
        <v>0</v>
      </c>
      <c r="L2609" s="476" t="str">
        <f t="shared" si="117"/>
        <v/>
      </c>
      <c r="M2609" s="477"/>
      <c r="N2609" s="478"/>
    </row>
    <row r="2610" ht="15" customHeight="1" spans="1:14">
      <c r="A2610" s="461">
        <v>2604</v>
      </c>
      <c r="B2610" s="469" t="s">
        <v>1432</v>
      </c>
      <c r="C2610" s="470">
        <v>80</v>
      </c>
      <c r="D2610" s="471" t="s">
        <v>386</v>
      </c>
      <c r="E2610" s="465">
        <v>0</v>
      </c>
      <c r="F2610" s="466" t="e">
        <f t="shared" si="118"/>
        <v>#DIV/0!</v>
      </c>
      <c r="G2610" s="467">
        <v>0</v>
      </c>
      <c r="H2610" s="468"/>
      <c r="I2610" s="473"/>
      <c r="J2610" s="474"/>
      <c r="K2610" s="475">
        <f t="shared" si="119"/>
        <v>0</v>
      </c>
      <c r="L2610" s="476" t="str">
        <f t="shared" si="117"/>
        <v/>
      </c>
      <c r="M2610" s="477"/>
      <c r="N2610" s="478"/>
    </row>
    <row r="2611" ht="15" customHeight="1" spans="1:14">
      <c r="A2611" s="461">
        <v>2605</v>
      </c>
      <c r="B2611" s="469" t="s">
        <v>3172</v>
      </c>
      <c r="C2611" s="470" t="s">
        <v>3173</v>
      </c>
      <c r="D2611" s="471" t="s">
        <v>468</v>
      </c>
      <c r="E2611" s="465">
        <v>0</v>
      </c>
      <c r="F2611" s="466" t="e">
        <f t="shared" si="118"/>
        <v>#DIV/0!</v>
      </c>
      <c r="G2611" s="467">
        <v>0</v>
      </c>
      <c r="H2611" s="468"/>
      <c r="I2611" s="473"/>
      <c r="J2611" s="474"/>
      <c r="K2611" s="475">
        <f t="shared" si="119"/>
        <v>0</v>
      </c>
      <c r="L2611" s="476" t="str">
        <f t="shared" si="117"/>
        <v/>
      </c>
      <c r="M2611" s="477"/>
      <c r="N2611" s="478"/>
    </row>
    <row r="2612" ht="15" customHeight="1" spans="1:14">
      <c r="A2612" s="461">
        <v>2606</v>
      </c>
      <c r="B2612" s="469" t="s">
        <v>3174</v>
      </c>
      <c r="C2612" s="470" t="s">
        <v>3175</v>
      </c>
      <c r="D2612" s="471" t="s">
        <v>476</v>
      </c>
      <c r="E2612" s="465">
        <v>0</v>
      </c>
      <c r="F2612" s="466" t="e">
        <f t="shared" si="118"/>
        <v>#DIV/0!</v>
      </c>
      <c r="G2612" s="467">
        <v>0</v>
      </c>
      <c r="H2612" s="468"/>
      <c r="I2612" s="473"/>
      <c r="J2612" s="474"/>
      <c r="K2612" s="475">
        <f t="shared" si="119"/>
        <v>0</v>
      </c>
      <c r="L2612" s="476" t="str">
        <f t="shared" si="117"/>
        <v/>
      </c>
      <c r="M2612" s="477"/>
      <c r="N2612" s="478"/>
    </row>
    <row r="2613" ht="15" customHeight="1" spans="1:14">
      <c r="A2613" s="461">
        <v>2607</v>
      </c>
      <c r="B2613" s="469" t="s">
        <v>3174</v>
      </c>
      <c r="C2613" s="470" t="s">
        <v>3176</v>
      </c>
      <c r="D2613" s="471" t="s">
        <v>476</v>
      </c>
      <c r="E2613" s="465">
        <v>0</v>
      </c>
      <c r="F2613" s="466" t="e">
        <f t="shared" si="118"/>
        <v>#DIV/0!</v>
      </c>
      <c r="G2613" s="467">
        <v>0</v>
      </c>
      <c r="H2613" s="468"/>
      <c r="I2613" s="473"/>
      <c r="J2613" s="474"/>
      <c r="K2613" s="475">
        <f t="shared" si="119"/>
        <v>0</v>
      </c>
      <c r="L2613" s="476" t="str">
        <f t="shared" si="117"/>
        <v/>
      </c>
      <c r="M2613" s="477"/>
      <c r="N2613" s="478"/>
    </row>
    <row r="2614" ht="15" customHeight="1" spans="1:14">
      <c r="A2614" s="461">
        <v>2608</v>
      </c>
      <c r="B2614" s="469" t="s">
        <v>1526</v>
      </c>
      <c r="C2614" s="470"/>
      <c r="D2614" s="471" t="s">
        <v>514</v>
      </c>
      <c r="E2614" s="465">
        <v>0</v>
      </c>
      <c r="F2614" s="466" t="e">
        <f t="shared" si="118"/>
        <v>#DIV/0!</v>
      </c>
      <c r="G2614" s="467">
        <v>0</v>
      </c>
      <c r="H2614" s="468"/>
      <c r="I2614" s="473"/>
      <c r="J2614" s="474"/>
      <c r="K2614" s="475">
        <f t="shared" si="119"/>
        <v>0</v>
      </c>
      <c r="L2614" s="476" t="str">
        <f t="shared" si="117"/>
        <v/>
      </c>
      <c r="M2614" s="477"/>
      <c r="N2614" s="478"/>
    </row>
    <row r="2615" ht="15" customHeight="1" spans="1:14">
      <c r="A2615" s="461">
        <v>2609</v>
      </c>
      <c r="B2615" s="469" t="s">
        <v>1426</v>
      </c>
      <c r="C2615" s="470" t="s">
        <v>1377</v>
      </c>
      <c r="D2615" s="471" t="s">
        <v>386</v>
      </c>
      <c r="E2615" s="465">
        <v>0</v>
      </c>
      <c r="F2615" s="466" t="e">
        <f t="shared" si="118"/>
        <v>#DIV/0!</v>
      </c>
      <c r="G2615" s="467">
        <v>0</v>
      </c>
      <c r="H2615" s="468"/>
      <c r="I2615" s="473"/>
      <c r="J2615" s="474"/>
      <c r="K2615" s="475">
        <f t="shared" si="119"/>
        <v>0</v>
      </c>
      <c r="L2615" s="476" t="str">
        <f t="shared" si="117"/>
        <v/>
      </c>
      <c r="M2615" s="477"/>
      <c r="N2615" s="478"/>
    </row>
    <row r="2616" ht="15" customHeight="1" spans="1:14">
      <c r="A2616" s="461">
        <v>2610</v>
      </c>
      <c r="B2616" s="469" t="s">
        <v>1428</v>
      </c>
      <c r="C2616" s="470" t="s">
        <v>1377</v>
      </c>
      <c r="D2616" s="471" t="s">
        <v>386</v>
      </c>
      <c r="E2616" s="465">
        <v>0</v>
      </c>
      <c r="F2616" s="466" t="e">
        <f t="shared" si="118"/>
        <v>#DIV/0!</v>
      </c>
      <c r="G2616" s="467">
        <v>0</v>
      </c>
      <c r="H2616" s="468"/>
      <c r="I2616" s="473"/>
      <c r="J2616" s="474"/>
      <c r="K2616" s="475">
        <f t="shared" si="119"/>
        <v>0</v>
      </c>
      <c r="L2616" s="476" t="str">
        <f t="shared" si="117"/>
        <v/>
      </c>
      <c r="M2616" s="477"/>
      <c r="N2616" s="478"/>
    </row>
    <row r="2617" ht="15" customHeight="1" spans="1:14">
      <c r="A2617" s="461">
        <v>2611</v>
      </c>
      <c r="B2617" s="469" t="s">
        <v>1429</v>
      </c>
      <c r="C2617" s="470" t="s">
        <v>1377</v>
      </c>
      <c r="D2617" s="471" t="s">
        <v>386</v>
      </c>
      <c r="E2617" s="465">
        <v>0</v>
      </c>
      <c r="F2617" s="466" t="e">
        <f t="shared" si="118"/>
        <v>#DIV/0!</v>
      </c>
      <c r="G2617" s="467">
        <v>0</v>
      </c>
      <c r="H2617" s="468"/>
      <c r="I2617" s="473"/>
      <c r="J2617" s="474"/>
      <c r="K2617" s="475">
        <f t="shared" si="119"/>
        <v>0</v>
      </c>
      <c r="L2617" s="476" t="str">
        <f t="shared" si="117"/>
        <v/>
      </c>
      <c r="M2617" s="477"/>
      <c r="N2617" s="478"/>
    </row>
    <row r="2618" ht="15" customHeight="1" spans="1:14">
      <c r="A2618" s="461">
        <v>2612</v>
      </c>
      <c r="B2618" s="469" t="s">
        <v>1439</v>
      </c>
      <c r="C2618" s="470" t="s">
        <v>1377</v>
      </c>
      <c r="D2618" s="471" t="s">
        <v>386</v>
      </c>
      <c r="E2618" s="465">
        <v>0</v>
      </c>
      <c r="F2618" s="466" t="e">
        <f t="shared" si="118"/>
        <v>#DIV/0!</v>
      </c>
      <c r="G2618" s="467">
        <v>0</v>
      </c>
      <c r="H2618" s="468"/>
      <c r="I2618" s="473"/>
      <c r="J2618" s="474"/>
      <c r="K2618" s="475">
        <f t="shared" si="119"/>
        <v>0</v>
      </c>
      <c r="L2618" s="476" t="str">
        <f t="shared" si="117"/>
        <v/>
      </c>
      <c r="M2618" s="477"/>
      <c r="N2618" s="478"/>
    </row>
    <row r="2619" ht="15" customHeight="1" spans="1:14">
      <c r="A2619" s="461">
        <v>2613</v>
      </c>
      <c r="B2619" s="469" t="s">
        <v>1430</v>
      </c>
      <c r="C2619" s="470" t="s">
        <v>1377</v>
      </c>
      <c r="D2619" s="471" t="s">
        <v>386</v>
      </c>
      <c r="E2619" s="465">
        <v>0</v>
      </c>
      <c r="F2619" s="466" t="e">
        <f t="shared" si="118"/>
        <v>#DIV/0!</v>
      </c>
      <c r="G2619" s="467">
        <v>0</v>
      </c>
      <c r="H2619" s="468"/>
      <c r="I2619" s="473"/>
      <c r="J2619" s="474"/>
      <c r="K2619" s="475">
        <f t="shared" si="119"/>
        <v>0</v>
      </c>
      <c r="L2619" s="476" t="str">
        <f t="shared" si="117"/>
        <v/>
      </c>
      <c r="M2619" s="477"/>
      <c r="N2619" s="478"/>
    </row>
    <row r="2620" ht="15" customHeight="1" spans="1:14">
      <c r="A2620" s="461">
        <v>2614</v>
      </c>
      <c r="B2620" s="469" t="s">
        <v>2356</v>
      </c>
      <c r="C2620" s="470" t="s">
        <v>1377</v>
      </c>
      <c r="D2620" s="471" t="s">
        <v>386</v>
      </c>
      <c r="E2620" s="465">
        <v>0</v>
      </c>
      <c r="F2620" s="466" t="e">
        <f t="shared" si="118"/>
        <v>#DIV/0!</v>
      </c>
      <c r="G2620" s="467">
        <v>0</v>
      </c>
      <c r="H2620" s="468"/>
      <c r="I2620" s="473"/>
      <c r="J2620" s="474"/>
      <c r="K2620" s="475">
        <f t="shared" si="119"/>
        <v>0</v>
      </c>
      <c r="L2620" s="476" t="str">
        <f t="shared" si="117"/>
        <v/>
      </c>
      <c r="M2620" s="477"/>
      <c r="N2620" s="478"/>
    </row>
    <row r="2621" ht="15" customHeight="1" spans="1:14">
      <c r="A2621" s="461">
        <v>2615</v>
      </c>
      <c r="B2621" s="469" t="s">
        <v>3166</v>
      </c>
      <c r="C2621" s="470" t="s">
        <v>1377</v>
      </c>
      <c r="D2621" s="471" t="s">
        <v>476</v>
      </c>
      <c r="E2621" s="465">
        <v>0</v>
      </c>
      <c r="F2621" s="466" t="e">
        <f t="shared" si="118"/>
        <v>#DIV/0!</v>
      </c>
      <c r="G2621" s="467">
        <v>0</v>
      </c>
      <c r="H2621" s="468"/>
      <c r="I2621" s="473"/>
      <c r="J2621" s="474"/>
      <c r="K2621" s="475">
        <f t="shared" si="119"/>
        <v>0</v>
      </c>
      <c r="L2621" s="476" t="str">
        <f t="shared" si="117"/>
        <v/>
      </c>
      <c r="M2621" s="477"/>
      <c r="N2621" s="478"/>
    </row>
    <row r="2622" ht="15" customHeight="1" spans="1:14">
      <c r="A2622" s="461">
        <v>2616</v>
      </c>
      <c r="B2622" s="469" t="s">
        <v>3177</v>
      </c>
      <c r="C2622" s="470" t="s">
        <v>1472</v>
      </c>
      <c r="D2622" s="471" t="s">
        <v>386</v>
      </c>
      <c r="E2622" s="465">
        <v>0</v>
      </c>
      <c r="F2622" s="466" t="e">
        <f t="shared" si="118"/>
        <v>#DIV/0!</v>
      </c>
      <c r="G2622" s="467">
        <v>0</v>
      </c>
      <c r="H2622" s="468"/>
      <c r="I2622" s="473"/>
      <c r="J2622" s="474"/>
      <c r="K2622" s="475">
        <f t="shared" si="119"/>
        <v>0</v>
      </c>
      <c r="L2622" s="476" t="str">
        <f t="shared" si="117"/>
        <v/>
      </c>
      <c r="M2622" s="477"/>
      <c r="N2622" s="478"/>
    </row>
    <row r="2623" ht="15" customHeight="1" spans="1:14">
      <c r="A2623" s="461">
        <v>2617</v>
      </c>
      <c r="B2623" s="469" t="s">
        <v>3178</v>
      </c>
      <c r="C2623" s="470"/>
      <c r="D2623" s="471" t="s">
        <v>386</v>
      </c>
      <c r="E2623" s="465">
        <v>0</v>
      </c>
      <c r="F2623" s="466" t="e">
        <f t="shared" si="118"/>
        <v>#DIV/0!</v>
      </c>
      <c r="G2623" s="467">
        <v>0</v>
      </c>
      <c r="H2623" s="468"/>
      <c r="I2623" s="473"/>
      <c r="J2623" s="474"/>
      <c r="K2623" s="475">
        <f t="shared" si="119"/>
        <v>0</v>
      </c>
      <c r="L2623" s="476" t="str">
        <f t="shared" si="117"/>
        <v/>
      </c>
      <c r="M2623" s="477"/>
      <c r="N2623" s="478"/>
    </row>
    <row r="2624" ht="15" customHeight="1" spans="1:14">
      <c r="A2624" s="461">
        <v>2618</v>
      </c>
      <c r="B2624" s="469" t="s">
        <v>3179</v>
      </c>
      <c r="C2624" s="470" t="s">
        <v>3180</v>
      </c>
      <c r="D2624" s="471" t="s">
        <v>386</v>
      </c>
      <c r="E2624" s="465">
        <v>0</v>
      </c>
      <c r="F2624" s="466" t="e">
        <f t="shared" si="118"/>
        <v>#DIV/0!</v>
      </c>
      <c r="G2624" s="467">
        <v>0</v>
      </c>
      <c r="H2624" s="468"/>
      <c r="I2624" s="473"/>
      <c r="J2624" s="474"/>
      <c r="K2624" s="475">
        <f t="shared" si="119"/>
        <v>0</v>
      </c>
      <c r="L2624" s="476" t="str">
        <f t="shared" si="117"/>
        <v/>
      </c>
      <c r="M2624" s="477"/>
      <c r="N2624" s="478"/>
    </row>
    <row r="2625" ht="15" customHeight="1" spans="1:14">
      <c r="A2625" s="461">
        <v>2619</v>
      </c>
      <c r="B2625" s="469" t="s">
        <v>1477</v>
      </c>
      <c r="C2625" s="470" t="s">
        <v>1799</v>
      </c>
      <c r="D2625" s="471" t="s">
        <v>386</v>
      </c>
      <c r="E2625" s="465">
        <v>0</v>
      </c>
      <c r="F2625" s="466" t="e">
        <f t="shared" si="118"/>
        <v>#DIV/0!</v>
      </c>
      <c r="G2625" s="467">
        <v>0</v>
      </c>
      <c r="H2625" s="468"/>
      <c r="I2625" s="473"/>
      <c r="J2625" s="474"/>
      <c r="K2625" s="475">
        <f t="shared" si="119"/>
        <v>0</v>
      </c>
      <c r="L2625" s="476" t="str">
        <f t="shared" si="117"/>
        <v/>
      </c>
      <c r="M2625" s="477"/>
      <c r="N2625" s="478"/>
    </row>
    <row r="2626" ht="15" customHeight="1" spans="1:14">
      <c r="A2626" s="461">
        <v>2620</v>
      </c>
      <c r="B2626" s="469" t="s">
        <v>1482</v>
      </c>
      <c r="C2626" s="470"/>
      <c r="D2626" s="471" t="s">
        <v>840</v>
      </c>
      <c r="E2626" s="465">
        <v>0</v>
      </c>
      <c r="F2626" s="466" t="e">
        <f t="shared" si="118"/>
        <v>#DIV/0!</v>
      </c>
      <c r="G2626" s="467">
        <v>0</v>
      </c>
      <c r="H2626" s="468"/>
      <c r="I2626" s="473"/>
      <c r="J2626" s="474"/>
      <c r="K2626" s="475">
        <f t="shared" si="119"/>
        <v>0</v>
      </c>
      <c r="L2626" s="476" t="str">
        <f t="shared" si="117"/>
        <v/>
      </c>
      <c r="M2626" s="477"/>
      <c r="N2626" s="478"/>
    </row>
    <row r="2627" ht="15" customHeight="1" spans="1:14">
      <c r="A2627" s="461">
        <v>2621</v>
      </c>
      <c r="B2627" s="469" t="s">
        <v>3181</v>
      </c>
      <c r="C2627" s="470">
        <v>813</v>
      </c>
      <c r="D2627" s="471" t="s">
        <v>480</v>
      </c>
      <c r="E2627" s="465">
        <v>0</v>
      </c>
      <c r="F2627" s="466" t="e">
        <f t="shared" si="118"/>
        <v>#DIV/0!</v>
      </c>
      <c r="G2627" s="467">
        <v>0</v>
      </c>
      <c r="H2627" s="468"/>
      <c r="I2627" s="473"/>
      <c r="J2627" s="474"/>
      <c r="K2627" s="475">
        <f t="shared" si="119"/>
        <v>0</v>
      </c>
      <c r="L2627" s="476" t="str">
        <f t="shared" ref="L2627:L2690" si="120">IF(OR(G2627&lt;=0,G2627=""),"",(J2627-G2627)/G2627*100)</f>
        <v/>
      </c>
      <c r="M2627" s="477"/>
      <c r="N2627" s="478"/>
    </row>
    <row r="2628" ht="15" customHeight="1" spans="1:14">
      <c r="A2628" s="461">
        <v>2622</v>
      </c>
      <c r="B2628" s="469" t="s">
        <v>3182</v>
      </c>
      <c r="C2628" s="470" t="s">
        <v>1489</v>
      </c>
      <c r="D2628" s="471" t="s">
        <v>386</v>
      </c>
      <c r="E2628" s="465">
        <v>0</v>
      </c>
      <c r="F2628" s="466" t="e">
        <f t="shared" si="118"/>
        <v>#DIV/0!</v>
      </c>
      <c r="G2628" s="467">
        <v>0</v>
      </c>
      <c r="H2628" s="468"/>
      <c r="I2628" s="473"/>
      <c r="J2628" s="474"/>
      <c r="K2628" s="475">
        <f t="shared" si="119"/>
        <v>0</v>
      </c>
      <c r="L2628" s="476" t="str">
        <f t="shared" si="120"/>
        <v/>
      </c>
      <c r="M2628" s="477"/>
      <c r="N2628" s="478"/>
    </row>
    <row r="2629" ht="15" customHeight="1" spans="1:14">
      <c r="A2629" s="461">
        <v>2623</v>
      </c>
      <c r="B2629" s="469" t="s">
        <v>3183</v>
      </c>
      <c r="C2629" s="470" t="s">
        <v>1427</v>
      </c>
      <c r="D2629" s="471" t="s">
        <v>476</v>
      </c>
      <c r="E2629" s="465">
        <v>0</v>
      </c>
      <c r="F2629" s="466" t="e">
        <f t="shared" si="118"/>
        <v>#DIV/0!</v>
      </c>
      <c r="G2629" s="467">
        <v>0</v>
      </c>
      <c r="H2629" s="468"/>
      <c r="I2629" s="473"/>
      <c r="J2629" s="474"/>
      <c r="K2629" s="475">
        <f t="shared" si="119"/>
        <v>0</v>
      </c>
      <c r="L2629" s="476" t="str">
        <f t="shared" si="120"/>
        <v/>
      </c>
      <c r="M2629" s="477"/>
      <c r="N2629" s="478"/>
    </row>
    <row r="2630" ht="15" customHeight="1" spans="1:14">
      <c r="A2630" s="461">
        <v>2624</v>
      </c>
      <c r="B2630" s="469" t="s">
        <v>3184</v>
      </c>
      <c r="C2630" s="470" t="s">
        <v>1427</v>
      </c>
      <c r="D2630" s="471" t="s">
        <v>386</v>
      </c>
      <c r="E2630" s="465">
        <v>0</v>
      </c>
      <c r="F2630" s="466" t="e">
        <f t="shared" si="118"/>
        <v>#DIV/0!</v>
      </c>
      <c r="G2630" s="467">
        <v>0</v>
      </c>
      <c r="H2630" s="468"/>
      <c r="I2630" s="473"/>
      <c r="J2630" s="474"/>
      <c r="K2630" s="475">
        <f t="shared" si="119"/>
        <v>0</v>
      </c>
      <c r="L2630" s="476" t="str">
        <f t="shared" si="120"/>
        <v/>
      </c>
      <c r="M2630" s="477"/>
      <c r="N2630" s="478"/>
    </row>
    <row r="2631" ht="15" customHeight="1" spans="1:14">
      <c r="A2631" s="461">
        <v>2625</v>
      </c>
      <c r="B2631" s="469" t="s">
        <v>3185</v>
      </c>
      <c r="C2631" s="470" t="s">
        <v>1427</v>
      </c>
      <c r="D2631" s="471" t="s">
        <v>386</v>
      </c>
      <c r="E2631" s="465">
        <v>0</v>
      </c>
      <c r="F2631" s="466" t="e">
        <f t="shared" si="118"/>
        <v>#DIV/0!</v>
      </c>
      <c r="G2631" s="467">
        <v>0</v>
      </c>
      <c r="H2631" s="468"/>
      <c r="I2631" s="473"/>
      <c r="J2631" s="474"/>
      <c r="K2631" s="475">
        <f t="shared" si="119"/>
        <v>0</v>
      </c>
      <c r="L2631" s="476" t="str">
        <f t="shared" si="120"/>
        <v/>
      </c>
      <c r="M2631" s="477"/>
      <c r="N2631" s="478"/>
    </row>
    <row r="2632" ht="15" customHeight="1" spans="1:14">
      <c r="A2632" s="461">
        <v>2626</v>
      </c>
      <c r="B2632" s="469" t="s">
        <v>3186</v>
      </c>
      <c r="C2632" s="470" t="s">
        <v>1427</v>
      </c>
      <c r="D2632" s="471" t="s">
        <v>476</v>
      </c>
      <c r="E2632" s="465">
        <v>0</v>
      </c>
      <c r="F2632" s="466" t="e">
        <f t="shared" ref="F2632:F2695" si="121">G2632/E2632</f>
        <v>#DIV/0!</v>
      </c>
      <c r="G2632" s="467">
        <v>0</v>
      </c>
      <c r="H2632" s="468"/>
      <c r="I2632" s="473"/>
      <c r="J2632" s="474"/>
      <c r="K2632" s="475">
        <f t="shared" ref="K2632:K2695" si="122">J2632-G2632</f>
        <v>0</v>
      </c>
      <c r="L2632" s="476" t="str">
        <f t="shared" si="120"/>
        <v/>
      </c>
      <c r="M2632" s="477"/>
      <c r="N2632" s="478"/>
    </row>
    <row r="2633" ht="15" customHeight="1" spans="1:14">
      <c r="A2633" s="461">
        <v>2627</v>
      </c>
      <c r="B2633" s="469" t="s">
        <v>3186</v>
      </c>
      <c r="C2633" s="470" t="s">
        <v>3187</v>
      </c>
      <c r="D2633" s="471" t="s">
        <v>476</v>
      </c>
      <c r="E2633" s="465">
        <v>0</v>
      </c>
      <c r="F2633" s="466" t="e">
        <f t="shared" si="121"/>
        <v>#DIV/0!</v>
      </c>
      <c r="G2633" s="467">
        <v>0</v>
      </c>
      <c r="H2633" s="468"/>
      <c r="I2633" s="473"/>
      <c r="J2633" s="474"/>
      <c r="K2633" s="475">
        <f t="shared" si="122"/>
        <v>0</v>
      </c>
      <c r="L2633" s="476" t="str">
        <f t="shared" si="120"/>
        <v/>
      </c>
      <c r="M2633" s="477"/>
      <c r="N2633" s="478"/>
    </row>
    <row r="2634" ht="15" customHeight="1" spans="1:14">
      <c r="A2634" s="461">
        <v>2628</v>
      </c>
      <c r="B2634" s="469" t="s">
        <v>3186</v>
      </c>
      <c r="C2634" s="470" t="s">
        <v>3188</v>
      </c>
      <c r="D2634" s="471" t="s">
        <v>476</v>
      </c>
      <c r="E2634" s="465">
        <v>0</v>
      </c>
      <c r="F2634" s="466" t="e">
        <f t="shared" si="121"/>
        <v>#DIV/0!</v>
      </c>
      <c r="G2634" s="467">
        <v>0</v>
      </c>
      <c r="H2634" s="468"/>
      <c r="I2634" s="473"/>
      <c r="J2634" s="474"/>
      <c r="K2634" s="475">
        <f t="shared" si="122"/>
        <v>0</v>
      </c>
      <c r="L2634" s="476" t="str">
        <f t="shared" si="120"/>
        <v/>
      </c>
      <c r="M2634" s="477"/>
      <c r="N2634" s="478"/>
    </row>
    <row r="2635" ht="15" customHeight="1" spans="1:14">
      <c r="A2635" s="461">
        <v>2629</v>
      </c>
      <c r="B2635" s="469" t="s">
        <v>1477</v>
      </c>
      <c r="C2635" s="470" t="s">
        <v>362</v>
      </c>
      <c r="D2635" s="471" t="s">
        <v>386</v>
      </c>
      <c r="E2635" s="465">
        <v>0</v>
      </c>
      <c r="F2635" s="466" t="e">
        <f t="shared" si="121"/>
        <v>#DIV/0!</v>
      </c>
      <c r="G2635" s="467">
        <v>0</v>
      </c>
      <c r="H2635" s="468"/>
      <c r="I2635" s="473"/>
      <c r="J2635" s="474"/>
      <c r="K2635" s="475">
        <f t="shared" si="122"/>
        <v>0</v>
      </c>
      <c r="L2635" s="476" t="str">
        <f t="shared" si="120"/>
        <v/>
      </c>
      <c r="M2635" s="477"/>
      <c r="N2635" s="478"/>
    </row>
    <row r="2636" ht="15" customHeight="1" spans="1:14">
      <c r="A2636" s="461">
        <v>2630</v>
      </c>
      <c r="B2636" s="469" t="s">
        <v>1434</v>
      </c>
      <c r="C2636" s="470" t="s">
        <v>362</v>
      </c>
      <c r="D2636" s="471" t="s">
        <v>476</v>
      </c>
      <c r="E2636" s="465">
        <v>0</v>
      </c>
      <c r="F2636" s="466" t="e">
        <f t="shared" si="121"/>
        <v>#DIV/0!</v>
      </c>
      <c r="G2636" s="467">
        <v>0</v>
      </c>
      <c r="H2636" s="468"/>
      <c r="I2636" s="473"/>
      <c r="J2636" s="474"/>
      <c r="K2636" s="475">
        <f t="shared" si="122"/>
        <v>0</v>
      </c>
      <c r="L2636" s="476" t="str">
        <f t="shared" si="120"/>
        <v/>
      </c>
      <c r="M2636" s="477"/>
      <c r="N2636" s="478"/>
    </row>
    <row r="2637" ht="15" customHeight="1" spans="1:14">
      <c r="A2637" s="461">
        <v>2631</v>
      </c>
      <c r="B2637" s="469" t="s">
        <v>1470</v>
      </c>
      <c r="C2637" s="470" t="s">
        <v>362</v>
      </c>
      <c r="D2637" s="471" t="s">
        <v>386</v>
      </c>
      <c r="E2637" s="465">
        <v>0</v>
      </c>
      <c r="F2637" s="466" t="e">
        <f t="shared" si="121"/>
        <v>#DIV/0!</v>
      </c>
      <c r="G2637" s="467">
        <v>0</v>
      </c>
      <c r="H2637" s="468"/>
      <c r="I2637" s="473"/>
      <c r="J2637" s="474"/>
      <c r="K2637" s="475">
        <f t="shared" si="122"/>
        <v>0</v>
      </c>
      <c r="L2637" s="476" t="str">
        <f t="shared" si="120"/>
        <v/>
      </c>
      <c r="M2637" s="477"/>
      <c r="N2637" s="478"/>
    </row>
    <row r="2638" ht="15" customHeight="1" spans="1:14">
      <c r="A2638" s="461">
        <v>2632</v>
      </c>
      <c r="B2638" s="469" t="s">
        <v>3189</v>
      </c>
      <c r="C2638" s="470" t="s">
        <v>1528</v>
      </c>
      <c r="D2638" s="471" t="s">
        <v>386</v>
      </c>
      <c r="E2638" s="465">
        <v>0</v>
      </c>
      <c r="F2638" s="466" t="e">
        <f t="shared" si="121"/>
        <v>#DIV/0!</v>
      </c>
      <c r="G2638" s="467">
        <v>0</v>
      </c>
      <c r="H2638" s="468"/>
      <c r="I2638" s="473"/>
      <c r="J2638" s="474"/>
      <c r="K2638" s="475">
        <f t="shared" si="122"/>
        <v>0</v>
      </c>
      <c r="L2638" s="476" t="str">
        <f t="shared" si="120"/>
        <v/>
      </c>
      <c r="M2638" s="477"/>
      <c r="N2638" s="478"/>
    </row>
    <row r="2639" ht="15" customHeight="1" spans="1:14">
      <c r="A2639" s="461">
        <v>2633</v>
      </c>
      <c r="B2639" s="469" t="s">
        <v>3190</v>
      </c>
      <c r="C2639" s="470" t="s">
        <v>1528</v>
      </c>
      <c r="D2639" s="471" t="s">
        <v>386</v>
      </c>
      <c r="E2639" s="465">
        <v>0</v>
      </c>
      <c r="F2639" s="466" t="e">
        <f t="shared" si="121"/>
        <v>#DIV/0!</v>
      </c>
      <c r="G2639" s="467">
        <v>0</v>
      </c>
      <c r="H2639" s="468"/>
      <c r="I2639" s="473"/>
      <c r="J2639" s="474"/>
      <c r="K2639" s="475">
        <f t="shared" si="122"/>
        <v>0</v>
      </c>
      <c r="L2639" s="476" t="str">
        <f t="shared" si="120"/>
        <v/>
      </c>
      <c r="M2639" s="477"/>
      <c r="N2639" s="478"/>
    </row>
    <row r="2640" ht="15" customHeight="1" spans="1:14">
      <c r="A2640" s="461">
        <v>2634</v>
      </c>
      <c r="B2640" s="469" t="s">
        <v>1439</v>
      </c>
      <c r="C2640" s="470" t="s">
        <v>1528</v>
      </c>
      <c r="D2640" s="471" t="s">
        <v>386</v>
      </c>
      <c r="E2640" s="465">
        <v>0</v>
      </c>
      <c r="F2640" s="466" t="e">
        <f t="shared" si="121"/>
        <v>#DIV/0!</v>
      </c>
      <c r="G2640" s="467">
        <v>0</v>
      </c>
      <c r="H2640" s="468"/>
      <c r="I2640" s="473"/>
      <c r="J2640" s="474"/>
      <c r="K2640" s="475">
        <f t="shared" si="122"/>
        <v>0</v>
      </c>
      <c r="L2640" s="476" t="str">
        <f t="shared" si="120"/>
        <v/>
      </c>
      <c r="M2640" s="477"/>
      <c r="N2640" s="478"/>
    </row>
    <row r="2641" ht="15" customHeight="1" spans="1:14">
      <c r="A2641" s="461">
        <v>2635</v>
      </c>
      <c r="B2641" s="469" t="s">
        <v>1449</v>
      </c>
      <c r="C2641" s="470" t="s">
        <v>1528</v>
      </c>
      <c r="D2641" s="471" t="s">
        <v>386</v>
      </c>
      <c r="E2641" s="465">
        <v>0</v>
      </c>
      <c r="F2641" s="466" t="e">
        <f t="shared" si="121"/>
        <v>#DIV/0!</v>
      </c>
      <c r="G2641" s="467">
        <v>0</v>
      </c>
      <c r="H2641" s="468"/>
      <c r="I2641" s="473"/>
      <c r="J2641" s="474"/>
      <c r="K2641" s="475">
        <f t="shared" si="122"/>
        <v>0</v>
      </c>
      <c r="L2641" s="476" t="str">
        <f t="shared" si="120"/>
        <v/>
      </c>
      <c r="M2641" s="477"/>
      <c r="N2641" s="478"/>
    </row>
    <row r="2642" ht="15" customHeight="1" spans="1:14">
      <c r="A2642" s="461">
        <v>2636</v>
      </c>
      <c r="B2642" s="469" t="s">
        <v>3191</v>
      </c>
      <c r="C2642" s="470" t="s">
        <v>1528</v>
      </c>
      <c r="D2642" s="471" t="s">
        <v>386</v>
      </c>
      <c r="E2642" s="465">
        <v>0</v>
      </c>
      <c r="F2642" s="466" t="e">
        <f t="shared" si="121"/>
        <v>#DIV/0!</v>
      </c>
      <c r="G2642" s="467">
        <v>0</v>
      </c>
      <c r="H2642" s="468"/>
      <c r="I2642" s="473"/>
      <c r="J2642" s="474"/>
      <c r="K2642" s="475">
        <f t="shared" si="122"/>
        <v>0</v>
      </c>
      <c r="L2642" s="476" t="str">
        <f t="shared" si="120"/>
        <v/>
      </c>
      <c r="M2642" s="477"/>
      <c r="N2642" s="478"/>
    </row>
    <row r="2643" ht="15" customHeight="1" spans="1:14">
      <c r="A2643" s="461">
        <v>2637</v>
      </c>
      <c r="B2643" s="469" t="s">
        <v>3165</v>
      </c>
      <c r="C2643" s="470" t="s">
        <v>3192</v>
      </c>
      <c r="D2643" s="471" t="s">
        <v>386</v>
      </c>
      <c r="E2643" s="465">
        <v>0</v>
      </c>
      <c r="F2643" s="466" t="e">
        <f t="shared" si="121"/>
        <v>#DIV/0!</v>
      </c>
      <c r="G2643" s="467">
        <v>0</v>
      </c>
      <c r="H2643" s="468"/>
      <c r="I2643" s="473"/>
      <c r="J2643" s="474"/>
      <c r="K2643" s="475">
        <f t="shared" si="122"/>
        <v>0</v>
      </c>
      <c r="L2643" s="476" t="str">
        <f t="shared" si="120"/>
        <v/>
      </c>
      <c r="M2643" s="477"/>
      <c r="N2643" s="478"/>
    </row>
    <row r="2644" ht="15" customHeight="1" spans="1:14">
      <c r="A2644" s="461">
        <v>2638</v>
      </c>
      <c r="B2644" s="469" t="s">
        <v>1439</v>
      </c>
      <c r="C2644" s="470" t="s">
        <v>3192</v>
      </c>
      <c r="D2644" s="471" t="s">
        <v>386</v>
      </c>
      <c r="E2644" s="465">
        <v>0</v>
      </c>
      <c r="F2644" s="466" t="e">
        <f t="shared" si="121"/>
        <v>#DIV/0!</v>
      </c>
      <c r="G2644" s="467">
        <v>0</v>
      </c>
      <c r="H2644" s="468"/>
      <c r="I2644" s="473"/>
      <c r="J2644" s="474"/>
      <c r="K2644" s="475">
        <f t="shared" si="122"/>
        <v>0</v>
      </c>
      <c r="L2644" s="476" t="str">
        <f t="shared" si="120"/>
        <v/>
      </c>
      <c r="M2644" s="477"/>
      <c r="N2644" s="478"/>
    </row>
    <row r="2645" ht="15" customHeight="1" spans="1:14">
      <c r="A2645" s="461">
        <v>2639</v>
      </c>
      <c r="B2645" s="469" t="s">
        <v>1435</v>
      </c>
      <c r="C2645" s="470" t="s">
        <v>3192</v>
      </c>
      <c r="D2645" s="471" t="s">
        <v>386</v>
      </c>
      <c r="E2645" s="465">
        <v>0</v>
      </c>
      <c r="F2645" s="466" t="e">
        <f t="shared" si="121"/>
        <v>#DIV/0!</v>
      </c>
      <c r="G2645" s="467">
        <v>0</v>
      </c>
      <c r="H2645" s="468"/>
      <c r="I2645" s="473"/>
      <c r="J2645" s="474"/>
      <c r="K2645" s="475">
        <f t="shared" si="122"/>
        <v>0</v>
      </c>
      <c r="L2645" s="476" t="str">
        <f t="shared" si="120"/>
        <v/>
      </c>
      <c r="M2645" s="477"/>
      <c r="N2645" s="478"/>
    </row>
    <row r="2646" ht="15" customHeight="1" spans="1:14">
      <c r="A2646" s="461">
        <v>2640</v>
      </c>
      <c r="B2646" s="469" t="s">
        <v>1491</v>
      </c>
      <c r="C2646" s="470" t="s">
        <v>3192</v>
      </c>
      <c r="D2646" s="471" t="s">
        <v>386</v>
      </c>
      <c r="E2646" s="465">
        <v>0</v>
      </c>
      <c r="F2646" s="466" t="e">
        <f t="shared" si="121"/>
        <v>#DIV/0!</v>
      </c>
      <c r="G2646" s="467">
        <v>0</v>
      </c>
      <c r="H2646" s="468"/>
      <c r="I2646" s="473"/>
      <c r="J2646" s="474"/>
      <c r="K2646" s="475">
        <f t="shared" si="122"/>
        <v>0</v>
      </c>
      <c r="L2646" s="476" t="str">
        <f t="shared" si="120"/>
        <v/>
      </c>
      <c r="M2646" s="477"/>
      <c r="N2646" s="478"/>
    </row>
    <row r="2647" ht="15" customHeight="1" spans="1:14">
      <c r="A2647" s="461">
        <v>2641</v>
      </c>
      <c r="B2647" s="469" t="s">
        <v>1471</v>
      </c>
      <c r="C2647" s="470" t="s">
        <v>1494</v>
      </c>
      <c r="D2647" s="471" t="s">
        <v>514</v>
      </c>
      <c r="E2647" s="465">
        <v>0</v>
      </c>
      <c r="F2647" s="466" t="e">
        <f t="shared" si="121"/>
        <v>#DIV/0!</v>
      </c>
      <c r="G2647" s="467">
        <v>0</v>
      </c>
      <c r="H2647" s="468"/>
      <c r="I2647" s="473"/>
      <c r="J2647" s="474"/>
      <c r="K2647" s="475">
        <f t="shared" si="122"/>
        <v>0</v>
      </c>
      <c r="L2647" s="476" t="str">
        <f t="shared" si="120"/>
        <v/>
      </c>
      <c r="M2647" s="477"/>
      <c r="N2647" s="478"/>
    </row>
    <row r="2648" ht="15" customHeight="1" spans="1:14">
      <c r="A2648" s="461">
        <v>2642</v>
      </c>
      <c r="B2648" s="469" t="s">
        <v>1488</v>
      </c>
      <c r="C2648" s="470" t="s">
        <v>1494</v>
      </c>
      <c r="D2648" s="471" t="s">
        <v>386</v>
      </c>
      <c r="E2648" s="465">
        <v>0</v>
      </c>
      <c r="F2648" s="466" t="e">
        <f t="shared" si="121"/>
        <v>#DIV/0!</v>
      </c>
      <c r="G2648" s="467">
        <v>0</v>
      </c>
      <c r="H2648" s="468"/>
      <c r="I2648" s="473"/>
      <c r="J2648" s="474"/>
      <c r="K2648" s="475">
        <f t="shared" si="122"/>
        <v>0</v>
      </c>
      <c r="L2648" s="476" t="str">
        <f t="shared" si="120"/>
        <v/>
      </c>
      <c r="M2648" s="477"/>
      <c r="N2648" s="478"/>
    </row>
    <row r="2649" ht="15" customHeight="1" spans="1:14">
      <c r="A2649" s="461">
        <v>2643</v>
      </c>
      <c r="B2649" s="469" t="s">
        <v>3193</v>
      </c>
      <c r="C2649" s="470" t="s">
        <v>1497</v>
      </c>
      <c r="D2649" s="471" t="s">
        <v>386</v>
      </c>
      <c r="E2649" s="465">
        <v>0</v>
      </c>
      <c r="F2649" s="466" t="e">
        <f t="shared" si="121"/>
        <v>#DIV/0!</v>
      </c>
      <c r="G2649" s="467">
        <v>0</v>
      </c>
      <c r="H2649" s="468"/>
      <c r="I2649" s="473"/>
      <c r="J2649" s="474"/>
      <c r="K2649" s="475">
        <f t="shared" si="122"/>
        <v>0</v>
      </c>
      <c r="L2649" s="476" t="str">
        <f t="shared" si="120"/>
        <v/>
      </c>
      <c r="M2649" s="477"/>
      <c r="N2649" s="478"/>
    </row>
    <row r="2650" ht="15" customHeight="1" spans="1:14">
      <c r="A2650" s="461">
        <v>2644</v>
      </c>
      <c r="B2650" s="469" t="s">
        <v>1522</v>
      </c>
      <c r="C2650" s="470" t="s">
        <v>1497</v>
      </c>
      <c r="D2650" s="471" t="s">
        <v>468</v>
      </c>
      <c r="E2650" s="465">
        <v>0</v>
      </c>
      <c r="F2650" s="466" t="e">
        <f t="shared" si="121"/>
        <v>#DIV/0!</v>
      </c>
      <c r="G2650" s="467">
        <v>0</v>
      </c>
      <c r="H2650" s="468"/>
      <c r="I2650" s="473"/>
      <c r="J2650" s="474"/>
      <c r="K2650" s="475">
        <f t="shared" si="122"/>
        <v>0</v>
      </c>
      <c r="L2650" s="476" t="str">
        <f t="shared" si="120"/>
        <v/>
      </c>
      <c r="M2650" s="477"/>
      <c r="N2650" s="478"/>
    </row>
    <row r="2651" ht="15" customHeight="1" spans="1:14">
      <c r="A2651" s="461">
        <v>2645</v>
      </c>
      <c r="B2651" s="469" t="s">
        <v>1439</v>
      </c>
      <c r="C2651" s="470" t="s">
        <v>1497</v>
      </c>
      <c r="D2651" s="471" t="s">
        <v>386</v>
      </c>
      <c r="E2651" s="465">
        <v>0</v>
      </c>
      <c r="F2651" s="466" t="e">
        <f t="shared" si="121"/>
        <v>#DIV/0!</v>
      </c>
      <c r="G2651" s="467">
        <v>0</v>
      </c>
      <c r="H2651" s="468"/>
      <c r="I2651" s="473"/>
      <c r="J2651" s="474"/>
      <c r="K2651" s="475">
        <f t="shared" si="122"/>
        <v>0</v>
      </c>
      <c r="L2651" s="476" t="str">
        <f t="shared" si="120"/>
        <v/>
      </c>
      <c r="M2651" s="477"/>
      <c r="N2651" s="478"/>
    </row>
    <row r="2652" ht="15" customHeight="1" spans="1:14">
      <c r="A2652" s="461">
        <v>2646</v>
      </c>
      <c r="B2652" s="469" t="s">
        <v>1428</v>
      </c>
      <c r="C2652" s="470" t="s">
        <v>1497</v>
      </c>
      <c r="D2652" s="471" t="s">
        <v>386</v>
      </c>
      <c r="E2652" s="465">
        <v>0</v>
      </c>
      <c r="F2652" s="466" t="e">
        <f t="shared" si="121"/>
        <v>#DIV/0!</v>
      </c>
      <c r="G2652" s="467">
        <v>0</v>
      </c>
      <c r="H2652" s="468"/>
      <c r="I2652" s="473"/>
      <c r="J2652" s="474"/>
      <c r="K2652" s="475">
        <f t="shared" si="122"/>
        <v>0</v>
      </c>
      <c r="L2652" s="476" t="str">
        <f t="shared" si="120"/>
        <v/>
      </c>
      <c r="M2652" s="477"/>
      <c r="N2652" s="478"/>
    </row>
    <row r="2653" ht="15" customHeight="1" spans="1:14">
      <c r="A2653" s="461">
        <v>2647</v>
      </c>
      <c r="B2653" s="469" t="s">
        <v>3182</v>
      </c>
      <c r="C2653" s="470" t="s">
        <v>1379</v>
      </c>
      <c r="D2653" s="471" t="s">
        <v>386</v>
      </c>
      <c r="E2653" s="465">
        <v>0</v>
      </c>
      <c r="F2653" s="466" t="e">
        <f t="shared" si="121"/>
        <v>#DIV/0!</v>
      </c>
      <c r="G2653" s="467">
        <v>0</v>
      </c>
      <c r="H2653" s="468"/>
      <c r="I2653" s="473"/>
      <c r="J2653" s="474"/>
      <c r="K2653" s="475">
        <f t="shared" si="122"/>
        <v>0</v>
      </c>
      <c r="L2653" s="476" t="str">
        <f t="shared" si="120"/>
        <v/>
      </c>
      <c r="M2653" s="477"/>
      <c r="N2653" s="478"/>
    </row>
    <row r="2654" ht="15" customHeight="1" spans="1:14">
      <c r="A2654" s="461">
        <v>2648</v>
      </c>
      <c r="B2654" s="469" t="s">
        <v>1439</v>
      </c>
      <c r="C2654" s="470" t="s">
        <v>1379</v>
      </c>
      <c r="D2654" s="471" t="s">
        <v>386</v>
      </c>
      <c r="E2654" s="465">
        <v>0</v>
      </c>
      <c r="F2654" s="466" t="e">
        <f t="shared" si="121"/>
        <v>#DIV/0!</v>
      </c>
      <c r="G2654" s="467">
        <v>0</v>
      </c>
      <c r="H2654" s="468"/>
      <c r="I2654" s="473"/>
      <c r="J2654" s="474"/>
      <c r="K2654" s="475">
        <f t="shared" si="122"/>
        <v>0</v>
      </c>
      <c r="L2654" s="476" t="str">
        <f t="shared" si="120"/>
        <v/>
      </c>
      <c r="M2654" s="477"/>
      <c r="N2654" s="478"/>
    </row>
    <row r="2655" ht="15" customHeight="1" spans="1:14">
      <c r="A2655" s="461">
        <v>2649</v>
      </c>
      <c r="B2655" s="469" t="s">
        <v>1529</v>
      </c>
      <c r="C2655" s="470" t="s">
        <v>1533</v>
      </c>
      <c r="D2655" s="471" t="s">
        <v>840</v>
      </c>
      <c r="E2655" s="465">
        <v>0</v>
      </c>
      <c r="F2655" s="466" t="e">
        <f t="shared" si="121"/>
        <v>#DIV/0!</v>
      </c>
      <c r="G2655" s="467">
        <v>0</v>
      </c>
      <c r="H2655" s="468"/>
      <c r="I2655" s="473"/>
      <c r="J2655" s="474"/>
      <c r="K2655" s="475">
        <f t="shared" si="122"/>
        <v>0</v>
      </c>
      <c r="L2655" s="476" t="str">
        <f t="shared" si="120"/>
        <v/>
      </c>
      <c r="M2655" s="477"/>
      <c r="N2655" s="478"/>
    </row>
    <row r="2656" ht="15" customHeight="1" spans="1:14">
      <c r="A2656" s="461">
        <v>2650</v>
      </c>
      <c r="B2656" s="469" t="s">
        <v>1529</v>
      </c>
      <c r="C2656" s="470" t="s">
        <v>1533</v>
      </c>
      <c r="D2656" s="471" t="s">
        <v>468</v>
      </c>
      <c r="E2656" s="465">
        <v>0</v>
      </c>
      <c r="F2656" s="466" t="e">
        <f t="shared" si="121"/>
        <v>#DIV/0!</v>
      </c>
      <c r="G2656" s="467">
        <v>0</v>
      </c>
      <c r="H2656" s="468"/>
      <c r="I2656" s="473"/>
      <c r="J2656" s="474"/>
      <c r="K2656" s="475">
        <f t="shared" si="122"/>
        <v>0</v>
      </c>
      <c r="L2656" s="476" t="str">
        <f t="shared" si="120"/>
        <v/>
      </c>
      <c r="M2656" s="477"/>
      <c r="N2656" s="478"/>
    </row>
    <row r="2657" ht="15" customHeight="1" spans="1:14">
      <c r="A2657" s="461">
        <v>2651</v>
      </c>
      <c r="B2657" s="469" t="s">
        <v>1529</v>
      </c>
      <c r="C2657" s="470" t="s">
        <v>1528</v>
      </c>
      <c r="D2657" s="471" t="s">
        <v>840</v>
      </c>
      <c r="E2657" s="465">
        <v>0</v>
      </c>
      <c r="F2657" s="466" t="e">
        <f t="shared" si="121"/>
        <v>#DIV/0!</v>
      </c>
      <c r="G2657" s="467">
        <v>0</v>
      </c>
      <c r="H2657" s="468"/>
      <c r="I2657" s="473"/>
      <c r="J2657" s="474"/>
      <c r="K2657" s="475">
        <f t="shared" si="122"/>
        <v>0</v>
      </c>
      <c r="L2657" s="476" t="str">
        <f t="shared" si="120"/>
        <v/>
      </c>
      <c r="M2657" s="477"/>
      <c r="N2657" s="478"/>
    </row>
    <row r="2658" ht="15" customHeight="1" spans="1:14">
      <c r="A2658" s="461">
        <v>2652</v>
      </c>
      <c r="B2658" s="469" t="s">
        <v>1529</v>
      </c>
      <c r="C2658" s="470" t="s">
        <v>1528</v>
      </c>
      <c r="D2658" s="471" t="s">
        <v>468</v>
      </c>
      <c r="E2658" s="465">
        <v>0</v>
      </c>
      <c r="F2658" s="466" t="e">
        <f t="shared" si="121"/>
        <v>#DIV/0!</v>
      </c>
      <c r="G2658" s="467">
        <v>0</v>
      </c>
      <c r="H2658" s="468"/>
      <c r="I2658" s="473"/>
      <c r="J2658" s="474"/>
      <c r="K2658" s="475">
        <f t="shared" si="122"/>
        <v>0</v>
      </c>
      <c r="L2658" s="476" t="str">
        <f t="shared" si="120"/>
        <v/>
      </c>
      <c r="M2658" s="477"/>
      <c r="N2658" s="478"/>
    </row>
    <row r="2659" ht="15" customHeight="1" spans="1:14">
      <c r="A2659" s="461">
        <v>2653</v>
      </c>
      <c r="B2659" s="469" t="s">
        <v>1529</v>
      </c>
      <c r="C2659" s="470" t="s">
        <v>3192</v>
      </c>
      <c r="D2659" s="471" t="s">
        <v>840</v>
      </c>
      <c r="E2659" s="465">
        <v>0</v>
      </c>
      <c r="F2659" s="466" t="e">
        <f t="shared" si="121"/>
        <v>#DIV/0!</v>
      </c>
      <c r="G2659" s="467">
        <v>0</v>
      </c>
      <c r="H2659" s="468"/>
      <c r="I2659" s="473"/>
      <c r="J2659" s="474"/>
      <c r="K2659" s="475">
        <f t="shared" si="122"/>
        <v>0</v>
      </c>
      <c r="L2659" s="476" t="str">
        <f t="shared" si="120"/>
        <v/>
      </c>
      <c r="M2659" s="477"/>
      <c r="N2659" s="478"/>
    </row>
    <row r="2660" ht="15" customHeight="1" spans="1:14">
      <c r="A2660" s="461">
        <v>2654</v>
      </c>
      <c r="B2660" s="469" t="s">
        <v>3194</v>
      </c>
      <c r="C2660" s="470"/>
      <c r="D2660" s="471" t="s">
        <v>840</v>
      </c>
      <c r="E2660" s="465">
        <v>0</v>
      </c>
      <c r="F2660" s="466" t="e">
        <f t="shared" si="121"/>
        <v>#DIV/0!</v>
      </c>
      <c r="G2660" s="467">
        <v>0</v>
      </c>
      <c r="H2660" s="468"/>
      <c r="I2660" s="473"/>
      <c r="J2660" s="474"/>
      <c r="K2660" s="475">
        <f t="shared" si="122"/>
        <v>0</v>
      </c>
      <c r="L2660" s="476" t="str">
        <f t="shared" si="120"/>
        <v/>
      </c>
      <c r="M2660" s="477"/>
      <c r="N2660" s="478"/>
    </row>
    <row r="2661" ht="15" customHeight="1" spans="1:14">
      <c r="A2661" s="461">
        <v>2655</v>
      </c>
      <c r="B2661" s="469" t="s">
        <v>3194</v>
      </c>
      <c r="C2661" s="470" t="s">
        <v>3195</v>
      </c>
      <c r="D2661" s="471" t="s">
        <v>840</v>
      </c>
      <c r="E2661" s="465">
        <v>0</v>
      </c>
      <c r="F2661" s="466" t="e">
        <f t="shared" si="121"/>
        <v>#DIV/0!</v>
      </c>
      <c r="G2661" s="467">
        <v>0</v>
      </c>
      <c r="H2661" s="468"/>
      <c r="I2661" s="473"/>
      <c r="J2661" s="474"/>
      <c r="K2661" s="475">
        <f t="shared" si="122"/>
        <v>0</v>
      </c>
      <c r="L2661" s="476" t="str">
        <f t="shared" si="120"/>
        <v/>
      </c>
      <c r="M2661" s="477"/>
      <c r="N2661" s="478"/>
    </row>
    <row r="2662" ht="15" customHeight="1" spans="1:14">
      <c r="A2662" s="461">
        <v>2656</v>
      </c>
      <c r="B2662" s="469" t="s">
        <v>1529</v>
      </c>
      <c r="C2662" s="470" t="s">
        <v>3196</v>
      </c>
      <c r="D2662" s="471" t="s">
        <v>468</v>
      </c>
      <c r="E2662" s="465">
        <v>0</v>
      </c>
      <c r="F2662" s="466" t="e">
        <f t="shared" si="121"/>
        <v>#DIV/0!</v>
      </c>
      <c r="G2662" s="467">
        <v>0</v>
      </c>
      <c r="H2662" s="468"/>
      <c r="I2662" s="473"/>
      <c r="J2662" s="474"/>
      <c r="K2662" s="475">
        <f t="shared" si="122"/>
        <v>0</v>
      </c>
      <c r="L2662" s="476" t="str">
        <f t="shared" si="120"/>
        <v/>
      </c>
      <c r="M2662" s="477"/>
      <c r="N2662" s="478"/>
    </row>
    <row r="2663" ht="15" customHeight="1" spans="1:14">
      <c r="A2663" s="461">
        <v>2657</v>
      </c>
      <c r="B2663" s="469" t="s">
        <v>1527</v>
      </c>
      <c r="C2663" s="470" t="s">
        <v>3197</v>
      </c>
      <c r="D2663" s="471" t="s">
        <v>468</v>
      </c>
      <c r="E2663" s="465">
        <v>0</v>
      </c>
      <c r="F2663" s="466" t="e">
        <f t="shared" si="121"/>
        <v>#DIV/0!</v>
      </c>
      <c r="G2663" s="467">
        <v>0</v>
      </c>
      <c r="H2663" s="468"/>
      <c r="I2663" s="473"/>
      <c r="J2663" s="474"/>
      <c r="K2663" s="475">
        <f t="shared" si="122"/>
        <v>0</v>
      </c>
      <c r="L2663" s="476" t="str">
        <f t="shared" si="120"/>
        <v/>
      </c>
      <c r="M2663" s="477"/>
      <c r="N2663" s="478"/>
    </row>
    <row r="2664" ht="15" customHeight="1" spans="1:14">
      <c r="A2664" s="461">
        <v>2658</v>
      </c>
      <c r="B2664" s="469" t="s">
        <v>1529</v>
      </c>
      <c r="C2664" s="470" t="s">
        <v>3198</v>
      </c>
      <c r="D2664" s="471" t="s">
        <v>468</v>
      </c>
      <c r="E2664" s="465">
        <v>0</v>
      </c>
      <c r="F2664" s="466" t="e">
        <f t="shared" si="121"/>
        <v>#DIV/0!</v>
      </c>
      <c r="G2664" s="467">
        <v>0</v>
      </c>
      <c r="H2664" s="468"/>
      <c r="I2664" s="473"/>
      <c r="J2664" s="474"/>
      <c r="K2664" s="475">
        <f t="shared" si="122"/>
        <v>0</v>
      </c>
      <c r="L2664" s="476" t="str">
        <f t="shared" si="120"/>
        <v/>
      </c>
      <c r="M2664" s="477"/>
      <c r="N2664" s="478"/>
    </row>
    <row r="2665" ht="15" customHeight="1" spans="1:14">
      <c r="A2665" s="461">
        <v>2659</v>
      </c>
      <c r="B2665" s="469" t="s">
        <v>1527</v>
      </c>
      <c r="C2665" s="470" t="s">
        <v>3199</v>
      </c>
      <c r="D2665" s="471" t="s">
        <v>468</v>
      </c>
      <c r="E2665" s="465">
        <v>0</v>
      </c>
      <c r="F2665" s="466" t="e">
        <f t="shared" si="121"/>
        <v>#DIV/0!</v>
      </c>
      <c r="G2665" s="467">
        <v>0</v>
      </c>
      <c r="H2665" s="468"/>
      <c r="I2665" s="473"/>
      <c r="J2665" s="474"/>
      <c r="K2665" s="475">
        <f t="shared" si="122"/>
        <v>0</v>
      </c>
      <c r="L2665" s="476" t="str">
        <f t="shared" si="120"/>
        <v/>
      </c>
      <c r="M2665" s="477"/>
      <c r="N2665" s="478"/>
    </row>
    <row r="2666" ht="15" customHeight="1" spans="1:14">
      <c r="A2666" s="461">
        <v>2660</v>
      </c>
      <c r="B2666" s="469" t="s">
        <v>1527</v>
      </c>
      <c r="C2666" s="470" t="s">
        <v>1538</v>
      </c>
      <c r="D2666" s="471" t="s">
        <v>468</v>
      </c>
      <c r="E2666" s="465">
        <v>0</v>
      </c>
      <c r="F2666" s="466" t="e">
        <f t="shared" si="121"/>
        <v>#DIV/0!</v>
      </c>
      <c r="G2666" s="467">
        <v>0</v>
      </c>
      <c r="H2666" s="468"/>
      <c r="I2666" s="473"/>
      <c r="J2666" s="474"/>
      <c r="K2666" s="475">
        <f t="shared" si="122"/>
        <v>0</v>
      </c>
      <c r="L2666" s="476" t="str">
        <f t="shared" si="120"/>
        <v/>
      </c>
      <c r="M2666" s="477"/>
      <c r="N2666" s="478"/>
    </row>
    <row r="2667" ht="15" customHeight="1" spans="1:14">
      <c r="A2667" s="461">
        <v>2661</v>
      </c>
      <c r="B2667" s="469" t="s">
        <v>1529</v>
      </c>
      <c r="C2667" s="470" t="s">
        <v>3200</v>
      </c>
      <c r="D2667" s="471" t="s">
        <v>840</v>
      </c>
      <c r="E2667" s="465">
        <v>0</v>
      </c>
      <c r="F2667" s="466" t="e">
        <f t="shared" si="121"/>
        <v>#DIV/0!</v>
      </c>
      <c r="G2667" s="467">
        <v>0</v>
      </c>
      <c r="H2667" s="468"/>
      <c r="I2667" s="473"/>
      <c r="J2667" s="474"/>
      <c r="K2667" s="475">
        <f t="shared" si="122"/>
        <v>0</v>
      </c>
      <c r="L2667" s="476" t="str">
        <f t="shared" si="120"/>
        <v/>
      </c>
      <c r="M2667" s="477"/>
      <c r="N2667" s="478"/>
    </row>
    <row r="2668" ht="15" customHeight="1" spans="1:14">
      <c r="A2668" s="461">
        <v>2662</v>
      </c>
      <c r="B2668" s="469" t="s">
        <v>1529</v>
      </c>
      <c r="C2668" s="470" t="s">
        <v>3197</v>
      </c>
      <c r="D2668" s="471" t="s">
        <v>840</v>
      </c>
      <c r="E2668" s="465">
        <v>0</v>
      </c>
      <c r="F2668" s="466" t="e">
        <f t="shared" si="121"/>
        <v>#DIV/0!</v>
      </c>
      <c r="G2668" s="467">
        <v>0</v>
      </c>
      <c r="H2668" s="468"/>
      <c r="I2668" s="473"/>
      <c r="J2668" s="474"/>
      <c r="K2668" s="475">
        <f t="shared" si="122"/>
        <v>0</v>
      </c>
      <c r="L2668" s="476" t="str">
        <f t="shared" si="120"/>
        <v/>
      </c>
      <c r="M2668" s="477"/>
      <c r="N2668" s="478"/>
    </row>
    <row r="2669" ht="15" customHeight="1" spans="1:14">
      <c r="A2669" s="461">
        <v>2663</v>
      </c>
      <c r="B2669" s="469" t="s">
        <v>465</v>
      </c>
      <c r="C2669" s="470" t="s">
        <v>3201</v>
      </c>
      <c r="D2669" s="471" t="s">
        <v>342</v>
      </c>
      <c r="E2669" s="465">
        <v>0</v>
      </c>
      <c r="F2669" s="466" t="e">
        <f t="shared" si="121"/>
        <v>#DIV/0!</v>
      </c>
      <c r="G2669" s="467">
        <v>0</v>
      </c>
      <c r="H2669" s="468"/>
      <c r="I2669" s="473"/>
      <c r="J2669" s="474"/>
      <c r="K2669" s="475">
        <f t="shared" si="122"/>
        <v>0</v>
      </c>
      <c r="L2669" s="476" t="str">
        <f t="shared" si="120"/>
        <v/>
      </c>
      <c r="M2669" s="477"/>
      <c r="N2669" s="478"/>
    </row>
    <row r="2670" ht="15" customHeight="1" spans="1:14">
      <c r="A2670" s="461">
        <v>2664</v>
      </c>
      <c r="B2670" s="469" t="s">
        <v>3202</v>
      </c>
      <c r="C2670" s="470" t="s">
        <v>464</v>
      </c>
      <c r="D2670" s="471" t="s">
        <v>342</v>
      </c>
      <c r="E2670" s="465">
        <v>0</v>
      </c>
      <c r="F2670" s="466" t="e">
        <f t="shared" si="121"/>
        <v>#DIV/0!</v>
      </c>
      <c r="G2670" s="467">
        <v>0</v>
      </c>
      <c r="H2670" s="468"/>
      <c r="I2670" s="473"/>
      <c r="J2670" s="474"/>
      <c r="K2670" s="475">
        <f t="shared" si="122"/>
        <v>0</v>
      </c>
      <c r="L2670" s="476" t="str">
        <f t="shared" si="120"/>
        <v/>
      </c>
      <c r="M2670" s="477"/>
      <c r="N2670" s="478"/>
    </row>
    <row r="2671" ht="15" customHeight="1" spans="1:14">
      <c r="A2671" s="461">
        <v>2665</v>
      </c>
      <c r="B2671" s="469" t="s">
        <v>3203</v>
      </c>
      <c r="C2671" s="470" t="s">
        <v>472</v>
      </c>
      <c r="D2671" s="471" t="s">
        <v>476</v>
      </c>
      <c r="E2671" s="465">
        <v>0</v>
      </c>
      <c r="F2671" s="466" t="e">
        <f t="shared" si="121"/>
        <v>#DIV/0!</v>
      </c>
      <c r="G2671" s="467">
        <v>0</v>
      </c>
      <c r="H2671" s="468"/>
      <c r="I2671" s="473"/>
      <c r="J2671" s="474"/>
      <c r="K2671" s="475">
        <f t="shared" si="122"/>
        <v>0</v>
      </c>
      <c r="L2671" s="476" t="str">
        <f t="shared" si="120"/>
        <v/>
      </c>
      <c r="M2671" s="477"/>
      <c r="N2671" s="478"/>
    </row>
    <row r="2672" ht="15" customHeight="1" spans="1:14">
      <c r="A2672" s="461">
        <v>2666</v>
      </c>
      <c r="B2672" s="469" t="s">
        <v>3204</v>
      </c>
      <c r="C2672" s="470" t="s">
        <v>472</v>
      </c>
      <c r="D2672" s="471" t="s">
        <v>386</v>
      </c>
      <c r="E2672" s="465">
        <v>0</v>
      </c>
      <c r="F2672" s="466" t="e">
        <f t="shared" si="121"/>
        <v>#DIV/0!</v>
      </c>
      <c r="G2672" s="467">
        <v>0</v>
      </c>
      <c r="H2672" s="468"/>
      <c r="I2672" s="473"/>
      <c r="J2672" s="474"/>
      <c r="K2672" s="475">
        <f t="shared" si="122"/>
        <v>0</v>
      </c>
      <c r="L2672" s="476" t="str">
        <f t="shared" si="120"/>
        <v/>
      </c>
      <c r="M2672" s="477"/>
      <c r="N2672" s="478"/>
    </row>
    <row r="2673" ht="15" customHeight="1" spans="1:14">
      <c r="A2673" s="461">
        <v>2667</v>
      </c>
      <c r="B2673" s="469" t="s">
        <v>3205</v>
      </c>
      <c r="C2673" s="470" t="s">
        <v>472</v>
      </c>
      <c r="D2673" s="471" t="s">
        <v>386</v>
      </c>
      <c r="E2673" s="465">
        <v>0</v>
      </c>
      <c r="F2673" s="466" t="e">
        <f t="shared" si="121"/>
        <v>#DIV/0!</v>
      </c>
      <c r="G2673" s="467">
        <v>0</v>
      </c>
      <c r="H2673" s="468"/>
      <c r="I2673" s="473"/>
      <c r="J2673" s="474"/>
      <c r="K2673" s="475">
        <f t="shared" si="122"/>
        <v>0</v>
      </c>
      <c r="L2673" s="476" t="str">
        <f t="shared" si="120"/>
        <v/>
      </c>
      <c r="M2673" s="477"/>
      <c r="N2673" s="478"/>
    </row>
    <row r="2674" ht="15" customHeight="1" spans="1:14">
      <c r="A2674" s="461">
        <v>2668</v>
      </c>
      <c r="B2674" s="469" t="s">
        <v>3206</v>
      </c>
      <c r="C2674" s="470"/>
      <c r="D2674" s="471" t="s">
        <v>386</v>
      </c>
      <c r="E2674" s="465">
        <v>0</v>
      </c>
      <c r="F2674" s="466" t="e">
        <f t="shared" si="121"/>
        <v>#DIV/0!</v>
      </c>
      <c r="G2674" s="467">
        <v>0</v>
      </c>
      <c r="H2674" s="468"/>
      <c r="I2674" s="473"/>
      <c r="J2674" s="474"/>
      <c r="K2674" s="475">
        <f t="shared" si="122"/>
        <v>0</v>
      </c>
      <c r="L2674" s="476" t="str">
        <f t="shared" si="120"/>
        <v/>
      </c>
      <c r="M2674" s="477"/>
      <c r="N2674" s="478"/>
    </row>
    <row r="2675" ht="15" customHeight="1" spans="1:14">
      <c r="A2675" s="461">
        <v>2669</v>
      </c>
      <c r="B2675" s="469" t="s">
        <v>3207</v>
      </c>
      <c r="C2675" s="470"/>
      <c r="D2675" s="471" t="s">
        <v>386</v>
      </c>
      <c r="E2675" s="465">
        <v>0</v>
      </c>
      <c r="F2675" s="466" t="e">
        <f t="shared" si="121"/>
        <v>#DIV/0!</v>
      </c>
      <c r="G2675" s="467">
        <v>0</v>
      </c>
      <c r="H2675" s="468"/>
      <c r="I2675" s="473"/>
      <c r="J2675" s="474"/>
      <c r="K2675" s="475">
        <f t="shared" si="122"/>
        <v>0</v>
      </c>
      <c r="L2675" s="476" t="str">
        <f t="shared" si="120"/>
        <v/>
      </c>
      <c r="M2675" s="477"/>
      <c r="N2675" s="478"/>
    </row>
    <row r="2676" ht="15" customHeight="1" spans="1:14">
      <c r="A2676" s="461">
        <v>2670</v>
      </c>
      <c r="B2676" s="469" t="s">
        <v>3208</v>
      </c>
      <c r="C2676" s="470"/>
      <c r="D2676" s="471" t="s">
        <v>386</v>
      </c>
      <c r="E2676" s="465">
        <v>0</v>
      </c>
      <c r="F2676" s="466" t="e">
        <f t="shared" si="121"/>
        <v>#DIV/0!</v>
      </c>
      <c r="G2676" s="467">
        <v>0</v>
      </c>
      <c r="H2676" s="468"/>
      <c r="I2676" s="473"/>
      <c r="J2676" s="474"/>
      <c r="K2676" s="475">
        <f t="shared" si="122"/>
        <v>0</v>
      </c>
      <c r="L2676" s="476" t="str">
        <f t="shared" si="120"/>
        <v/>
      </c>
      <c r="M2676" s="477"/>
      <c r="N2676" s="478"/>
    </row>
    <row r="2677" ht="15" customHeight="1" spans="1:14">
      <c r="A2677" s="461">
        <v>2671</v>
      </c>
      <c r="B2677" s="469" t="s">
        <v>3209</v>
      </c>
      <c r="C2677" s="470"/>
      <c r="D2677" s="471" t="s">
        <v>386</v>
      </c>
      <c r="E2677" s="465">
        <v>0</v>
      </c>
      <c r="F2677" s="466" t="e">
        <f t="shared" si="121"/>
        <v>#DIV/0!</v>
      </c>
      <c r="G2677" s="467">
        <v>0</v>
      </c>
      <c r="H2677" s="468"/>
      <c r="I2677" s="473"/>
      <c r="J2677" s="474"/>
      <c r="K2677" s="475">
        <f t="shared" si="122"/>
        <v>0</v>
      </c>
      <c r="L2677" s="476" t="str">
        <f t="shared" si="120"/>
        <v/>
      </c>
      <c r="M2677" s="477"/>
      <c r="N2677" s="478"/>
    </row>
    <row r="2678" ht="15" customHeight="1" spans="1:14">
      <c r="A2678" s="461">
        <v>2672</v>
      </c>
      <c r="B2678" s="469" t="s">
        <v>3210</v>
      </c>
      <c r="C2678" s="470"/>
      <c r="D2678" s="471" t="s">
        <v>386</v>
      </c>
      <c r="E2678" s="465">
        <v>0</v>
      </c>
      <c r="F2678" s="466" t="e">
        <f t="shared" si="121"/>
        <v>#DIV/0!</v>
      </c>
      <c r="G2678" s="467">
        <v>0</v>
      </c>
      <c r="H2678" s="468"/>
      <c r="I2678" s="473"/>
      <c r="J2678" s="474"/>
      <c r="K2678" s="475">
        <f t="shared" si="122"/>
        <v>0</v>
      </c>
      <c r="L2678" s="476" t="str">
        <f t="shared" si="120"/>
        <v/>
      </c>
      <c r="M2678" s="477"/>
      <c r="N2678" s="478"/>
    </row>
    <row r="2679" ht="15" customHeight="1" spans="1:14">
      <c r="A2679" s="461">
        <v>2673</v>
      </c>
      <c r="B2679" s="469" t="s">
        <v>3211</v>
      </c>
      <c r="C2679" s="470"/>
      <c r="D2679" s="471" t="s">
        <v>386</v>
      </c>
      <c r="E2679" s="465">
        <v>0</v>
      </c>
      <c r="F2679" s="466" t="e">
        <f t="shared" si="121"/>
        <v>#DIV/0!</v>
      </c>
      <c r="G2679" s="467">
        <v>0</v>
      </c>
      <c r="H2679" s="468"/>
      <c r="I2679" s="473"/>
      <c r="J2679" s="474"/>
      <c r="K2679" s="475">
        <f t="shared" si="122"/>
        <v>0</v>
      </c>
      <c r="L2679" s="476" t="str">
        <f t="shared" si="120"/>
        <v/>
      </c>
      <c r="M2679" s="477"/>
      <c r="N2679" s="478"/>
    </row>
    <row r="2680" ht="15" customHeight="1" spans="1:14">
      <c r="A2680" s="461">
        <v>2674</v>
      </c>
      <c r="B2680" s="469" t="s">
        <v>3212</v>
      </c>
      <c r="C2680" s="470" t="s">
        <v>472</v>
      </c>
      <c r="D2680" s="471" t="s">
        <v>386</v>
      </c>
      <c r="E2680" s="465">
        <v>0</v>
      </c>
      <c r="F2680" s="466" t="e">
        <f t="shared" si="121"/>
        <v>#DIV/0!</v>
      </c>
      <c r="G2680" s="467">
        <v>0</v>
      </c>
      <c r="H2680" s="468"/>
      <c r="I2680" s="473"/>
      <c r="J2680" s="474"/>
      <c r="K2680" s="475">
        <f t="shared" si="122"/>
        <v>0</v>
      </c>
      <c r="L2680" s="476" t="str">
        <f t="shared" si="120"/>
        <v/>
      </c>
      <c r="M2680" s="477"/>
      <c r="N2680" s="478"/>
    </row>
    <row r="2681" ht="15" customHeight="1" spans="1:14">
      <c r="A2681" s="461">
        <v>2675</v>
      </c>
      <c r="B2681" s="469" t="s">
        <v>3213</v>
      </c>
      <c r="C2681" s="470" t="s">
        <v>472</v>
      </c>
      <c r="D2681" s="471" t="s">
        <v>476</v>
      </c>
      <c r="E2681" s="465">
        <v>0</v>
      </c>
      <c r="F2681" s="466" t="e">
        <f t="shared" si="121"/>
        <v>#DIV/0!</v>
      </c>
      <c r="G2681" s="467">
        <v>0</v>
      </c>
      <c r="H2681" s="468"/>
      <c r="I2681" s="473"/>
      <c r="J2681" s="474"/>
      <c r="K2681" s="475">
        <f t="shared" si="122"/>
        <v>0</v>
      </c>
      <c r="L2681" s="476" t="str">
        <f t="shared" si="120"/>
        <v/>
      </c>
      <c r="M2681" s="477"/>
      <c r="N2681" s="478"/>
    </row>
    <row r="2682" ht="15" customHeight="1" spans="1:14">
      <c r="A2682" s="461">
        <v>2676</v>
      </c>
      <c r="B2682" s="469" t="s">
        <v>3214</v>
      </c>
      <c r="C2682" s="470" t="s">
        <v>3215</v>
      </c>
      <c r="D2682" s="471" t="s">
        <v>476</v>
      </c>
      <c r="E2682" s="465">
        <v>0</v>
      </c>
      <c r="F2682" s="466" t="e">
        <f t="shared" si="121"/>
        <v>#DIV/0!</v>
      </c>
      <c r="G2682" s="467">
        <v>0</v>
      </c>
      <c r="H2682" s="468"/>
      <c r="I2682" s="473"/>
      <c r="J2682" s="474"/>
      <c r="K2682" s="475">
        <f t="shared" si="122"/>
        <v>0</v>
      </c>
      <c r="L2682" s="476" t="str">
        <f t="shared" si="120"/>
        <v/>
      </c>
      <c r="M2682" s="477"/>
      <c r="N2682" s="478"/>
    </row>
    <row r="2683" ht="15" customHeight="1" spans="1:14">
      <c r="A2683" s="461">
        <v>2677</v>
      </c>
      <c r="B2683" s="469" t="s">
        <v>3216</v>
      </c>
      <c r="C2683" s="470" t="s">
        <v>472</v>
      </c>
      <c r="D2683" s="471" t="s">
        <v>476</v>
      </c>
      <c r="E2683" s="465">
        <v>0</v>
      </c>
      <c r="F2683" s="466" t="e">
        <f t="shared" si="121"/>
        <v>#DIV/0!</v>
      </c>
      <c r="G2683" s="467">
        <v>0</v>
      </c>
      <c r="H2683" s="468"/>
      <c r="I2683" s="473"/>
      <c r="J2683" s="474"/>
      <c r="K2683" s="475">
        <f t="shared" si="122"/>
        <v>0</v>
      </c>
      <c r="L2683" s="476" t="str">
        <f t="shared" si="120"/>
        <v/>
      </c>
      <c r="M2683" s="477"/>
      <c r="N2683" s="478"/>
    </row>
    <row r="2684" ht="15" customHeight="1" spans="1:14">
      <c r="A2684" s="461">
        <v>2678</v>
      </c>
      <c r="B2684" s="469" t="s">
        <v>3217</v>
      </c>
      <c r="C2684" s="470"/>
      <c r="D2684" s="471" t="s">
        <v>386</v>
      </c>
      <c r="E2684" s="465">
        <v>0</v>
      </c>
      <c r="F2684" s="466" t="e">
        <f t="shared" si="121"/>
        <v>#DIV/0!</v>
      </c>
      <c r="G2684" s="467">
        <v>0</v>
      </c>
      <c r="H2684" s="468"/>
      <c r="I2684" s="473"/>
      <c r="J2684" s="474"/>
      <c r="K2684" s="475">
        <f t="shared" si="122"/>
        <v>0</v>
      </c>
      <c r="L2684" s="476" t="str">
        <f t="shared" si="120"/>
        <v/>
      </c>
      <c r="M2684" s="477"/>
      <c r="N2684" s="478"/>
    </row>
    <row r="2685" ht="15" customHeight="1" spans="1:14">
      <c r="A2685" s="461">
        <v>2679</v>
      </c>
      <c r="B2685" s="469" t="s">
        <v>3218</v>
      </c>
      <c r="C2685" s="470" t="s">
        <v>472</v>
      </c>
      <c r="D2685" s="471" t="s">
        <v>393</v>
      </c>
      <c r="E2685" s="465">
        <v>0</v>
      </c>
      <c r="F2685" s="466" t="e">
        <f t="shared" si="121"/>
        <v>#DIV/0!</v>
      </c>
      <c r="G2685" s="467">
        <v>0</v>
      </c>
      <c r="H2685" s="468"/>
      <c r="I2685" s="473"/>
      <c r="J2685" s="474"/>
      <c r="K2685" s="475">
        <f t="shared" si="122"/>
        <v>0</v>
      </c>
      <c r="L2685" s="476" t="str">
        <f t="shared" si="120"/>
        <v/>
      </c>
      <c r="M2685" s="477"/>
      <c r="N2685" s="478"/>
    </row>
    <row r="2686" ht="15" customHeight="1" spans="1:14">
      <c r="A2686" s="461">
        <v>2680</v>
      </c>
      <c r="B2686" s="469" t="s">
        <v>3219</v>
      </c>
      <c r="C2686" s="470" t="s">
        <v>472</v>
      </c>
      <c r="D2686" s="471" t="s">
        <v>393</v>
      </c>
      <c r="E2686" s="465">
        <v>0</v>
      </c>
      <c r="F2686" s="466" t="e">
        <f t="shared" si="121"/>
        <v>#DIV/0!</v>
      </c>
      <c r="G2686" s="467">
        <v>0</v>
      </c>
      <c r="H2686" s="468"/>
      <c r="I2686" s="473"/>
      <c r="J2686" s="474"/>
      <c r="K2686" s="475">
        <f t="shared" si="122"/>
        <v>0</v>
      </c>
      <c r="L2686" s="476" t="str">
        <f t="shared" si="120"/>
        <v/>
      </c>
      <c r="M2686" s="477"/>
      <c r="N2686" s="478"/>
    </row>
    <row r="2687" ht="15" customHeight="1" spans="1:14">
      <c r="A2687" s="461">
        <v>2681</v>
      </c>
      <c r="B2687" s="469" t="s">
        <v>3220</v>
      </c>
      <c r="C2687" s="470" t="s">
        <v>3221</v>
      </c>
      <c r="D2687" s="471" t="s">
        <v>492</v>
      </c>
      <c r="E2687" s="465">
        <v>0</v>
      </c>
      <c r="F2687" s="466" t="e">
        <f t="shared" si="121"/>
        <v>#DIV/0!</v>
      </c>
      <c r="G2687" s="467">
        <v>0</v>
      </c>
      <c r="H2687" s="468"/>
      <c r="I2687" s="473"/>
      <c r="J2687" s="474"/>
      <c r="K2687" s="475">
        <f t="shared" si="122"/>
        <v>0</v>
      </c>
      <c r="L2687" s="476" t="str">
        <f t="shared" si="120"/>
        <v/>
      </c>
      <c r="M2687" s="477"/>
      <c r="N2687" s="478"/>
    </row>
    <row r="2688" ht="15" customHeight="1" spans="1:14">
      <c r="A2688" s="461">
        <v>2682</v>
      </c>
      <c r="B2688" s="469" t="s">
        <v>3222</v>
      </c>
      <c r="C2688" s="470"/>
      <c r="D2688" s="471" t="s">
        <v>393</v>
      </c>
      <c r="E2688" s="465">
        <v>0</v>
      </c>
      <c r="F2688" s="466" t="e">
        <f t="shared" si="121"/>
        <v>#DIV/0!</v>
      </c>
      <c r="G2688" s="467">
        <v>0</v>
      </c>
      <c r="H2688" s="468"/>
      <c r="I2688" s="473"/>
      <c r="J2688" s="474"/>
      <c r="K2688" s="475">
        <f t="shared" si="122"/>
        <v>0</v>
      </c>
      <c r="L2688" s="476" t="str">
        <f t="shared" si="120"/>
        <v/>
      </c>
      <c r="M2688" s="477"/>
      <c r="N2688" s="478"/>
    </row>
    <row r="2689" ht="15" customHeight="1" spans="1:14">
      <c r="A2689" s="461">
        <v>2683</v>
      </c>
      <c r="B2689" s="469" t="s">
        <v>3223</v>
      </c>
      <c r="C2689" s="470" t="s">
        <v>472</v>
      </c>
      <c r="D2689" s="471" t="s">
        <v>386</v>
      </c>
      <c r="E2689" s="465">
        <v>0</v>
      </c>
      <c r="F2689" s="466" t="e">
        <f t="shared" si="121"/>
        <v>#DIV/0!</v>
      </c>
      <c r="G2689" s="467">
        <v>0</v>
      </c>
      <c r="H2689" s="468"/>
      <c r="I2689" s="473"/>
      <c r="J2689" s="474"/>
      <c r="K2689" s="475">
        <f t="shared" si="122"/>
        <v>0</v>
      </c>
      <c r="L2689" s="476" t="str">
        <f t="shared" si="120"/>
        <v/>
      </c>
      <c r="M2689" s="477"/>
      <c r="N2689" s="478"/>
    </row>
    <row r="2690" ht="15" customHeight="1" spans="1:14">
      <c r="A2690" s="461">
        <v>2684</v>
      </c>
      <c r="B2690" s="469" t="s">
        <v>3224</v>
      </c>
      <c r="C2690" s="470" t="s">
        <v>472</v>
      </c>
      <c r="D2690" s="471" t="s">
        <v>386</v>
      </c>
      <c r="E2690" s="465">
        <v>0</v>
      </c>
      <c r="F2690" s="466" t="e">
        <f t="shared" si="121"/>
        <v>#DIV/0!</v>
      </c>
      <c r="G2690" s="467">
        <v>0</v>
      </c>
      <c r="H2690" s="468"/>
      <c r="I2690" s="473"/>
      <c r="J2690" s="474"/>
      <c r="K2690" s="475">
        <f t="shared" si="122"/>
        <v>0</v>
      </c>
      <c r="L2690" s="476" t="str">
        <f t="shared" si="120"/>
        <v/>
      </c>
      <c r="M2690" s="477"/>
      <c r="N2690" s="478"/>
    </row>
    <row r="2691" ht="15" customHeight="1" spans="1:14">
      <c r="A2691" s="461">
        <v>2685</v>
      </c>
      <c r="B2691" s="469" t="s">
        <v>3220</v>
      </c>
      <c r="C2691" s="470" t="s">
        <v>1560</v>
      </c>
      <c r="D2691" s="471" t="s">
        <v>476</v>
      </c>
      <c r="E2691" s="465">
        <v>0</v>
      </c>
      <c r="F2691" s="466" t="e">
        <f t="shared" si="121"/>
        <v>#DIV/0!</v>
      </c>
      <c r="G2691" s="467">
        <v>0</v>
      </c>
      <c r="H2691" s="468"/>
      <c r="I2691" s="473"/>
      <c r="J2691" s="474"/>
      <c r="K2691" s="475">
        <f t="shared" si="122"/>
        <v>0</v>
      </c>
      <c r="L2691" s="476" t="str">
        <f t="shared" ref="L2691:L2754" si="123">IF(OR(G2691&lt;=0,G2691=""),"",(J2691-G2691)/G2691*100)</f>
        <v/>
      </c>
      <c r="M2691" s="477"/>
      <c r="N2691" s="478"/>
    </row>
    <row r="2692" ht="15" customHeight="1" spans="1:14">
      <c r="A2692" s="461">
        <v>2686</v>
      </c>
      <c r="B2692" s="469" t="s">
        <v>3225</v>
      </c>
      <c r="C2692" s="470" t="s">
        <v>1560</v>
      </c>
      <c r="D2692" s="471" t="s">
        <v>386</v>
      </c>
      <c r="E2692" s="465">
        <v>0</v>
      </c>
      <c r="F2692" s="466" t="e">
        <f t="shared" si="121"/>
        <v>#DIV/0!</v>
      </c>
      <c r="G2692" s="467">
        <v>0</v>
      </c>
      <c r="H2692" s="468"/>
      <c r="I2692" s="473"/>
      <c r="J2692" s="474"/>
      <c r="K2692" s="475">
        <f t="shared" si="122"/>
        <v>0</v>
      </c>
      <c r="L2692" s="476" t="str">
        <f t="shared" si="123"/>
        <v/>
      </c>
      <c r="M2692" s="477"/>
      <c r="N2692" s="478"/>
    </row>
    <row r="2693" ht="15" customHeight="1" spans="1:14">
      <c r="A2693" s="461">
        <v>2687</v>
      </c>
      <c r="B2693" s="469" t="s">
        <v>3224</v>
      </c>
      <c r="C2693" s="470" t="s">
        <v>1560</v>
      </c>
      <c r="D2693" s="471" t="s">
        <v>386</v>
      </c>
      <c r="E2693" s="465">
        <v>0</v>
      </c>
      <c r="F2693" s="466" t="e">
        <f t="shared" si="121"/>
        <v>#DIV/0!</v>
      </c>
      <c r="G2693" s="467">
        <v>0</v>
      </c>
      <c r="H2693" s="468"/>
      <c r="I2693" s="473"/>
      <c r="J2693" s="474"/>
      <c r="K2693" s="475">
        <f t="shared" si="122"/>
        <v>0</v>
      </c>
      <c r="L2693" s="476" t="str">
        <f t="shared" si="123"/>
        <v/>
      </c>
      <c r="M2693" s="477"/>
      <c r="N2693" s="478"/>
    </row>
    <row r="2694" ht="15" customHeight="1" spans="1:14">
      <c r="A2694" s="461">
        <v>2688</v>
      </c>
      <c r="B2694" s="469" t="s">
        <v>3213</v>
      </c>
      <c r="C2694" s="470" t="s">
        <v>1560</v>
      </c>
      <c r="D2694" s="471" t="s">
        <v>476</v>
      </c>
      <c r="E2694" s="465">
        <v>0</v>
      </c>
      <c r="F2694" s="466" t="e">
        <f t="shared" si="121"/>
        <v>#DIV/0!</v>
      </c>
      <c r="G2694" s="467">
        <v>0</v>
      </c>
      <c r="H2694" s="468"/>
      <c r="I2694" s="473"/>
      <c r="J2694" s="474"/>
      <c r="K2694" s="475">
        <f t="shared" si="122"/>
        <v>0</v>
      </c>
      <c r="L2694" s="476" t="str">
        <f t="shared" si="123"/>
        <v/>
      </c>
      <c r="M2694" s="477"/>
      <c r="N2694" s="478"/>
    </row>
    <row r="2695" ht="15" customHeight="1" spans="1:14">
      <c r="A2695" s="461">
        <v>2689</v>
      </c>
      <c r="B2695" s="469" t="s">
        <v>3226</v>
      </c>
      <c r="C2695" s="470" t="s">
        <v>1560</v>
      </c>
      <c r="D2695" s="471" t="s">
        <v>386</v>
      </c>
      <c r="E2695" s="465">
        <v>0</v>
      </c>
      <c r="F2695" s="466" t="e">
        <f t="shared" si="121"/>
        <v>#DIV/0!</v>
      </c>
      <c r="G2695" s="467">
        <v>0</v>
      </c>
      <c r="H2695" s="468"/>
      <c r="I2695" s="473"/>
      <c r="J2695" s="474"/>
      <c r="K2695" s="475">
        <f t="shared" si="122"/>
        <v>0</v>
      </c>
      <c r="L2695" s="476" t="str">
        <f t="shared" si="123"/>
        <v/>
      </c>
      <c r="M2695" s="477"/>
      <c r="N2695" s="478"/>
    </row>
    <row r="2696" ht="15" customHeight="1" spans="1:14">
      <c r="A2696" s="461">
        <v>2690</v>
      </c>
      <c r="B2696" s="469" t="s">
        <v>1764</v>
      </c>
      <c r="C2696" s="470" t="s">
        <v>1547</v>
      </c>
      <c r="D2696" s="471" t="s">
        <v>378</v>
      </c>
      <c r="E2696" s="465">
        <v>0</v>
      </c>
      <c r="F2696" s="466" t="e">
        <f t="shared" ref="F2696:F2759" si="124">G2696/E2696</f>
        <v>#DIV/0!</v>
      </c>
      <c r="G2696" s="467">
        <v>0</v>
      </c>
      <c r="H2696" s="468"/>
      <c r="I2696" s="473"/>
      <c r="J2696" s="474"/>
      <c r="K2696" s="475">
        <f t="shared" ref="K2696:K2759" si="125">J2696-G2696</f>
        <v>0</v>
      </c>
      <c r="L2696" s="476" t="str">
        <f t="shared" si="123"/>
        <v/>
      </c>
      <c r="M2696" s="477"/>
      <c r="N2696" s="478"/>
    </row>
    <row r="2697" ht="15" customHeight="1" spans="1:14">
      <c r="A2697" s="461">
        <v>2691</v>
      </c>
      <c r="B2697" s="469" t="s">
        <v>3227</v>
      </c>
      <c r="C2697" s="470" t="s">
        <v>1547</v>
      </c>
      <c r="D2697" s="471" t="s">
        <v>342</v>
      </c>
      <c r="E2697" s="465">
        <v>0</v>
      </c>
      <c r="F2697" s="466" t="e">
        <f t="shared" si="124"/>
        <v>#DIV/0!</v>
      </c>
      <c r="G2697" s="467">
        <v>0</v>
      </c>
      <c r="H2697" s="468"/>
      <c r="I2697" s="473"/>
      <c r="J2697" s="474"/>
      <c r="K2697" s="475">
        <f t="shared" si="125"/>
        <v>0</v>
      </c>
      <c r="L2697" s="476" t="str">
        <f t="shared" si="123"/>
        <v/>
      </c>
      <c r="M2697" s="477"/>
      <c r="N2697" s="478"/>
    </row>
    <row r="2698" ht="15" customHeight="1" spans="1:14">
      <c r="A2698" s="461">
        <v>2692</v>
      </c>
      <c r="B2698" s="469" t="s">
        <v>3228</v>
      </c>
      <c r="C2698" s="470"/>
      <c r="D2698" s="471" t="s">
        <v>476</v>
      </c>
      <c r="E2698" s="465">
        <v>0</v>
      </c>
      <c r="F2698" s="466" t="e">
        <f t="shared" si="124"/>
        <v>#DIV/0!</v>
      </c>
      <c r="G2698" s="467">
        <v>0</v>
      </c>
      <c r="H2698" s="468"/>
      <c r="I2698" s="473"/>
      <c r="J2698" s="474"/>
      <c r="K2698" s="475">
        <f t="shared" si="125"/>
        <v>0</v>
      </c>
      <c r="L2698" s="476" t="str">
        <f t="shared" si="123"/>
        <v/>
      </c>
      <c r="M2698" s="477"/>
      <c r="N2698" s="478"/>
    </row>
    <row r="2699" ht="15" customHeight="1" spans="1:14">
      <c r="A2699" s="461">
        <v>2693</v>
      </c>
      <c r="B2699" s="469" t="s">
        <v>1577</v>
      </c>
      <c r="C2699" s="470" t="s">
        <v>3229</v>
      </c>
      <c r="D2699" s="471" t="s">
        <v>386</v>
      </c>
      <c r="E2699" s="465">
        <v>0</v>
      </c>
      <c r="F2699" s="466" t="e">
        <f t="shared" si="124"/>
        <v>#DIV/0!</v>
      </c>
      <c r="G2699" s="467">
        <v>0</v>
      </c>
      <c r="H2699" s="468"/>
      <c r="I2699" s="473"/>
      <c r="J2699" s="474"/>
      <c r="K2699" s="475">
        <f t="shared" si="125"/>
        <v>0</v>
      </c>
      <c r="L2699" s="476" t="str">
        <f t="shared" si="123"/>
        <v/>
      </c>
      <c r="M2699" s="477"/>
      <c r="N2699" s="478"/>
    </row>
    <row r="2700" ht="15" customHeight="1" spans="1:14">
      <c r="A2700" s="461">
        <v>2694</v>
      </c>
      <c r="B2700" s="469" t="s">
        <v>3230</v>
      </c>
      <c r="C2700" s="470" t="s">
        <v>3231</v>
      </c>
      <c r="D2700" s="471" t="s">
        <v>416</v>
      </c>
      <c r="E2700" s="465">
        <v>0</v>
      </c>
      <c r="F2700" s="466" t="e">
        <f t="shared" si="124"/>
        <v>#DIV/0!</v>
      </c>
      <c r="G2700" s="467">
        <v>0</v>
      </c>
      <c r="H2700" s="468"/>
      <c r="I2700" s="473"/>
      <c r="J2700" s="474"/>
      <c r="K2700" s="475">
        <f t="shared" si="125"/>
        <v>0</v>
      </c>
      <c r="L2700" s="476" t="str">
        <f t="shared" si="123"/>
        <v/>
      </c>
      <c r="M2700" s="477"/>
      <c r="N2700" s="478"/>
    </row>
    <row r="2701" ht="15" customHeight="1" spans="1:14">
      <c r="A2701" s="461">
        <v>2695</v>
      </c>
      <c r="B2701" s="469" t="s">
        <v>3232</v>
      </c>
      <c r="C2701" s="470"/>
      <c r="D2701" s="471" t="s">
        <v>831</v>
      </c>
      <c r="E2701" s="465">
        <v>0</v>
      </c>
      <c r="F2701" s="466" t="e">
        <f t="shared" si="124"/>
        <v>#DIV/0!</v>
      </c>
      <c r="G2701" s="467">
        <v>0</v>
      </c>
      <c r="H2701" s="468"/>
      <c r="I2701" s="473"/>
      <c r="J2701" s="474"/>
      <c r="K2701" s="475">
        <f t="shared" si="125"/>
        <v>0</v>
      </c>
      <c r="L2701" s="476" t="str">
        <f t="shared" si="123"/>
        <v/>
      </c>
      <c r="M2701" s="477"/>
      <c r="N2701" s="478"/>
    </row>
    <row r="2702" ht="15" customHeight="1" spans="1:14">
      <c r="A2702" s="461">
        <v>2696</v>
      </c>
      <c r="B2702" s="469" t="s">
        <v>1575</v>
      </c>
      <c r="C2702" s="470" t="s">
        <v>1614</v>
      </c>
      <c r="D2702" s="471" t="s">
        <v>416</v>
      </c>
      <c r="E2702" s="465">
        <v>0</v>
      </c>
      <c r="F2702" s="466" t="e">
        <f t="shared" si="124"/>
        <v>#DIV/0!</v>
      </c>
      <c r="G2702" s="467">
        <v>0</v>
      </c>
      <c r="H2702" s="468"/>
      <c r="I2702" s="473"/>
      <c r="J2702" s="474"/>
      <c r="K2702" s="475">
        <f t="shared" si="125"/>
        <v>0</v>
      </c>
      <c r="L2702" s="476" t="str">
        <f t="shared" si="123"/>
        <v/>
      </c>
      <c r="M2702" s="477"/>
      <c r="N2702" s="478"/>
    </row>
    <row r="2703" ht="15" customHeight="1" spans="1:14">
      <c r="A2703" s="461">
        <v>2697</v>
      </c>
      <c r="B2703" s="469" t="s">
        <v>3233</v>
      </c>
      <c r="C2703" s="470" t="s">
        <v>1581</v>
      </c>
      <c r="D2703" s="471" t="s">
        <v>895</v>
      </c>
      <c r="E2703" s="465">
        <v>0</v>
      </c>
      <c r="F2703" s="466" t="e">
        <f t="shared" si="124"/>
        <v>#DIV/0!</v>
      </c>
      <c r="G2703" s="467">
        <v>0</v>
      </c>
      <c r="H2703" s="468"/>
      <c r="I2703" s="473"/>
      <c r="J2703" s="474"/>
      <c r="K2703" s="475">
        <f t="shared" si="125"/>
        <v>0</v>
      </c>
      <c r="L2703" s="476" t="str">
        <f t="shared" si="123"/>
        <v/>
      </c>
      <c r="M2703" s="477"/>
      <c r="N2703" s="478"/>
    </row>
    <row r="2704" ht="15" customHeight="1" spans="1:14">
      <c r="A2704" s="461">
        <v>2698</v>
      </c>
      <c r="B2704" s="469" t="s">
        <v>1585</v>
      </c>
      <c r="C2704" s="470" t="s">
        <v>3234</v>
      </c>
      <c r="D2704" s="471" t="s">
        <v>416</v>
      </c>
      <c r="E2704" s="465">
        <v>0</v>
      </c>
      <c r="F2704" s="466" t="e">
        <f t="shared" si="124"/>
        <v>#DIV/0!</v>
      </c>
      <c r="G2704" s="467">
        <v>0</v>
      </c>
      <c r="H2704" s="468"/>
      <c r="I2704" s="473"/>
      <c r="J2704" s="474"/>
      <c r="K2704" s="475">
        <f t="shared" si="125"/>
        <v>0</v>
      </c>
      <c r="L2704" s="476" t="str">
        <f t="shared" si="123"/>
        <v/>
      </c>
      <c r="M2704" s="477"/>
      <c r="N2704" s="478"/>
    </row>
    <row r="2705" ht="15" customHeight="1" spans="1:14">
      <c r="A2705" s="461">
        <v>2699</v>
      </c>
      <c r="B2705" s="469" t="s">
        <v>1583</v>
      </c>
      <c r="C2705" s="470" t="s">
        <v>1586</v>
      </c>
      <c r="D2705" s="471" t="s">
        <v>386</v>
      </c>
      <c r="E2705" s="465">
        <v>0</v>
      </c>
      <c r="F2705" s="466" t="e">
        <f t="shared" si="124"/>
        <v>#DIV/0!</v>
      </c>
      <c r="G2705" s="467">
        <v>0</v>
      </c>
      <c r="H2705" s="468"/>
      <c r="I2705" s="473"/>
      <c r="J2705" s="474"/>
      <c r="K2705" s="475">
        <f t="shared" si="125"/>
        <v>0</v>
      </c>
      <c r="L2705" s="476" t="str">
        <f t="shared" si="123"/>
        <v/>
      </c>
      <c r="M2705" s="477"/>
      <c r="N2705" s="478"/>
    </row>
    <row r="2706" ht="15" customHeight="1" spans="1:14">
      <c r="A2706" s="461">
        <v>2700</v>
      </c>
      <c r="B2706" s="469" t="s">
        <v>1583</v>
      </c>
      <c r="C2706" s="470" t="s">
        <v>3235</v>
      </c>
      <c r="D2706" s="471" t="s">
        <v>416</v>
      </c>
      <c r="E2706" s="465">
        <v>0</v>
      </c>
      <c r="F2706" s="466" t="e">
        <f t="shared" si="124"/>
        <v>#DIV/0!</v>
      </c>
      <c r="G2706" s="467">
        <v>0</v>
      </c>
      <c r="H2706" s="468"/>
      <c r="I2706" s="473"/>
      <c r="J2706" s="474"/>
      <c r="K2706" s="475">
        <f t="shared" si="125"/>
        <v>0</v>
      </c>
      <c r="L2706" s="476" t="str">
        <f t="shared" si="123"/>
        <v/>
      </c>
      <c r="M2706" s="477"/>
      <c r="N2706" s="478"/>
    </row>
    <row r="2707" ht="15" customHeight="1" spans="1:14">
      <c r="A2707" s="461">
        <v>2701</v>
      </c>
      <c r="B2707" s="469" t="s">
        <v>1585</v>
      </c>
      <c r="C2707" s="470" t="s">
        <v>1414</v>
      </c>
      <c r="D2707" s="471" t="s">
        <v>1587</v>
      </c>
      <c r="E2707" s="465">
        <v>0</v>
      </c>
      <c r="F2707" s="466" t="e">
        <f t="shared" si="124"/>
        <v>#DIV/0!</v>
      </c>
      <c r="G2707" s="467">
        <v>0</v>
      </c>
      <c r="H2707" s="468"/>
      <c r="I2707" s="473"/>
      <c r="J2707" s="474"/>
      <c r="K2707" s="475">
        <f t="shared" si="125"/>
        <v>0</v>
      </c>
      <c r="L2707" s="476" t="str">
        <f t="shared" si="123"/>
        <v/>
      </c>
      <c r="M2707" s="477"/>
      <c r="N2707" s="478"/>
    </row>
    <row r="2708" ht="15" customHeight="1" spans="1:14">
      <c r="A2708" s="461">
        <v>2702</v>
      </c>
      <c r="B2708" s="469" t="s">
        <v>1583</v>
      </c>
      <c r="C2708" s="470" t="s">
        <v>3236</v>
      </c>
      <c r="D2708" s="471" t="s">
        <v>476</v>
      </c>
      <c r="E2708" s="465">
        <v>0</v>
      </c>
      <c r="F2708" s="466" t="e">
        <f t="shared" si="124"/>
        <v>#DIV/0!</v>
      </c>
      <c r="G2708" s="467">
        <v>0</v>
      </c>
      <c r="H2708" s="468"/>
      <c r="I2708" s="473"/>
      <c r="J2708" s="474"/>
      <c r="K2708" s="475">
        <f t="shared" si="125"/>
        <v>0</v>
      </c>
      <c r="L2708" s="476" t="str">
        <f t="shared" si="123"/>
        <v/>
      </c>
      <c r="M2708" s="477"/>
      <c r="N2708" s="478"/>
    </row>
    <row r="2709" ht="15" customHeight="1" spans="1:14">
      <c r="A2709" s="461">
        <v>2703</v>
      </c>
      <c r="B2709" s="469" t="s">
        <v>1594</v>
      </c>
      <c r="C2709" s="470" t="s">
        <v>3237</v>
      </c>
      <c r="D2709" s="471" t="s">
        <v>476</v>
      </c>
      <c r="E2709" s="465">
        <v>0</v>
      </c>
      <c r="F2709" s="466" t="e">
        <f t="shared" si="124"/>
        <v>#DIV/0!</v>
      </c>
      <c r="G2709" s="467">
        <v>0</v>
      </c>
      <c r="H2709" s="468"/>
      <c r="I2709" s="473"/>
      <c r="J2709" s="474"/>
      <c r="K2709" s="475">
        <f t="shared" si="125"/>
        <v>0</v>
      </c>
      <c r="L2709" s="476" t="str">
        <f t="shared" si="123"/>
        <v/>
      </c>
      <c r="M2709" s="477"/>
      <c r="N2709" s="478"/>
    </row>
    <row r="2710" ht="15" customHeight="1" spans="1:14">
      <c r="A2710" s="461">
        <v>2704</v>
      </c>
      <c r="B2710" s="469" t="s">
        <v>1594</v>
      </c>
      <c r="C2710" s="470">
        <v>800</v>
      </c>
      <c r="D2710" s="471" t="s">
        <v>476</v>
      </c>
      <c r="E2710" s="465">
        <v>0</v>
      </c>
      <c r="F2710" s="466" t="e">
        <f t="shared" si="124"/>
        <v>#DIV/0!</v>
      </c>
      <c r="G2710" s="467">
        <v>0</v>
      </c>
      <c r="H2710" s="468"/>
      <c r="I2710" s="473"/>
      <c r="J2710" s="474"/>
      <c r="K2710" s="475">
        <f t="shared" si="125"/>
        <v>0</v>
      </c>
      <c r="L2710" s="476" t="str">
        <f t="shared" si="123"/>
        <v/>
      </c>
      <c r="M2710" s="477"/>
      <c r="N2710" s="478"/>
    </row>
    <row r="2711" ht="15" customHeight="1" spans="1:14">
      <c r="A2711" s="461">
        <v>2705</v>
      </c>
      <c r="B2711" s="469" t="s">
        <v>1596</v>
      </c>
      <c r="C2711" s="470">
        <v>800</v>
      </c>
      <c r="D2711" s="471" t="s">
        <v>386</v>
      </c>
      <c r="E2711" s="465">
        <v>0</v>
      </c>
      <c r="F2711" s="466" t="e">
        <f t="shared" si="124"/>
        <v>#DIV/0!</v>
      </c>
      <c r="G2711" s="467">
        <v>0</v>
      </c>
      <c r="H2711" s="468"/>
      <c r="I2711" s="473"/>
      <c r="J2711" s="474"/>
      <c r="K2711" s="475">
        <f t="shared" si="125"/>
        <v>0</v>
      </c>
      <c r="L2711" s="476" t="str">
        <f t="shared" si="123"/>
        <v/>
      </c>
      <c r="M2711" s="477"/>
      <c r="N2711" s="478"/>
    </row>
    <row r="2712" ht="15" customHeight="1" spans="1:14">
      <c r="A2712" s="461">
        <v>2706</v>
      </c>
      <c r="B2712" s="469" t="s">
        <v>3238</v>
      </c>
      <c r="C2712" s="470"/>
      <c r="D2712" s="471" t="s">
        <v>972</v>
      </c>
      <c r="E2712" s="465">
        <v>0</v>
      </c>
      <c r="F2712" s="466" t="e">
        <f t="shared" si="124"/>
        <v>#DIV/0!</v>
      </c>
      <c r="G2712" s="467">
        <v>0</v>
      </c>
      <c r="H2712" s="468"/>
      <c r="I2712" s="473"/>
      <c r="J2712" s="474"/>
      <c r="K2712" s="475">
        <f t="shared" si="125"/>
        <v>0</v>
      </c>
      <c r="L2712" s="476" t="str">
        <f t="shared" si="123"/>
        <v/>
      </c>
      <c r="M2712" s="477"/>
      <c r="N2712" s="478"/>
    </row>
    <row r="2713" ht="15" customHeight="1" spans="1:14">
      <c r="A2713" s="461">
        <v>2707</v>
      </c>
      <c r="B2713" s="469" t="s">
        <v>3239</v>
      </c>
      <c r="C2713" s="470" t="s">
        <v>3240</v>
      </c>
      <c r="D2713" s="471" t="s">
        <v>378</v>
      </c>
      <c r="E2713" s="465">
        <v>0</v>
      </c>
      <c r="F2713" s="466" t="e">
        <f t="shared" si="124"/>
        <v>#DIV/0!</v>
      </c>
      <c r="G2713" s="467">
        <v>0</v>
      </c>
      <c r="H2713" s="468"/>
      <c r="I2713" s="473"/>
      <c r="J2713" s="474"/>
      <c r="K2713" s="475">
        <f t="shared" si="125"/>
        <v>0</v>
      </c>
      <c r="L2713" s="476" t="str">
        <f t="shared" si="123"/>
        <v/>
      </c>
      <c r="M2713" s="477"/>
      <c r="N2713" s="478"/>
    </row>
    <row r="2714" ht="15" customHeight="1" spans="1:14">
      <c r="A2714" s="461">
        <v>2708</v>
      </c>
      <c r="B2714" s="469" t="s">
        <v>3241</v>
      </c>
      <c r="C2714" s="470"/>
      <c r="D2714" s="471" t="s">
        <v>1591</v>
      </c>
      <c r="E2714" s="465">
        <v>0</v>
      </c>
      <c r="F2714" s="466" t="e">
        <f t="shared" si="124"/>
        <v>#DIV/0!</v>
      </c>
      <c r="G2714" s="467">
        <v>0</v>
      </c>
      <c r="H2714" s="468"/>
      <c r="I2714" s="473"/>
      <c r="J2714" s="474"/>
      <c r="K2714" s="475">
        <f t="shared" si="125"/>
        <v>0</v>
      </c>
      <c r="L2714" s="476" t="str">
        <f t="shared" si="123"/>
        <v/>
      </c>
      <c r="M2714" s="477"/>
      <c r="N2714" s="478"/>
    </row>
    <row r="2715" ht="15" customHeight="1" spans="1:14">
      <c r="A2715" s="461">
        <v>2709</v>
      </c>
      <c r="B2715" s="469" t="s">
        <v>3242</v>
      </c>
      <c r="C2715" s="470"/>
      <c r="D2715" s="471" t="s">
        <v>386</v>
      </c>
      <c r="E2715" s="465">
        <v>0</v>
      </c>
      <c r="F2715" s="466" t="e">
        <f t="shared" si="124"/>
        <v>#DIV/0!</v>
      </c>
      <c r="G2715" s="467">
        <v>0</v>
      </c>
      <c r="H2715" s="468"/>
      <c r="I2715" s="473"/>
      <c r="J2715" s="474"/>
      <c r="K2715" s="475">
        <f t="shared" si="125"/>
        <v>0</v>
      </c>
      <c r="L2715" s="476" t="str">
        <f t="shared" si="123"/>
        <v/>
      </c>
      <c r="M2715" s="477"/>
      <c r="N2715" s="478"/>
    </row>
    <row r="2716" ht="15" customHeight="1" spans="1:14">
      <c r="A2716" s="461">
        <v>2710</v>
      </c>
      <c r="B2716" s="469" t="s">
        <v>3243</v>
      </c>
      <c r="C2716" s="470"/>
      <c r="D2716" s="471" t="s">
        <v>386</v>
      </c>
      <c r="E2716" s="465">
        <v>0</v>
      </c>
      <c r="F2716" s="466" t="e">
        <f t="shared" si="124"/>
        <v>#DIV/0!</v>
      </c>
      <c r="G2716" s="467">
        <v>0</v>
      </c>
      <c r="H2716" s="468"/>
      <c r="I2716" s="473"/>
      <c r="J2716" s="474"/>
      <c r="K2716" s="475">
        <f t="shared" si="125"/>
        <v>0</v>
      </c>
      <c r="L2716" s="476" t="str">
        <f t="shared" si="123"/>
        <v/>
      </c>
      <c r="M2716" s="477"/>
      <c r="N2716" s="478"/>
    </row>
    <row r="2717" ht="15" customHeight="1" spans="1:14">
      <c r="A2717" s="461">
        <v>2711</v>
      </c>
      <c r="B2717" s="469" t="s">
        <v>3244</v>
      </c>
      <c r="C2717" s="470" t="s">
        <v>3245</v>
      </c>
      <c r="D2717" s="471" t="s">
        <v>476</v>
      </c>
      <c r="E2717" s="465">
        <v>0</v>
      </c>
      <c r="F2717" s="466" t="e">
        <f t="shared" si="124"/>
        <v>#DIV/0!</v>
      </c>
      <c r="G2717" s="467">
        <v>0</v>
      </c>
      <c r="H2717" s="468"/>
      <c r="I2717" s="473"/>
      <c r="J2717" s="474"/>
      <c r="K2717" s="475">
        <f t="shared" si="125"/>
        <v>0</v>
      </c>
      <c r="L2717" s="476" t="str">
        <f t="shared" si="123"/>
        <v/>
      </c>
      <c r="M2717" s="477"/>
      <c r="N2717" s="478"/>
    </row>
    <row r="2718" ht="15" customHeight="1" spans="1:14">
      <c r="A2718" s="461">
        <v>2712</v>
      </c>
      <c r="B2718" s="469" t="s">
        <v>3246</v>
      </c>
      <c r="C2718" s="470" t="s">
        <v>1189</v>
      </c>
      <c r="D2718" s="471" t="s">
        <v>1591</v>
      </c>
      <c r="E2718" s="465">
        <v>0</v>
      </c>
      <c r="F2718" s="466" t="e">
        <f t="shared" si="124"/>
        <v>#DIV/0!</v>
      </c>
      <c r="G2718" s="467">
        <v>0</v>
      </c>
      <c r="H2718" s="468"/>
      <c r="I2718" s="473"/>
      <c r="J2718" s="474"/>
      <c r="K2718" s="475">
        <f t="shared" si="125"/>
        <v>0</v>
      </c>
      <c r="L2718" s="476" t="str">
        <f t="shared" si="123"/>
        <v/>
      </c>
      <c r="M2718" s="477"/>
      <c r="N2718" s="478"/>
    </row>
    <row r="2719" ht="15" customHeight="1" spans="1:14">
      <c r="A2719" s="461">
        <v>2713</v>
      </c>
      <c r="B2719" s="469" t="s">
        <v>3247</v>
      </c>
      <c r="C2719" s="470"/>
      <c r="D2719" s="471" t="s">
        <v>386</v>
      </c>
      <c r="E2719" s="465">
        <v>0</v>
      </c>
      <c r="F2719" s="466" t="e">
        <f t="shared" si="124"/>
        <v>#DIV/0!</v>
      </c>
      <c r="G2719" s="467">
        <v>0</v>
      </c>
      <c r="H2719" s="468"/>
      <c r="I2719" s="473"/>
      <c r="J2719" s="474"/>
      <c r="K2719" s="475">
        <f t="shared" si="125"/>
        <v>0</v>
      </c>
      <c r="L2719" s="476" t="str">
        <f t="shared" si="123"/>
        <v/>
      </c>
      <c r="M2719" s="477"/>
      <c r="N2719" s="478"/>
    </row>
    <row r="2720" ht="15" customHeight="1" spans="1:14">
      <c r="A2720" s="461">
        <v>2714</v>
      </c>
      <c r="B2720" s="469" t="s">
        <v>3248</v>
      </c>
      <c r="C2720" s="470" t="s">
        <v>1595</v>
      </c>
      <c r="D2720" s="471" t="s">
        <v>1591</v>
      </c>
      <c r="E2720" s="465">
        <v>0</v>
      </c>
      <c r="F2720" s="466" t="e">
        <f t="shared" si="124"/>
        <v>#DIV/0!</v>
      </c>
      <c r="G2720" s="467">
        <v>0</v>
      </c>
      <c r="H2720" s="468"/>
      <c r="I2720" s="473"/>
      <c r="J2720" s="474"/>
      <c r="K2720" s="475">
        <f t="shared" si="125"/>
        <v>0</v>
      </c>
      <c r="L2720" s="476" t="str">
        <f t="shared" si="123"/>
        <v/>
      </c>
      <c r="M2720" s="477"/>
      <c r="N2720" s="478"/>
    </row>
    <row r="2721" ht="15" customHeight="1" spans="1:14">
      <c r="A2721" s="461">
        <v>2715</v>
      </c>
      <c r="B2721" s="469" t="s">
        <v>3249</v>
      </c>
      <c r="C2721" s="470">
        <v>600</v>
      </c>
      <c r="D2721" s="471" t="s">
        <v>386</v>
      </c>
      <c r="E2721" s="465">
        <v>0</v>
      </c>
      <c r="F2721" s="466" t="e">
        <f t="shared" si="124"/>
        <v>#DIV/0!</v>
      </c>
      <c r="G2721" s="467">
        <v>0</v>
      </c>
      <c r="H2721" s="468"/>
      <c r="I2721" s="473"/>
      <c r="J2721" s="474"/>
      <c r="K2721" s="475">
        <f t="shared" si="125"/>
        <v>0</v>
      </c>
      <c r="L2721" s="476" t="str">
        <f t="shared" si="123"/>
        <v/>
      </c>
      <c r="M2721" s="477"/>
      <c r="N2721" s="478"/>
    </row>
    <row r="2722" ht="15" customHeight="1" spans="1:14">
      <c r="A2722" s="461">
        <v>2716</v>
      </c>
      <c r="B2722" s="469" t="s">
        <v>1594</v>
      </c>
      <c r="C2722" s="470" t="s">
        <v>3250</v>
      </c>
      <c r="D2722" s="471" t="s">
        <v>1591</v>
      </c>
      <c r="E2722" s="465">
        <v>0</v>
      </c>
      <c r="F2722" s="466" t="e">
        <f t="shared" si="124"/>
        <v>#DIV/0!</v>
      </c>
      <c r="G2722" s="467">
        <v>0</v>
      </c>
      <c r="H2722" s="468"/>
      <c r="I2722" s="473"/>
      <c r="J2722" s="474"/>
      <c r="K2722" s="475">
        <f t="shared" si="125"/>
        <v>0</v>
      </c>
      <c r="L2722" s="476" t="str">
        <f t="shared" si="123"/>
        <v/>
      </c>
      <c r="M2722" s="477"/>
      <c r="N2722" s="478"/>
    </row>
    <row r="2723" ht="15" customHeight="1" spans="1:14">
      <c r="A2723" s="461">
        <v>2717</v>
      </c>
      <c r="B2723" s="469" t="s">
        <v>1594</v>
      </c>
      <c r="C2723" s="470" t="s">
        <v>3251</v>
      </c>
      <c r="D2723" s="471" t="s">
        <v>476</v>
      </c>
      <c r="E2723" s="465">
        <v>0</v>
      </c>
      <c r="F2723" s="466" t="e">
        <f t="shared" si="124"/>
        <v>#DIV/0!</v>
      </c>
      <c r="G2723" s="467">
        <v>0</v>
      </c>
      <c r="H2723" s="468"/>
      <c r="I2723" s="473"/>
      <c r="J2723" s="474"/>
      <c r="K2723" s="475">
        <f t="shared" si="125"/>
        <v>0</v>
      </c>
      <c r="L2723" s="476" t="str">
        <f t="shared" si="123"/>
        <v/>
      </c>
      <c r="M2723" s="477"/>
      <c r="N2723" s="478"/>
    </row>
    <row r="2724" ht="15" customHeight="1" spans="1:14">
      <c r="A2724" s="461">
        <v>2718</v>
      </c>
      <c r="B2724" s="469" t="s">
        <v>3252</v>
      </c>
      <c r="C2724" s="470"/>
      <c r="D2724" s="471" t="s">
        <v>386</v>
      </c>
      <c r="E2724" s="465">
        <v>0</v>
      </c>
      <c r="F2724" s="466" t="e">
        <f t="shared" si="124"/>
        <v>#DIV/0!</v>
      </c>
      <c r="G2724" s="467">
        <v>0</v>
      </c>
      <c r="H2724" s="468"/>
      <c r="I2724" s="473"/>
      <c r="J2724" s="474"/>
      <c r="K2724" s="475">
        <f t="shared" si="125"/>
        <v>0</v>
      </c>
      <c r="L2724" s="476" t="str">
        <f t="shared" si="123"/>
        <v/>
      </c>
      <c r="M2724" s="477"/>
      <c r="N2724" s="478"/>
    </row>
    <row r="2725" ht="15" customHeight="1" spans="1:14">
      <c r="A2725" s="461">
        <v>2719</v>
      </c>
      <c r="B2725" s="469" t="s">
        <v>3253</v>
      </c>
      <c r="C2725" s="470" t="s">
        <v>3254</v>
      </c>
      <c r="D2725" s="471" t="s">
        <v>831</v>
      </c>
      <c r="E2725" s="465">
        <v>0</v>
      </c>
      <c r="F2725" s="466" t="e">
        <f t="shared" si="124"/>
        <v>#DIV/0!</v>
      </c>
      <c r="G2725" s="467">
        <v>0</v>
      </c>
      <c r="H2725" s="468"/>
      <c r="I2725" s="473"/>
      <c r="J2725" s="474"/>
      <c r="K2725" s="475">
        <f t="shared" si="125"/>
        <v>0</v>
      </c>
      <c r="L2725" s="476" t="str">
        <f t="shared" si="123"/>
        <v/>
      </c>
      <c r="M2725" s="477"/>
      <c r="N2725" s="478"/>
    </row>
    <row r="2726" ht="15" customHeight="1" spans="1:14">
      <c r="A2726" s="461">
        <v>2720</v>
      </c>
      <c r="B2726" s="469" t="s">
        <v>3255</v>
      </c>
      <c r="C2726" s="470"/>
      <c r="D2726" s="471" t="s">
        <v>386</v>
      </c>
      <c r="E2726" s="465">
        <v>0</v>
      </c>
      <c r="F2726" s="466" t="e">
        <f t="shared" si="124"/>
        <v>#DIV/0!</v>
      </c>
      <c r="G2726" s="467">
        <v>0</v>
      </c>
      <c r="H2726" s="468"/>
      <c r="I2726" s="473"/>
      <c r="J2726" s="474"/>
      <c r="K2726" s="475">
        <f t="shared" si="125"/>
        <v>0</v>
      </c>
      <c r="L2726" s="476" t="str">
        <f t="shared" si="123"/>
        <v/>
      </c>
      <c r="M2726" s="477"/>
      <c r="N2726" s="478"/>
    </row>
    <row r="2727" ht="15" customHeight="1" spans="1:14">
      <c r="A2727" s="461">
        <v>2721</v>
      </c>
      <c r="B2727" s="469" t="s">
        <v>1618</v>
      </c>
      <c r="C2727" s="470" t="s">
        <v>3256</v>
      </c>
      <c r="D2727" s="471" t="s">
        <v>492</v>
      </c>
      <c r="E2727" s="465">
        <v>0</v>
      </c>
      <c r="F2727" s="466" t="e">
        <f t="shared" si="124"/>
        <v>#DIV/0!</v>
      </c>
      <c r="G2727" s="467">
        <v>0</v>
      </c>
      <c r="H2727" s="468"/>
      <c r="I2727" s="473"/>
      <c r="J2727" s="474"/>
      <c r="K2727" s="475">
        <f t="shared" si="125"/>
        <v>0</v>
      </c>
      <c r="L2727" s="476" t="str">
        <f t="shared" si="123"/>
        <v/>
      </c>
      <c r="M2727" s="477"/>
      <c r="N2727" s="478"/>
    </row>
    <row r="2728" ht="15" customHeight="1" spans="1:14">
      <c r="A2728" s="461">
        <v>2722</v>
      </c>
      <c r="B2728" s="469" t="s">
        <v>1621</v>
      </c>
      <c r="C2728" s="470">
        <v>1000</v>
      </c>
      <c r="D2728" s="471" t="s">
        <v>476</v>
      </c>
      <c r="E2728" s="465">
        <v>0</v>
      </c>
      <c r="F2728" s="466" t="e">
        <f t="shared" si="124"/>
        <v>#DIV/0!</v>
      </c>
      <c r="G2728" s="467">
        <v>0</v>
      </c>
      <c r="H2728" s="468"/>
      <c r="I2728" s="473"/>
      <c r="J2728" s="474"/>
      <c r="K2728" s="475">
        <f t="shared" si="125"/>
        <v>0</v>
      </c>
      <c r="L2728" s="476" t="str">
        <f t="shared" si="123"/>
        <v/>
      </c>
      <c r="M2728" s="477"/>
      <c r="N2728" s="478"/>
    </row>
    <row r="2729" ht="15" customHeight="1" spans="1:14">
      <c r="A2729" s="461">
        <v>2723</v>
      </c>
      <c r="B2729" s="469" t="s">
        <v>1621</v>
      </c>
      <c r="C2729" s="470">
        <v>800</v>
      </c>
      <c r="D2729" s="471" t="s">
        <v>476</v>
      </c>
      <c r="E2729" s="465">
        <v>0</v>
      </c>
      <c r="F2729" s="466" t="e">
        <f t="shared" si="124"/>
        <v>#DIV/0!</v>
      </c>
      <c r="G2729" s="467">
        <v>0</v>
      </c>
      <c r="H2729" s="468"/>
      <c r="I2729" s="473"/>
      <c r="J2729" s="474"/>
      <c r="K2729" s="475">
        <f t="shared" si="125"/>
        <v>0</v>
      </c>
      <c r="L2729" s="476" t="str">
        <f t="shared" si="123"/>
        <v/>
      </c>
      <c r="M2729" s="477"/>
      <c r="N2729" s="478"/>
    </row>
    <row r="2730" ht="15" customHeight="1" spans="1:14">
      <c r="A2730" s="461">
        <v>2724</v>
      </c>
      <c r="B2730" s="469" t="s">
        <v>3257</v>
      </c>
      <c r="C2730" s="470" t="s">
        <v>2023</v>
      </c>
      <c r="D2730" s="471" t="s">
        <v>386</v>
      </c>
      <c r="E2730" s="465">
        <v>0</v>
      </c>
      <c r="F2730" s="466" t="e">
        <f t="shared" si="124"/>
        <v>#DIV/0!</v>
      </c>
      <c r="G2730" s="467">
        <v>0</v>
      </c>
      <c r="H2730" s="468"/>
      <c r="I2730" s="473"/>
      <c r="J2730" s="474"/>
      <c r="K2730" s="475">
        <f t="shared" si="125"/>
        <v>0</v>
      </c>
      <c r="L2730" s="476" t="str">
        <f t="shared" si="123"/>
        <v/>
      </c>
      <c r="M2730" s="477"/>
      <c r="N2730" s="478"/>
    </row>
    <row r="2731" ht="15" customHeight="1" spans="1:14">
      <c r="A2731" s="461">
        <v>2725</v>
      </c>
      <c r="B2731" s="469" t="s">
        <v>3258</v>
      </c>
      <c r="C2731" s="470"/>
      <c r="D2731" s="471" t="s">
        <v>342</v>
      </c>
      <c r="E2731" s="465">
        <v>0</v>
      </c>
      <c r="F2731" s="466" t="e">
        <f t="shared" si="124"/>
        <v>#DIV/0!</v>
      </c>
      <c r="G2731" s="467">
        <v>0</v>
      </c>
      <c r="H2731" s="468"/>
      <c r="I2731" s="473"/>
      <c r="J2731" s="474"/>
      <c r="K2731" s="475">
        <f t="shared" si="125"/>
        <v>0</v>
      </c>
      <c r="L2731" s="476" t="str">
        <f t="shared" si="123"/>
        <v/>
      </c>
      <c r="M2731" s="477"/>
      <c r="N2731" s="478"/>
    </row>
    <row r="2732" ht="15" customHeight="1" spans="1:14">
      <c r="A2732" s="461">
        <v>2726</v>
      </c>
      <c r="B2732" s="469" t="s">
        <v>1627</v>
      </c>
      <c r="C2732" s="470" t="s">
        <v>3215</v>
      </c>
      <c r="D2732" s="471" t="s">
        <v>386</v>
      </c>
      <c r="E2732" s="465">
        <v>0</v>
      </c>
      <c r="F2732" s="466" t="e">
        <f t="shared" si="124"/>
        <v>#DIV/0!</v>
      </c>
      <c r="G2732" s="467">
        <v>0</v>
      </c>
      <c r="H2732" s="468"/>
      <c r="I2732" s="473"/>
      <c r="J2732" s="474"/>
      <c r="K2732" s="475">
        <f t="shared" si="125"/>
        <v>0</v>
      </c>
      <c r="L2732" s="476" t="str">
        <f t="shared" si="123"/>
        <v/>
      </c>
      <c r="M2732" s="477"/>
      <c r="N2732" s="478"/>
    </row>
    <row r="2733" ht="15" customHeight="1" spans="1:14">
      <c r="A2733" s="461">
        <v>2727</v>
      </c>
      <c r="B2733" s="469" t="s">
        <v>1628</v>
      </c>
      <c r="C2733" s="470" t="s">
        <v>1586</v>
      </c>
      <c r="D2733" s="471" t="s">
        <v>393</v>
      </c>
      <c r="E2733" s="465">
        <v>0</v>
      </c>
      <c r="F2733" s="466" t="e">
        <f t="shared" si="124"/>
        <v>#DIV/0!</v>
      </c>
      <c r="G2733" s="467">
        <v>0</v>
      </c>
      <c r="H2733" s="468"/>
      <c r="I2733" s="473"/>
      <c r="J2733" s="474"/>
      <c r="K2733" s="475">
        <f t="shared" si="125"/>
        <v>0</v>
      </c>
      <c r="L2733" s="476" t="str">
        <f t="shared" si="123"/>
        <v/>
      </c>
      <c r="M2733" s="477"/>
      <c r="N2733" s="478"/>
    </row>
    <row r="2734" ht="15" customHeight="1" spans="1:14">
      <c r="A2734" s="461">
        <v>2728</v>
      </c>
      <c r="B2734" s="469" t="s">
        <v>3259</v>
      </c>
      <c r="C2734" s="470" t="s">
        <v>3260</v>
      </c>
      <c r="D2734" s="471" t="s">
        <v>393</v>
      </c>
      <c r="E2734" s="465">
        <v>0</v>
      </c>
      <c r="F2734" s="466" t="e">
        <f t="shared" si="124"/>
        <v>#DIV/0!</v>
      </c>
      <c r="G2734" s="467">
        <v>0</v>
      </c>
      <c r="H2734" s="468"/>
      <c r="I2734" s="473"/>
      <c r="J2734" s="474"/>
      <c r="K2734" s="475">
        <f t="shared" si="125"/>
        <v>0</v>
      </c>
      <c r="L2734" s="476" t="str">
        <f t="shared" si="123"/>
        <v/>
      </c>
      <c r="M2734" s="477"/>
      <c r="N2734" s="478"/>
    </row>
    <row r="2735" ht="15" customHeight="1" spans="1:14">
      <c r="A2735" s="461">
        <v>2729</v>
      </c>
      <c r="B2735" s="469" t="s">
        <v>3261</v>
      </c>
      <c r="C2735" s="470" t="s">
        <v>1581</v>
      </c>
      <c r="D2735" s="471" t="s">
        <v>393</v>
      </c>
      <c r="E2735" s="465">
        <v>0</v>
      </c>
      <c r="F2735" s="466" t="e">
        <f t="shared" si="124"/>
        <v>#DIV/0!</v>
      </c>
      <c r="G2735" s="467">
        <v>0</v>
      </c>
      <c r="H2735" s="468"/>
      <c r="I2735" s="473"/>
      <c r="J2735" s="474"/>
      <c r="K2735" s="475">
        <f t="shared" si="125"/>
        <v>0</v>
      </c>
      <c r="L2735" s="476" t="str">
        <f t="shared" si="123"/>
        <v/>
      </c>
      <c r="M2735" s="477"/>
      <c r="N2735" s="478"/>
    </row>
    <row r="2736" ht="15" customHeight="1" spans="1:14">
      <c r="A2736" s="461">
        <v>2730</v>
      </c>
      <c r="B2736" s="469" t="s">
        <v>3262</v>
      </c>
      <c r="C2736" s="470">
        <v>80</v>
      </c>
      <c r="D2736" s="471" t="s">
        <v>476</v>
      </c>
      <c r="E2736" s="465">
        <v>0</v>
      </c>
      <c r="F2736" s="466" t="e">
        <f t="shared" si="124"/>
        <v>#DIV/0!</v>
      </c>
      <c r="G2736" s="467">
        <v>0</v>
      </c>
      <c r="H2736" s="468"/>
      <c r="I2736" s="473"/>
      <c r="J2736" s="474"/>
      <c r="K2736" s="475">
        <f t="shared" si="125"/>
        <v>0</v>
      </c>
      <c r="L2736" s="476" t="str">
        <f t="shared" si="123"/>
        <v/>
      </c>
      <c r="M2736" s="477"/>
      <c r="N2736" s="478"/>
    </row>
    <row r="2737" ht="15" customHeight="1" spans="1:14">
      <c r="A2737" s="461">
        <v>2731</v>
      </c>
      <c r="B2737" s="469" t="s">
        <v>3263</v>
      </c>
      <c r="C2737" s="470"/>
      <c r="D2737" s="471" t="s">
        <v>480</v>
      </c>
      <c r="E2737" s="465">
        <v>0</v>
      </c>
      <c r="F2737" s="466" t="e">
        <f t="shared" si="124"/>
        <v>#DIV/0!</v>
      </c>
      <c r="G2737" s="467">
        <v>0</v>
      </c>
      <c r="H2737" s="468"/>
      <c r="I2737" s="473"/>
      <c r="J2737" s="474"/>
      <c r="K2737" s="475">
        <f t="shared" si="125"/>
        <v>0</v>
      </c>
      <c r="L2737" s="476" t="str">
        <f t="shared" si="123"/>
        <v/>
      </c>
      <c r="M2737" s="477"/>
      <c r="N2737" s="478"/>
    </row>
    <row r="2738" ht="15" customHeight="1" spans="1:14">
      <c r="A2738" s="461">
        <v>2732</v>
      </c>
      <c r="B2738" s="469" t="s">
        <v>3264</v>
      </c>
      <c r="C2738" s="470" t="s">
        <v>1189</v>
      </c>
      <c r="D2738" s="471" t="s">
        <v>468</v>
      </c>
      <c r="E2738" s="465">
        <v>0</v>
      </c>
      <c r="F2738" s="466" t="e">
        <f t="shared" si="124"/>
        <v>#DIV/0!</v>
      </c>
      <c r="G2738" s="467">
        <v>0</v>
      </c>
      <c r="H2738" s="468"/>
      <c r="I2738" s="473"/>
      <c r="J2738" s="474"/>
      <c r="K2738" s="475">
        <f t="shared" si="125"/>
        <v>0</v>
      </c>
      <c r="L2738" s="476" t="str">
        <f t="shared" si="123"/>
        <v/>
      </c>
      <c r="M2738" s="477"/>
      <c r="N2738" s="478"/>
    </row>
    <row r="2739" ht="15" customHeight="1" spans="1:14">
      <c r="A2739" s="461">
        <v>2733</v>
      </c>
      <c r="B2739" s="469" t="s">
        <v>3265</v>
      </c>
      <c r="C2739" s="470"/>
      <c r="D2739" s="471" t="s">
        <v>386</v>
      </c>
      <c r="E2739" s="465">
        <v>0</v>
      </c>
      <c r="F2739" s="466" t="e">
        <f t="shared" si="124"/>
        <v>#DIV/0!</v>
      </c>
      <c r="G2739" s="467">
        <v>0</v>
      </c>
      <c r="H2739" s="468"/>
      <c r="I2739" s="473"/>
      <c r="J2739" s="474"/>
      <c r="K2739" s="475">
        <f t="shared" si="125"/>
        <v>0</v>
      </c>
      <c r="L2739" s="476" t="str">
        <f t="shared" si="123"/>
        <v/>
      </c>
      <c r="M2739" s="477"/>
      <c r="N2739" s="478"/>
    </row>
    <row r="2740" ht="15" customHeight="1" spans="1:14">
      <c r="A2740" s="461">
        <v>2734</v>
      </c>
      <c r="B2740" s="469" t="s">
        <v>3266</v>
      </c>
      <c r="C2740" s="470"/>
      <c r="D2740" s="471" t="s">
        <v>342</v>
      </c>
      <c r="E2740" s="465">
        <v>0</v>
      </c>
      <c r="F2740" s="466" t="e">
        <f t="shared" si="124"/>
        <v>#DIV/0!</v>
      </c>
      <c r="G2740" s="467">
        <v>0</v>
      </c>
      <c r="H2740" s="468"/>
      <c r="I2740" s="473"/>
      <c r="J2740" s="474"/>
      <c r="K2740" s="475">
        <f t="shared" si="125"/>
        <v>0</v>
      </c>
      <c r="L2740" s="476" t="str">
        <f t="shared" si="123"/>
        <v/>
      </c>
      <c r="M2740" s="477"/>
      <c r="N2740" s="478"/>
    </row>
    <row r="2741" ht="15" customHeight="1" spans="1:14">
      <c r="A2741" s="461">
        <v>2735</v>
      </c>
      <c r="B2741" s="469" t="s">
        <v>3267</v>
      </c>
      <c r="C2741" s="470" t="s">
        <v>3268</v>
      </c>
      <c r="D2741" s="471" t="s">
        <v>342</v>
      </c>
      <c r="E2741" s="465">
        <v>0</v>
      </c>
      <c r="F2741" s="466" t="e">
        <f t="shared" si="124"/>
        <v>#DIV/0!</v>
      </c>
      <c r="G2741" s="467">
        <v>0</v>
      </c>
      <c r="H2741" s="468"/>
      <c r="I2741" s="473"/>
      <c r="J2741" s="474"/>
      <c r="K2741" s="475">
        <f t="shared" si="125"/>
        <v>0</v>
      </c>
      <c r="L2741" s="476" t="str">
        <f t="shared" si="123"/>
        <v/>
      </c>
      <c r="M2741" s="477"/>
      <c r="N2741" s="478"/>
    </row>
    <row r="2742" ht="15" customHeight="1" spans="1:14">
      <c r="A2742" s="461">
        <v>2736</v>
      </c>
      <c r="B2742" s="469" t="s">
        <v>3269</v>
      </c>
      <c r="C2742" s="470" t="s">
        <v>3270</v>
      </c>
      <c r="D2742" s="471" t="s">
        <v>480</v>
      </c>
      <c r="E2742" s="465">
        <v>0</v>
      </c>
      <c r="F2742" s="466" t="e">
        <f t="shared" si="124"/>
        <v>#DIV/0!</v>
      </c>
      <c r="G2742" s="467">
        <v>0</v>
      </c>
      <c r="H2742" s="468"/>
      <c r="I2742" s="473"/>
      <c r="J2742" s="474"/>
      <c r="K2742" s="475">
        <f t="shared" si="125"/>
        <v>0</v>
      </c>
      <c r="L2742" s="476" t="str">
        <f t="shared" si="123"/>
        <v/>
      </c>
      <c r="M2742" s="477"/>
      <c r="N2742" s="478"/>
    </row>
    <row r="2743" ht="15" customHeight="1" spans="1:14">
      <c r="A2743" s="461">
        <v>2737</v>
      </c>
      <c r="B2743" s="469" t="s">
        <v>3271</v>
      </c>
      <c r="C2743" s="470" t="s">
        <v>3272</v>
      </c>
      <c r="D2743" s="471" t="s">
        <v>378</v>
      </c>
      <c r="E2743" s="465">
        <v>0</v>
      </c>
      <c r="F2743" s="466" t="e">
        <f t="shared" si="124"/>
        <v>#DIV/0!</v>
      </c>
      <c r="G2743" s="467">
        <v>0</v>
      </c>
      <c r="H2743" s="468"/>
      <c r="I2743" s="473"/>
      <c r="J2743" s="474"/>
      <c r="K2743" s="475">
        <f t="shared" si="125"/>
        <v>0</v>
      </c>
      <c r="L2743" s="476" t="str">
        <f t="shared" si="123"/>
        <v/>
      </c>
      <c r="M2743" s="477"/>
      <c r="N2743" s="478"/>
    </row>
    <row r="2744" ht="15" customHeight="1" spans="1:14">
      <c r="A2744" s="461">
        <v>2738</v>
      </c>
      <c r="B2744" s="469" t="s">
        <v>3271</v>
      </c>
      <c r="C2744" s="470" t="s">
        <v>1800</v>
      </c>
      <c r="D2744" s="471" t="s">
        <v>378</v>
      </c>
      <c r="E2744" s="465">
        <v>0</v>
      </c>
      <c r="F2744" s="466" t="e">
        <f t="shared" si="124"/>
        <v>#DIV/0!</v>
      </c>
      <c r="G2744" s="467">
        <v>0</v>
      </c>
      <c r="H2744" s="468"/>
      <c r="I2744" s="473"/>
      <c r="J2744" s="474"/>
      <c r="K2744" s="475">
        <f t="shared" si="125"/>
        <v>0</v>
      </c>
      <c r="L2744" s="476" t="str">
        <f t="shared" si="123"/>
        <v/>
      </c>
      <c r="M2744" s="477"/>
      <c r="N2744" s="478"/>
    </row>
    <row r="2745" ht="15" customHeight="1" spans="1:14">
      <c r="A2745" s="461">
        <v>2739</v>
      </c>
      <c r="B2745" s="469" t="s">
        <v>3271</v>
      </c>
      <c r="C2745" s="470" t="s">
        <v>2959</v>
      </c>
      <c r="D2745" s="471" t="s">
        <v>378</v>
      </c>
      <c r="E2745" s="465">
        <v>0</v>
      </c>
      <c r="F2745" s="466" t="e">
        <f t="shared" si="124"/>
        <v>#DIV/0!</v>
      </c>
      <c r="G2745" s="467">
        <v>0</v>
      </c>
      <c r="H2745" s="468"/>
      <c r="I2745" s="473"/>
      <c r="J2745" s="474"/>
      <c r="K2745" s="475">
        <f t="shared" si="125"/>
        <v>0</v>
      </c>
      <c r="L2745" s="476" t="str">
        <f t="shared" si="123"/>
        <v/>
      </c>
      <c r="M2745" s="477"/>
      <c r="N2745" s="478"/>
    </row>
    <row r="2746" ht="15" customHeight="1" spans="1:14">
      <c r="A2746" s="461">
        <v>2740</v>
      </c>
      <c r="B2746" s="469" t="s">
        <v>3273</v>
      </c>
      <c r="C2746" s="470"/>
      <c r="D2746" s="471" t="s">
        <v>386</v>
      </c>
      <c r="E2746" s="465">
        <v>0</v>
      </c>
      <c r="F2746" s="466" t="e">
        <f t="shared" si="124"/>
        <v>#DIV/0!</v>
      </c>
      <c r="G2746" s="467">
        <v>0</v>
      </c>
      <c r="H2746" s="468"/>
      <c r="I2746" s="473"/>
      <c r="J2746" s="474"/>
      <c r="K2746" s="475">
        <f t="shared" si="125"/>
        <v>0</v>
      </c>
      <c r="L2746" s="476" t="str">
        <f t="shared" si="123"/>
        <v/>
      </c>
      <c r="M2746" s="477"/>
      <c r="N2746" s="478"/>
    </row>
    <row r="2747" ht="15" customHeight="1" spans="1:14">
      <c r="A2747" s="461">
        <v>2741</v>
      </c>
      <c r="B2747" s="469" t="s">
        <v>3274</v>
      </c>
      <c r="C2747" s="470">
        <v>80</v>
      </c>
      <c r="D2747" s="471" t="s">
        <v>386</v>
      </c>
      <c r="E2747" s="465">
        <v>0</v>
      </c>
      <c r="F2747" s="466" t="e">
        <f t="shared" si="124"/>
        <v>#DIV/0!</v>
      </c>
      <c r="G2747" s="467">
        <v>0</v>
      </c>
      <c r="H2747" s="468"/>
      <c r="I2747" s="473"/>
      <c r="J2747" s="474"/>
      <c r="K2747" s="475">
        <f t="shared" si="125"/>
        <v>0</v>
      </c>
      <c r="L2747" s="476" t="str">
        <f t="shared" si="123"/>
        <v/>
      </c>
      <c r="M2747" s="477"/>
      <c r="N2747" s="478"/>
    </row>
    <row r="2748" ht="15" customHeight="1" spans="1:14">
      <c r="A2748" s="461">
        <v>2742</v>
      </c>
      <c r="B2748" s="469" t="s">
        <v>3274</v>
      </c>
      <c r="C2748" s="470">
        <v>100</v>
      </c>
      <c r="D2748" s="471" t="s">
        <v>386</v>
      </c>
      <c r="E2748" s="465">
        <v>0</v>
      </c>
      <c r="F2748" s="466" t="e">
        <f t="shared" si="124"/>
        <v>#DIV/0!</v>
      </c>
      <c r="G2748" s="467">
        <v>0</v>
      </c>
      <c r="H2748" s="468"/>
      <c r="I2748" s="473"/>
      <c r="J2748" s="474"/>
      <c r="K2748" s="475">
        <f t="shared" si="125"/>
        <v>0</v>
      </c>
      <c r="L2748" s="476" t="str">
        <f t="shared" si="123"/>
        <v/>
      </c>
      <c r="M2748" s="477"/>
      <c r="N2748" s="478"/>
    </row>
    <row r="2749" ht="15" customHeight="1" spans="1:14">
      <c r="A2749" s="461">
        <v>2743</v>
      </c>
      <c r="B2749" s="469" t="s">
        <v>3275</v>
      </c>
      <c r="C2749" s="470"/>
      <c r="D2749" s="471" t="s">
        <v>386</v>
      </c>
      <c r="E2749" s="465">
        <v>0</v>
      </c>
      <c r="F2749" s="466" t="e">
        <f t="shared" si="124"/>
        <v>#DIV/0!</v>
      </c>
      <c r="G2749" s="467">
        <v>0</v>
      </c>
      <c r="H2749" s="468"/>
      <c r="I2749" s="473"/>
      <c r="J2749" s="474"/>
      <c r="K2749" s="475">
        <f t="shared" si="125"/>
        <v>0</v>
      </c>
      <c r="L2749" s="476" t="str">
        <f t="shared" si="123"/>
        <v/>
      </c>
      <c r="M2749" s="477"/>
      <c r="N2749" s="478"/>
    </row>
    <row r="2750" ht="15" customHeight="1" spans="1:14">
      <c r="A2750" s="461">
        <v>2744</v>
      </c>
      <c r="B2750" s="469" t="s">
        <v>3276</v>
      </c>
      <c r="C2750" s="470"/>
      <c r="D2750" s="471" t="s">
        <v>386</v>
      </c>
      <c r="E2750" s="465">
        <v>0</v>
      </c>
      <c r="F2750" s="466" t="e">
        <f t="shared" si="124"/>
        <v>#DIV/0!</v>
      </c>
      <c r="G2750" s="467">
        <v>0</v>
      </c>
      <c r="H2750" s="468"/>
      <c r="I2750" s="473"/>
      <c r="J2750" s="474"/>
      <c r="K2750" s="475">
        <f t="shared" si="125"/>
        <v>0</v>
      </c>
      <c r="L2750" s="476" t="str">
        <f t="shared" si="123"/>
        <v/>
      </c>
      <c r="M2750" s="477"/>
      <c r="N2750" s="478"/>
    </row>
    <row r="2751" ht="15" customHeight="1" spans="1:14">
      <c r="A2751" s="461">
        <v>2745</v>
      </c>
      <c r="B2751" s="469" t="s">
        <v>3277</v>
      </c>
      <c r="C2751" s="470" t="s">
        <v>1204</v>
      </c>
      <c r="D2751" s="471" t="s">
        <v>476</v>
      </c>
      <c r="E2751" s="465">
        <v>0</v>
      </c>
      <c r="F2751" s="466" t="e">
        <f t="shared" si="124"/>
        <v>#DIV/0!</v>
      </c>
      <c r="G2751" s="467">
        <v>0</v>
      </c>
      <c r="H2751" s="468"/>
      <c r="I2751" s="473"/>
      <c r="J2751" s="474"/>
      <c r="K2751" s="475">
        <f t="shared" si="125"/>
        <v>0</v>
      </c>
      <c r="L2751" s="476" t="str">
        <f t="shared" si="123"/>
        <v/>
      </c>
      <c r="M2751" s="477"/>
      <c r="N2751" s="478"/>
    </row>
    <row r="2752" ht="15" customHeight="1" spans="1:14">
      <c r="A2752" s="461">
        <v>2746</v>
      </c>
      <c r="B2752" s="469" t="s">
        <v>3277</v>
      </c>
      <c r="C2752" s="470" t="s">
        <v>3278</v>
      </c>
      <c r="D2752" s="471" t="s">
        <v>476</v>
      </c>
      <c r="E2752" s="465">
        <v>0</v>
      </c>
      <c r="F2752" s="466" t="e">
        <f t="shared" si="124"/>
        <v>#DIV/0!</v>
      </c>
      <c r="G2752" s="467">
        <v>0</v>
      </c>
      <c r="H2752" s="468"/>
      <c r="I2752" s="473"/>
      <c r="J2752" s="474"/>
      <c r="K2752" s="475">
        <f t="shared" si="125"/>
        <v>0</v>
      </c>
      <c r="L2752" s="476" t="str">
        <f t="shared" si="123"/>
        <v/>
      </c>
      <c r="M2752" s="477"/>
      <c r="N2752" s="478"/>
    </row>
    <row r="2753" ht="15" customHeight="1" spans="1:14">
      <c r="A2753" s="461">
        <v>2747</v>
      </c>
      <c r="B2753" s="469" t="s">
        <v>3277</v>
      </c>
      <c r="C2753" s="470" t="s">
        <v>3279</v>
      </c>
      <c r="D2753" s="471" t="s">
        <v>476</v>
      </c>
      <c r="E2753" s="465">
        <v>0</v>
      </c>
      <c r="F2753" s="466" t="e">
        <f t="shared" si="124"/>
        <v>#DIV/0!</v>
      </c>
      <c r="G2753" s="467">
        <v>0</v>
      </c>
      <c r="H2753" s="468"/>
      <c r="I2753" s="473"/>
      <c r="J2753" s="474"/>
      <c r="K2753" s="475">
        <f t="shared" si="125"/>
        <v>0</v>
      </c>
      <c r="L2753" s="476" t="str">
        <f t="shared" si="123"/>
        <v/>
      </c>
      <c r="M2753" s="477"/>
      <c r="N2753" s="478"/>
    </row>
    <row r="2754" ht="15" customHeight="1" spans="1:14">
      <c r="A2754" s="461">
        <v>2748</v>
      </c>
      <c r="B2754" s="469" t="s">
        <v>3277</v>
      </c>
      <c r="C2754" s="470" t="s">
        <v>3280</v>
      </c>
      <c r="D2754" s="471" t="s">
        <v>476</v>
      </c>
      <c r="E2754" s="465">
        <v>0</v>
      </c>
      <c r="F2754" s="466" t="e">
        <f t="shared" si="124"/>
        <v>#DIV/0!</v>
      </c>
      <c r="G2754" s="467">
        <v>0</v>
      </c>
      <c r="H2754" s="468"/>
      <c r="I2754" s="473"/>
      <c r="J2754" s="474"/>
      <c r="K2754" s="475">
        <f t="shared" si="125"/>
        <v>0</v>
      </c>
      <c r="L2754" s="476" t="str">
        <f t="shared" si="123"/>
        <v/>
      </c>
      <c r="M2754" s="477"/>
      <c r="N2754" s="478"/>
    </row>
    <row r="2755" ht="15" customHeight="1" spans="1:14">
      <c r="A2755" s="461">
        <v>2749</v>
      </c>
      <c r="B2755" s="469" t="s">
        <v>3277</v>
      </c>
      <c r="C2755" s="470" t="s">
        <v>3281</v>
      </c>
      <c r="D2755" s="471" t="s">
        <v>476</v>
      </c>
      <c r="E2755" s="465">
        <v>0</v>
      </c>
      <c r="F2755" s="466" t="e">
        <f t="shared" si="124"/>
        <v>#DIV/0!</v>
      </c>
      <c r="G2755" s="467">
        <v>0</v>
      </c>
      <c r="H2755" s="468"/>
      <c r="I2755" s="473"/>
      <c r="J2755" s="474"/>
      <c r="K2755" s="475">
        <f t="shared" si="125"/>
        <v>0</v>
      </c>
      <c r="L2755" s="476" t="str">
        <f t="shared" ref="L2755:L2818" si="126">IF(OR(G2755&lt;=0,G2755=""),"",(J2755-G2755)/G2755*100)</f>
        <v/>
      </c>
      <c r="M2755" s="477"/>
      <c r="N2755" s="478"/>
    </row>
    <row r="2756" ht="15" customHeight="1" spans="1:14">
      <c r="A2756" s="461">
        <v>2750</v>
      </c>
      <c r="B2756" s="469" t="s">
        <v>3282</v>
      </c>
      <c r="C2756" s="470"/>
      <c r="D2756" s="471" t="s">
        <v>386</v>
      </c>
      <c r="E2756" s="465">
        <v>0</v>
      </c>
      <c r="F2756" s="466" t="e">
        <f t="shared" si="124"/>
        <v>#DIV/0!</v>
      </c>
      <c r="G2756" s="467">
        <v>0</v>
      </c>
      <c r="H2756" s="468"/>
      <c r="I2756" s="473"/>
      <c r="J2756" s="474"/>
      <c r="K2756" s="475">
        <f t="shared" si="125"/>
        <v>0</v>
      </c>
      <c r="L2756" s="476" t="str">
        <f t="shared" si="126"/>
        <v/>
      </c>
      <c r="M2756" s="477"/>
      <c r="N2756" s="478"/>
    </row>
    <row r="2757" ht="15" customHeight="1" spans="1:14">
      <c r="A2757" s="461">
        <v>2751</v>
      </c>
      <c r="B2757" s="469" t="s">
        <v>3283</v>
      </c>
      <c r="C2757" s="470"/>
      <c r="D2757" s="471" t="s">
        <v>386</v>
      </c>
      <c r="E2757" s="465">
        <v>0</v>
      </c>
      <c r="F2757" s="466" t="e">
        <f t="shared" si="124"/>
        <v>#DIV/0!</v>
      </c>
      <c r="G2757" s="467">
        <v>0</v>
      </c>
      <c r="H2757" s="468"/>
      <c r="I2757" s="473"/>
      <c r="J2757" s="474"/>
      <c r="K2757" s="475">
        <f t="shared" si="125"/>
        <v>0</v>
      </c>
      <c r="L2757" s="476" t="str">
        <f t="shared" si="126"/>
        <v/>
      </c>
      <c r="M2757" s="477"/>
      <c r="N2757" s="478"/>
    </row>
    <row r="2758" ht="15" customHeight="1" spans="1:14">
      <c r="A2758" s="461">
        <v>2752</v>
      </c>
      <c r="B2758" s="469" t="s">
        <v>1648</v>
      </c>
      <c r="C2758" s="470" t="s">
        <v>3284</v>
      </c>
      <c r="D2758" s="471" t="s">
        <v>386</v>
      </c>
      <c r="E2758" s="465">
        <v>0</v>
      </c>
      <c r="F2758" s="466" t="e">
        <f t="shared" si="124"/>
        <v>#DIV/0!</v>
      </c>
      <c r="G2758" s="467">
        <v>0</v>
      </c>
      <c r="H2758" s="468"/>
      <c r="I2758" s="473"/>
      <c r="J2758" s="474"/>
      <c r="K2758" s="475">
        <f t="shared" si="125"/>
        <v>0</v>
      </c>
      <c r="L2758" s="476" t="str">
        <f t="shared" si="126"/>
        <v/>
      </c>
      <c r="M2758" s="477"/>
      <c r="N2758" s="478"/>
    </row>
    <row r="2759" ht="15" customHeight="1" spans="1:14">
      <c r="A2759" s="461">
        <v>2753</v>
      </c>
      <c r="B2759" s="469" t="s">
        <v>735</v>
      </c>
      <c r="C2759" s="470"/>
      <c r="D2759" s="471" t="s">
        <v>378</v>
      </c>
      <c r="E2759" s="465">
        <v>0</v>
      </c>
      <c r="F2759" s="466" t="e">
        <f t="shared" si="124"/>
        <v>#DIV/0!</v>
      </c>
      <c r="G2759" s="467">
        <v>0</v>
      </c>
      <c r="H2759" s="468"/>
      <c r="I2759" s="473"/>
      <c r="J2759" s="474"/>
      <c r="K2759" s="475">
        <f t="shared" si="125"/>
        <v>0</v>
      </c>
      <c r="L2759" s="476" t="str">
        <f t="shared" si="126"/>
        <v/>
      </c>
      <c r="M2759" s="477"/>
      <c r="N2759" s="478"/>
    </row>
    <row r="2760" ht="15" customHeight="1" spans="1:14">
      <c r="A2760" s="461">
        <v>2754</v>
      </c>
      <c r="B2760" s="469" t="s">
        <v>3285</v>
      </c>
      <c r="C2760" s="470"/>
      <c r="D2760" s="471" t="s">
        <v>1664</v>
      </c>
      <c r="E2760" s="465">
        <v>0</v>
      </c>
      <c r="F2760" s="466" t="e">
        <f t="shared" ref="F2760:F2823" si="127">G2760/E2760</f>
        <v>#DIV/0!</v>
      </c>
      <c r="G2760" s="467">
        <v>0</v>
      </c>
      <c r="H2760" s="468"/>
      <c r="I2760" s="473"/>
      <c r="J2760" s="474"/>
      <c r="K2760" s="475">
        <f t="shared" ref="K2760:K2823" si="128">J2760-G2760</f>
        <v>0</v>
      </c>
      <c r="L2760" s="476" t="str">
        <f t="shared" si="126"/>
        <v/>
      </c>
      <c r="M2760" s="477"/>
      <c r="N2760" s="478"/>
    </row>
    <row r="2761" ht="15" customHeight="1" spans="1:14">
      <c r="A2761" s="461">
        <v>2755</v>
      </c>
      <c r="B2761" s="469" t="s">
        <v>3286</v>
      </c>
      <c r="C2761" s="470" t="s">
        <v>3287</v>
      </c>
      <c r="D2761" s="471" t="s">
        <v>416</v>
      </c>
      <c r="E2761" s="465">
        <v>0</v>
      </c>
      <c r="F2761" s="466" t="e">
        <f t="shared" si="127"/>
        <v>#DIV/0!</v>
      </c>
      <c r="G2761" s="467">
        <v>0</v>
      </c>
      <c r="H2761" s="468"/>
      <c r="I2761" s="473"/>
      <c r="J2761" s="474"/>
      <c r="K2761" s="475">
        <f t="shared" si="128"/>
        <v>0</v>
      </c>
      <c r="L2761" s="476" t="str">
        <f t="shared" si="126"/>
        <v/>
      </c>
      <c r="M2761" s="477"/>
      <c r="N2761" s="478"/>
    </row>
    <row r="2762" ht="15" customHeight="1" spans="1:14">
      <c r="A2762" s="461">
        <v>2756</v>
      </c>
      <c r="B2762" s="469" t="s">
        <v>3288</v>
      </c>
      <c r="C2762" s="470"/>
      <c r="D2762" s="471" t="s">
        <v>1664</v>
      </c>
      <c r="E2762" s="465">
        <v>0</v>
      </c>
      <c r="F2762" s="466" t="e">
        <f t="shared" si="127"/>
        <v>#DIV/0!</v>
      </c>
      <c r="G2762" s="467">
        <v>0</v>
      </c>
      <c r="H2762" s="468"/>
      <c r="I2762" s="473"/>
      <c r="J2762" s="474"/>
      <c r="K2762" s="475">
        <f t="shared" si="128"/>
        <v>0</v>
      </c>
      <c r="L2762" s="476" t="str">
        <f t="shared" si="126"/>
        <v/>
      </c>
      <c r="M2762" s="477"/>
      <c r="N2762" s="478"/>
    </row>
    <row r="2763" ht="15" customHeight="1" spans="1:14">
      <c r="A2763" s="461">
        <v>2757</v>
      </c>
      <c r="B2763" s="469" t="s">
        <v>3285</v>
      </c>
      <c r="C2763" s="470">
        <v>586</v>
      </c>
      <c r="D2763" s="471" t="s">
        <v>386</v>
      </c>
      <c r="E2763" s="465">
        <v>0</v>
      </c>
      <c r="F2763" s="466" t="e">
        <f t="shared" si="127"/>
        <v>#DIV/0!</v>
      </c>
      <c r="G2763" s="467">
        <v>0</v>
      </c>
      <c r="H2763" s="468"/>
      <c r="I2763" s="473"/>
      <c r="J2763" s="474"/>
      <c r="K2763" s="475">
        <f t="shared" si="128"/>
        <v>0</v>
      </c>
      <c r="L2763" s="476" t="str">
        <f t="shared" si="126"/>
        <v/>
      </c>
      <c r="M2763" s="477"/>
      <c r="N2763" s="478"/>
    </row>
    <row r="2764" ht="15" customHeight="1" spans="1:14">
      <c r="A2764" s="461">
        <v>2758</v>
      </c>
      <c r="B2764" s="469" t="s">
        <v>3289</v>
      </c>
      <c r="C2764" s="470" t="s">
        <v>2385</v>
      </c>
      <c r="D2764" s="471" t="s">
        <v>476</v>
      </c>
      <c r="E2764" s="465">
        <v>0</v>
      </c>
      <c r="F2764" s="466" t="e">
        <f t="shared" si="127"/>
        <v>#DIV/0!</v>
      </c>
      <c r="G2764" s="467">
        <v>0</v>
      </c>
      <c r="H2764" s="468"/>
      <c r="I2764" s="473"/>
      <c r="J2764" s="474"/>
      <c r="K2764" s="475">
        <f t="shared" si="128"/>
        <v>0</v>
      </c>
      <c r="L2764" s="476" t="str">
        <f t="shared" si="126"/>
        <v/>
      </c>
      <c r="M2764" s="477"/>
      <c r="N2764" s="478"/>
    </row>
    <row r="2765" ht="15" customHeight="1" spans="1:14">
      <c r="A2765" s="461">
        <v>2759</v>
      </c>
      <c r="B2765" s="469" t="s">
        <v>3290</v>
      </c>
      <c r="C2765" s="470"/>
      <c r="D2765" s="471" t="s">
        <v>378</v>
      </c>
      <c r="E2765" s="465">
        <v>0</v>
      </c>
      <c r="F2765" s="466" t="e">
        <f t="shared" si="127"/>
        <v>#DIV/0!</v>
      </c>
      <c r="G2765" s="467">
        <v>0</v>
      </c>
      <c r="H2765" s="468"/>
      <c r="I2765" s="473"/>
      <c r="J2765" s="474"/>
      <c r="K2765" s="475">
        <f t="shared" si="128"/>
        <v>0</v>
      </c>
      <c r="L2765" s="476" t="str">
        <f t="shared" si="126"/>
        <v/>
      </c>
      <c r="M2765" s="477"/>
      <c r="N2765" s="478"/>
    </row>
    <row r="2766" ht="15" customHeight="1" spans="1:14">
      <c r="A2766" s="461">
        <v>2760</v>
      </c>
      <c r="B2766" s="469" t="s">
        <v>1672</v>
      </c>
      <c r="C2766" s="470" t="s">
        <v>3291</v>
      </c>
      <c r="D2766" s="471" t="s">
        <v>3292</v>
      </c>
      <c r="E2766" s="465">
        <v>0</v>
      </c>
      <c r="F2766" s="466" t="e">
        <f t="shared" si="127"/>
        <v>#DIV/0!</v>
      </c>
      <c r="G2766" s="467">
        <v>0</v>
      </c>
      <c r="H2766" s="468"/>
      <c r="I2766" s="473"/>
      <c r="J2766" s="474"/>
      <c r="K2766" s="475">
        <f t="shared" si="128"/>
        <v>0</v>
      </c>
      <c r="L2766" s="476" t="str">
        <f t="shared" si="126"/>
        <v/>
      </c>
      <c r="M2766" s="477"/>
      <c r="N2766" s="478"/>
    </row>
    <row r="2767" ht="15" customHeight="1" spans="1:14">
      <c r="A2767" s="461">
        <v>2761</v>
      </c>
      <c r="B2767" s="469" t="s">
        <v>3293</v>
      </c>
      <c r="C2767" s="470" t="s">
        <v>3294</v>
      </c>
      <c r="D2767" s="471" t="s">
        <v>476</v>
      </c>
      <c r="E2767" s="465">
        <v>0</v>
      </c>
      <c r="F2767" s="466" t="e">
        <f t="shared" si="127"/>
        <v>#DIV/0!</v>
      </c>
      <c r="G2767" s="467">
        <v>0</v>
      </c>
      <c r="H2767" s="468"/>
      <c r="I2767" s="473"/>
      <c r="J2767" s="474"/>
      <c r="K2767" s="475">
        <f t="shared" si="128"/>
        <v>0</v>
      </c>
      <c r="L2767" s="476" t="str">
        <f t="shared" si="126"/>
        <v/>
      </c>
      <c r="M2767" s="477"/>
      <c r="N2767" s="478"/>
    </row>
    <row r="2768" ht="15" customHeight="1" spans="1:14">
      <c r="A2768" s="461">
        <v>2762</v>
      </c>
      <c r="B2768" s="469" t="s">
        <v>3295</v>
      </c>
      <c r="C2768" s="470"/>
      <c r="D2768" s="471" t="s">
        <v>386</v>
      </c>
      <c r="E2768" s="465">
        <v>0</v>
      </c>
      <c r="F2768" s="466" t="e">
        <f t="shared" si="127"/>
        <v>#DIV/0!</v>
      </c>
      <c r="G2768" s="467">
        <v>0</v>
      </c>
      <c r="H2768" s="468"/>
      <c r="I2768" s="473"/>
      <c r="J2768" s="474"/>
      <c r="K2768" s="475">
        <f t="shared" si="128"/>
        <v>0</v>
      </c>
      <c r="L2768" s="476" t="str">
        <f t="shared" si="126"/>
        <v/>
      </c>
      <c r="M2768" s="477"/>
      <c r="N2768" s="478"/>
    </row>
    <row r="2769" ht="15" customHeight="1" spans="1:14">
      <c r="A2769" s="461">
        <v>2763</v>
      </c>
      <c r="B2769" s="469" t="s">
        <v>1672</v>
      </c>
      <c r="C2769" s="470" t="s">
        <v>1210</v>
      </c>
      <c r="D2769" s="471" t="s">
        <v>476</v>
      </c>
      <c r="E2769" s="465">
        <v>0</v>
      </c>
      <c r="F2769" s="466" t="e">
        <f t="shared" si="127"/>
        <v>#DIV/0!</v>
      </c>
      <c r="G2769" s="467">
        <v>0</v>
      </c>
      <c r="H2769" s="468"/>
      <c r="I2769" s="473"/>
      <c r="J2769" s="474"/>
      <c r="K2769" s="475">
        <f t="shared" si="128"/>
        <v>0</v>
      </c>
      <c r="L2769" s="476" t="str">
        <f t="shared" si="126"/>
        <v/>
      </c>
      <c r="M2769" s="477"/>
      <c r="N2769" s="478"/>
    </row>
    <row r="2770" ht="15" customHeight="1" spans="1:14">
      <c r="A2770" s="461">
        <v>2764</v>
      </c>
      <c r="B2770" s="469" t="s">
        <v>1676</v>
      </c>
      <c r="C2770" s="470" t="s">
        <v>3296</v>
      </c>
      <c r="D2770" s="471" t="s">
        <v>393</v>
      </c>
      <c r="E2770" s="465">
        <v>0</v>
      </c>
      <c r="F2770" s="466" t="e">
        <f t="shared" si="127"/>
        <v>#DIV/0!</v>
      </c>
      <c r="G2770" s="467">
        <v>0</v>
      </c>
      <c r="H2770" s="468"/>
      <c r="I2770" s="473"/>
      <c r="J2770" s="474"/>
      <c r="K2770" s="475">
        <f t="shared" si="128"/>
        <v>0</v>
      </c>
      <c r="L2770" s="476" t="str">
        <f t="shared" si="126"/>
        <v/>
      </c>
      <c r="M2770" s="477"/>
      <c r="N2770" s="478"/>
    </row>
    <row r="2771" ht="15" customHeight="1" spans="1:14">
      <c r="A2771" s="461">
        <v>2765</v>
      </c>
      <c r="B2771" s="469" t="s">
        <v>3297</v>
      </c>
      <c r="C2771" s="470"/>
      <c r="D2771" s="471" t="s">
        <v>342</v>
      </c>
      <c r="E2771" s="465">
        <v>0</v>
      </c>
      <c r="F2771" s="466" t="e">
        <f t="shared" si="127"/>
        <v>#DIV/0!</v>
      </c>
      <c r="G2771" s="467">
        <v>0</v>
      </c>
      <c r="H2771" s="468"/>
      <c r="I2771" s="473"/>
      <c r="J2771" s="474"/>
      <c r="K2771" s="475">
        <f t="shared" si="128"/>
        <v>0</v>
      </c>
      <c r="L2771" s="476" t="str">
        <f t="shared" si="126"/>
        <v/>
      </c>
      <c r="M2771" s="477"/>
      <c r="N2771" s="478"/>
    </row>
    <row r="2772" ht="15" customHeight="1" spans="1:14">
      <c r="A2772" s="461">
        <v>2766</v>
      </c>
      <c r="B2772" s="469" t="s">
        <v>3298</v>
      </c>
      <c r="C2772" s="470"/>
      <c r="D2772" s="471" t="s">
        <v>386</v>
      </c>
      <c r="E2772" s="465">
        <v>0</v>
      </c>
      <c r="F2772" s="466" t="e">
        <f t="shared" si="127"/>
        <v>#DIV/0!</v>
      </c>
      <c r="G2772" s="467">
        <v>0</v>
      </c>
      <c r="H2772" s="468"/>
      <c r="I2772" s="473"/>
      <c r="J2772" s="474"/>
      <c r="K2772" s="475">
        <f t="shared" si="128"/>
        <v>0</v>
      </c>
      <c r="L2772" s="476" t="str">
        <f t="shared" si="126"/>
        <v/>
      </c>
      <c r="M2772" s="477"/>
      <c r="N2772" s="478"/>
    </row>
    <row r="2773" ht="15" customHeight="1" spans="1:14">
      <c r="A2773" s="461">
        <v>2767</v>
      </c>
      <c r="B2773" s="469" t="s">
        <v>3299</v>
      </c>
      <c r="C2773" s="470" t="s">
        <v>1537</v>
      </c>
      <c r="D2773" s="471" t="s">
        <v>342</v>
      </c>
      <c r="E2773" s="465">
        <v>0</v>
      </c>
      <c r="F2773" s="466" t="e">
        <f t="shared" si="127"/>
        <v>#DIV/0!</v>
      </c>
      <c r="G2773" s="467">
        <v>0</v>
      </c>
      <c r="H2773" s="468"/>
      <c r="I2773" s="473"/>
      <c r="J2773" s="474"/>
      <c r="K2773" s="475">
        <f t="shared" si="128"/>
        <v>0</v>
      </c>
      <c r="L2773" s="476" t="str">
        <f t="shared" si="126"/>
        <v/>
      </c>
      <c r="M2773" s="477"/>
      <c r="N2773" s="478"/>
    </row>
    <row r="2774" ht="15" customHeight="1" spans="1:14">
      <c r="A2774" s="461">
        <v>2768</v>
      </c>
      <c r="B2774" s="469" t="s">
        <v>3300</v>
      </c>
      <c r="C2774" s="470"/>
      <c r="D2774" s="471" t="s">
        <v>1381</v>
      </c>
      <c r="E2774" s="465">
        <v>0</v>
      </c>
      <c r="F2774" s="466" t="e">
        <f t="shared" si="127"/>
        <v>#DIV/0!</v>
      </c>
      <c r="G2774" s="467">
        <v>0</v>
      </c>
      <c r="H2774" s="468"/>
      <c r="I2774" s="473"/>
      <c r="J2774" s="474"/>
      <c r="K2774" s="475">
        <f t="shared" si="128"/>
        <v>0</v>
      </c>
      <c r="L2774" s="476" t="str">
        <f t="shared" si="126"/>
        <v/>
      </c>
      <c r="M2774" s="477"/>
      <c r="N2774" s="478"/>
    </row>
    <row r="2775" ht="15" customHeight="1" spans="1:14">
      <c r="A2775" s="461">
        <v>2769</v>
      </c>
      <c r="B2775" s="469" t="s">
        <v>3301</v>
      </c>
      <c r="C2775" s="470"/>
      <c r="D2775" s="471" t="s">
        <v>2477</v>
      </c>
      <c r="E2775" s="465">
        <v>0</v>
      </c>
      <c r="F2775" s="466" t="e">
        <f t="shared" si="127"/>
        <v>#DIV/0!</v>
      </c>
      <c r="G2775" s="467">
        <v>0</v>
      </c>
      <c r="H2775" s="468"/>
      <c r="I2775" s="473"/>
      <c r="J2775" s="474"/>
      <c r="K2775" s="475">
        <f t="shared" si="128"/>
        <v>0</v>
      </c>
      <c r="L2775" s="476" t="str">
        <f t="shared" si="126"/>
        <v/>
      </c>
      <c r="M2775" s="477"/>
      <c r="N2775" s="478"/>
    </row>
    <row r="2776" ht="15" customHeight="1" spans="1:14">
      <c r="A2776" s="461">
        <v>2770</v>
      </c>
      <c r="B2776" s="469" t="s">
        <v>3302</v>
      </c>
      <c r="C2776" s="470" t="s">
        <v>3303</v>
      </c>
      <c r="D2776" s="471" t="s">
        <v>1693</v>
      </c>
      <c r="E2776" s="465">
        <v>0</v>
      </c>
      <c r="F2776" s="466" t="e">
        <f t="shared" si="127"/>
        <v>#DIV/0!</v>
      </c>
      <c r="G2776" s="467">
        <v>0</v>
      </c>
      <c r="H2776" s="468"/>
      <c r="I2776" s="473"/>
      <c r="J2776" s="474"/>
      <c r="K2776" s="475">
        <f t="shared" si="128"/>
        <v>0</v>
      </c>
      <c r="L2776" s="476" t="str">
        <f t="shared" si="126"/>
        <v/>
      </c>
      <c r="M2776" s="477"/>
      <c r="N2776" s="478"/>
    </row>
    <row r="2777" ht="15" customHeight="1" spans="1:14">
      <c r="A2777" s="461">
        <v>2771</v>
      </c>
      <c r="B2777" s="469" t="s">
        <v>3304</v>
      </c>
      <c r="C2777" s="470" t="s">
        <v>3305</v>
      </c>
      <c r="D2777" s="471" t="s">
        <v>518</v>
      </c>
      <c r="E2777" s="465">
        <v>0</v>
      </c>
      <c r="F2777" s="466" t="e">
        <f t="shared" si="127"/>
        <v>#DIV/0!</v>
      </c>
      <c r="G2777" s="467">
        <v>0</v>
      </c>
      <c r="H2777" s="468"/>
      <c r="I2777" s="473"/>
      <c r="J2777" s="474"/>
      <c r="K2777" s="475">
        <f t="shared" si="128"/>
        <v>0</v>
      </c>
      <c r="L2777" s="476" t="str">
        <f t="shared" si="126"/>
        <v/>
      </c>
      <c r="M2777" s="477"/>
      <c r="N2777" s="478"/>
    </row>
    <row r="2778" ht="15" customHeight="1" spans="1:14">
      <c r="A2778" s="461">
        <v>2772</v>
      </c>
      <c r="B2778" s="469" t="s">
        <v>3306</v>
      </c>
      <c r="C2778" s="470" t="s">
        <v>362</v>
      </c>
      <c r="D2778" s="471" t="s">
        <v>386</v>
      </c>
      <c r="E2778" s="465">
        <v>0</v>
      </c>
      <c r="F2778" s="466" t="e">
        <f t="shared" si="127"/>
        <v>#DIV/0!</v>
      </c>
      <c r="G2778" s="467">
        <v>0</v>
      </c>
      <c r="H2778" s="468"/>
      <c r="I2778" s="473"/>
      <c r="J2778" s="474"/>
      <c r="K2778" s="475">
        <f t="shared" si="128"/>
        <v>0</v>
      </c>
      <c r="L2778" s="476" t="str">
        <f t="shared" si="126"/>
        <v/>
      </c>
      <c r="M2778" s="477"/>
      <c r="N2778" s="478"/>
    </row>
    <row r="2779" ht="15" customHeight="1" spans="1:14">
      <c r="A2779" s="461">
        <v>2773</v>
      </c>
      <c r="B2779" s="469" t="s">
        <v>3307</v>
      </c>
      <c r="C2779" s="470" t="s">
        <v>1377</v>
      </c>
      <c r="D2779" s="471" t="s">
        <v>386</v>
      </c>
      <c r="E2779" s="465">
        <v>0</v>
      </c>
      <c r="F2779" s="466" t="e">
        <f t="shared" si="127"/>
        <v>#DIV/0!</v>
      </c>
      <c r="G2779" s="467">
        <v>0</v>
      </c>
      <c r="H2779" s="468"/>
      <c r="I2779" s="473"/>
      <c r="J2779" s="474"/>
      <c r="K2779" s="475">
        <f t="shared" si="128"/>
        <v>0</v>
      </c>
      <c r="L2779" s="476" t="str">
        <f t="shared" si="126"/>
        <v/>
      </c>
      <c r="M2779" s="477"/>
      <c r="N2779" s="478"/>
    </row>
    <row r="2780" ht="15" customHeight="1" spans="1:14">
      <c r="A2780" s="461">
        <v>2774</v>
      </c>
      <c r="B2780" s="469" t="s">
        <v>1696</v>
      </c>
      <c r="C2780" s="470" t="s">
        <v>364</v>
      </c>
      <c r="D2780" s="471" t="s">
        <v>386</v>
      </c>
      <c r="E2780" s="465">
        <v>0</v>
      </c>
      <c r="F2780" s="466" t="e">
        <f t="shared" si="127"/>
        <v>#DIV/0!</v>
      </c>
      <c r="G2780" s="467">
        <v>0</v>
      </c>
      <c r="H2780" s="468"/>
      <c r="I2780" s="473"/>
      <c r="J2780" s="474"/>
      <c r="K2780" s="475">
        <f t="shared" si="128"/>
        <v>0</v>
      </c>
      <c r="L2780" s="476" t="str">
        <f t="shared" si="126"/>
        <v/>
      </c>
      <c r="M2780" s="477"/>
      <c r="N2780" s="478"/>
    </row>
    <row r="2781" ht="15" customHeight="1" spans="1:14">
      <c r="A2781" s="461">
        <v>2775</v>
      </c>
      <c r="B2781" s="469" t="s">
        <v>1696</v>
      </c>
      <c r="C2781" s="470" t="s">
        <v>1379</v>
      </c>
      <c r="D2781" s="471" t="s">
        <v>1381</v>
      </c>
      <c r="E2781" s="465">
        <v>0</v>
      </c>
      <c r="F2781" s="466" t="e">
        <f t="shared" si="127"/>
        <v>#DIV/0!</v>
      </c>
      <c r="G2781" s="467">
        <v>0</v>
      </c>
      <c r="H2781" s="468"/>
      <c r="I2781" s="473"/>
      <c r="J2781" s="474"/>
      <c r="K2781" s="475">
        <f t="shared" si="128"/>
        <v>0</v>
      </c>
      <c r="L2781" s="476" t="str">
        <f t="shared" si="126"/>
        <v/>
      </c>
      <c r="M2781" s="477"/>
      <c r="N2781" s="478"/>
    </row>
    <row r="2782" ht="15" customHeight="1" spans="1:14">
      <c r="A2782" s="461">
        <v>2776</v>
      </c>
      <c r="B2782" s="469" t="s">
        <v>1696</v>
      </c>
      <c r="C2782" s="470" t="s">
        <v>1494</v>
      </c>
      <c r="D2782" s="471" t="s">
        <v>1381</v>
      </c>
      <c r="E2782" s="465">
        <v>0</v>
      </c>
      <c r="F2782" s="466" t="e">
        <f t="shared" si="127"/>
        <v>#DIV/0!</v>
      </c>
      <c r="G2782" s="467">
        <v>0</v>
      </c>
      <c r="H2782" s="468"/>
      <c r="I2782" s="473"/>
      <c r="J2782" s="474"/>
      <c r="K2782" s="475">
        <f t="shared" si="128"/>
        <v>0</v>
      </c>
      <c r="L2782" s="476" t="str">
        <f t="shared" si="126"/>
        <v/>
      </c>
      <c r="M2782" s="477"/>
      <c r="N2782" s="478"/>
    </row>
    <row r="2783" ht="15" customHeight="1" spans="1:14">
      <c r="A2783" s="461">
        <v>2777</v>
      </c>
      <c r="B2783" s="469" t="s">
        <v>3308</v>
      </c>
      <c r="C2783" s="470"/>
      <c r="D2783" s="471" t="s">
        <v>476</v>
      </c>
      <c r="E2783" s="465">
        <v>0</v>
      </c>
      <c r="F2783" s="466" t="e">
        <f t="shared" si="127"/>
        <v>#DIV/0!</v>
      </c>
      <c r="G2783" s="467">
        <v>0</v>
      </c>
      <c r="H2783" s="468"/>
      <c r="I2783" s="473"/>
      <c r="J2783" s="474"/>
      <c r="K2783" s="475">
        <f t="shared" si="128"/>
        <v>0</v>
      </c>
      <c r="L2783" s="476" t="str">
        <f t="shared" si="126"/>
        <v/>
      </c>
      <c r="M2783" s="477"/>
      <c r="N2783" s="478"/>
    </row>
    <row r="2784" ht="15" customHeight="1" spans="1:14">
      <c r="A2784" s="461">
        <v>2778</v>
      </c>
      <c r="B2784" s="469" t="s">
        <v>3309</v>
      </c>
      <c r="C2784" s="470" t="s">
        <v>3310</v>
      </c>
      <c r="D2784" s="471" t="s">
        <v>476</v>
      </c>
      <c r="E2784" s="465">
        <v>0</v>
      </c>
      <c r="F2784" s="466" t="e">
        <f t="shared" si="127"/>
        <v>#DIV/0!</v>
      </c>
      <c r="G2784" s="467">
        <v>0</v>
      </c>
      <c r="H2784" s="468"/>
      <c r="I2784" s="473"/>
      <c r="J2784" s="474"/>
      <c r="K2784" s="475">
        <f t="shared" si="128"/>
        <v>0</v>
      </c>
      <c r="L2784" s="476" t="str">
        <f t="shared" si="126"/>
        <v/>
      </c>
      <c r="M2784" s="477"/>
      <c r="N2784" s="478"/>
    </row>
    <row r="2785" ht="15" customHeight="1" spans="1:14">
      <c r="A2785" s="461">
        <v>2779</v>
      </c>
      <c r="B2785" s="469" t="s">
        <v>3311</v>
      </c>
      <c r="C2785" s="470"/>
      <c r="D2785" s="471" t="s">
        <v>987</v>
      </c>
      <c r="E2785" s="465">
        <v>0</v>
      </c>
      <c r="F2785" s="466" t="e">
        <f t="shared" si="127"/>
        <v>#DIV/0!</v>
      </c>
      <c r="G2785" s="467">
        <v>0</v>
      </c>
      <c r="H2785" s="468"/>
      <c r="I2785" s="473"/>
      <c r="J2785" s="474"/>
      <c r="K2785" s="475">
        <f t="shared" si="128"/>
        <v>0</v>
      </c>
      <c r="L2785" s="476" t="str">
        <f t="shared" si="126"/>
        <v/>
      </c>
      <c r="M2785" s="477"/>
      <c r="N2785" s="478"/>
    </row>
    <row r="2786" ht="15" customHeight="1" spans="1:14">
      <c r="A2786" s="461">
        <v>2780</v>
      </c>
      <c r="B2786" s="469" t="s">
        <v>3312</v>
      </c>
      <c r="C2786" s="470" t="s">
        <v>3313</v>
      </c>
      <c r="D2786" s="471" t="s">
        <v>514</v>
      </c>
      <c r="E2786" s="465">
        <v>0</v>
      </c>
      <c r="F2786" s="466" t="e">
        <f t="shared" si="127"/>
        <v>#DIV/0!</v>
      </c>
      <c r="G2786" s="467">
        <v>0</v>
      </c>
      <c r="H2786" s="468"/>
      <c r="I2786" s="473"/>
      <c r="J2786" s="474"/>
      <c r="K2786" s="475">
        <f t="shared" si="128"/>
        <v>0</v>
      </c>
      <c r="L2786" s="476" t="str">
        <f t="shared" si="126"/>
        <v/>
      </c>
      <c r="M2786" s="477"/>
      <c r="N2786" s="478"/>
    </row>
    <row r="2787" ht="15" customHeight="1" spans="1:14">
      <c r="A2787" s="461">
        <v>2781</v>
      </c>
      <c r="B2787" s="469" t="s">
        <v>3314</v>
      </c>
      <c r="C2787" s="470" t="s">
        <v>1744</v>
      </c>
      <c r="D2787" s="471" t="s">
        <v>514</v>
      </c>
      <c r="E2787" s="465">
        <v>0</v>
      </c>
      <c r="F2787" s="466" t="e">
        <f t="shared" si="127"/>
        <v>#DIV/0!</v>
      </c>
      <c r="G2787" s="467">
        <v>0</v>
      </c>
      <c r="H2787" s="468"/>
      <c r="I2787" s="473"/>
      <c r="J2787" s="474"/>
      <c r="K2787" s="475">
        <f t="shared" si="128"/>
        <v>0</v>
      </c>
      <c r="L2787" s="476" t="str">
        <f t="shared" si="126"/>
        <v/>
      </c>
      <c r="M2787" s="477"/>
      <c r="N2787" s="478"/>
    </row>
    <row r="2788" ht="15" customHeight="1" spans="1:14">
      <c r="A2788" s="461">
        <v>2782</v>
      </c>
      <c r="B2788" s="469" t="s">
        <v>3315</v>
      </c>
      <c r="C2788" s="470" t="s">
        <v>3316</v>
      </c>
      <c r="D2788" s="471" t="s">
        <v>514</v>
      </c>
      <c r="E2788" s="465">
        <v>0</v>
      </c>
      <c r="F2788" s="466" t="e">
        <f t="shared" si="127"/>
        <v>#DIV/0!</v>
      </c>
      <c r="G2788" s="467">
        <v>0</v>
      </c>
      <c r="H2788" s="468"/>
      <c r="I2788" s="473"/>
      <c r="J2788" s="474"/>
      <c r="K2788" s="475">
        <f t="shared" si="128"/>
        <v>0</v>
      </c>
      <c r="L2788" s="476" t="str">
        <f t="shared" si="126"/>
        <v/>
      </c>
      <c r="M2788" s="477"/>
      <c r="N2788" s="478"/>
    </row>
    <row r="2789" ht="15" customHeight="1" spans="1:14">
      <c r="A2789" s="461">
        <v>2783</v>
      </c>
      <c r="B2789" s="469" t="s">
        <v>1715</v>
      </c>
      <c r="C2789" s="470" t="s">
        <v>3196</v>
      </c>
      <c r="D2789" s="471" t="s">
        <v>840</v>
      </c>
      <c r="E2789" s="465">
        <v>0</v>
      </c>
      <c r="F2789" s="466" t="e">
        <f t="shared" si="127"/>
        <v>#DIV/0!</v>
      </c>
      <c r="G2789" s="467">
        <v>0</v>
      </c>
      <c r="H2789" s="468"/>
      <c r="I2789" s="473"/>
      <c r="J2789" s="474"/>
      <c r="K2789" s="475">
        <f t="shared" si="128"/>
        <v>0</v>
      </c>
      <c r="L2789" s="476" t="str">
        <f t="shared" si="126"/>
        <v/>
      </c>
      <c r="M2789" s="477"/>
      <c r="N2789" s="478"/>
    </row>
    <row r="2790" ht="15" customHeight="1" spans="1:14">
      <c r="A2790" s="461">
        <v>2784</v>
      </c>
      <c r="B2790" s="469" t="s">
        <v>1714</v>
      </c>
      <c r="C2790" s="470" t="s">
        <v>3196</v>
      </c>
      <c r="D2790" s="471" t="s">
        <v>518</v>
      </c>
      <c r="E2790" s="465">
        <v>0</v>
      </c>
      <c r="F2790" s="466" t="e">
        <f t="shared" si="127"/>
        <v>#DIV/0!</v>
      </c>
      <c r="G2790" s="467">
        <v>0</v>
      </c>
      <c r="H2790" s="468"/>
      <c r="I2790" s="473"/>
      <c r="J2790" s="474"/>
      <c r="K2790" s="475">
        <f t="shared" si="128"/>
        <v>0</v>
      </c>
      <c r="L2790" s="476" t="str">
        <f t="shared" si="126"/>
        <v/>
      </c>
      <c r="M2790" s="477"/>
      <c r="N2790" s="478"/>
    </row>
    <row r="2791" ht="15" customHeight="1" spans="1:14">
      <c r="A2791" s="461">
        <v>2785</v>
      </c>
      <c r="B2791" s="469" t="s">
        <v>3317</v>
      </c>
      <c r="C2791" s="470"/>
      <c r="D2791" s="471" t="s">
        <v>386</v>
      </c>
      <c r="E2791" s="465">
        <v>0</v>
      </c>
      <c r="F2791" s="466" t="e">
        <f t="shared" si="127"/>
        <v>#DIV/0!</v>
      </c>
      <c r="G2791" s="467">
        <v>0</v>
      </c>
      <c r="H2791" s="468"/>
      <c r="I2791" s="473"/>
      <c r="J2791" s="474"/>
      <c r="K2791" s="475">
        <f t="shared" si="128"/>
        <v>0</v>
      </c>
      <c r="L2791" s="476" t="str">
        <f t="shared" si="126"/>
        <v/>
      </c>
      <c r="M2791" s="477"/>
      <c r="N2791" s="478"/>
    </row>
    <row r="2792" ht="15" customHeight="1" spans="1:14">
      <c r="A2792" s="461">
        <v>2786</v>
      </c>
      <c r="B2792" s="469" t="s">
        <v>3318</v>
      </c>
      <c r="C2792" s="470"/>
      <c r="D2792" s="471" t="s">
        <v>393</v>
      </c>
      <c r="E2792" s="465">
        <v>0</v>
      </c>
      <c r="F2792" s="466" t="e">
        <f t="shared" si="127"/>
        <v>#DIV/0!</v>
      </c>
      <c r="G2792" s="467">
        <v>0</v>
      </c>
      <c r="H2792" s="468"/>
      <c r="I2792" s="473"/>
      <c r="J2792" s="474"/>
      <c r="K2792" s="475">
        <f t="shared" si="128"/>
        <v>0</v>
      </c>
      <c r="L2792" s="476" t="str">
        <f t="shared" si="126"/>
        <v/>
      </c>
      <c r="M2792" s="477"/>
      <c r="N2792" s="478"/>
    </row>
    <row r="2793" ht="15" customHeight="1" spans="1:14">
      <c r="A2793" s="461">
        <v>2787</v>
      </c>
      <c r="B2793" s="469" t="s">
        <v>3319</v>
      </c>
      <c r="C2793" s="470"/>
      <c r="D2793" s="471" t="s">
        <v>476</v>
      </c>
      <c r="E2793" s="465">
        <v>0</v>
      </c>
      <c r="F2793" s="466" t="e">
        <f t="shared" si="127"/>
        <v>#DIV/0!</v>
      </c>
      <c r="G2793" s="467">
        <v>0</v>
      </c>
      <c r="H2793" s="468"/>
      <c r="I2793" s="473"/>
      <c r="J2793" s="474"/>
      <c r="K2793" s="475">
        <f t="shared" si="128"/>
        <v>0</v>
      </c>
      <c r="L2793" s="476" t="str">
        <f t="shared" si="126"/>
        <v/>
      </c>
      <c r="M2793" s="477"/>
      <c r="N2793" s="478"/>
    </row>
    <row r="2794" ht="15" customHeight="1" spans="1:14">
      <c r="A2794" s="461">
        <v>2788</v>
      </c>
      <c r="B2794" s="469" t="s">
        <v>3320</v>
      </c>
      <c r="C2794" s="470"/>
      <c r="D2794" s="471" t="s">
        <v>1381</v>
      </c>
      <c r="E2794" s="465">
        <v>0</v>
      </c>
      <c r="F2794" s="466" t="e">
        <f t="shared" si="127"/>
        <v>#DIV/0!</v>
      </c>
      <c r="G2794" s="467">
        <v>0</v>
      </c>
      <c r="H2794" s="468"/>
      <c r="I2794" s="473"/>
      <c r="J2794" s="474"/>
      <c r="K2794" s="475">
        <f t="shared" si="128"/>
        <v>0</v>
      </c>
      <c r="L2794" s="476" t="str">
        <f t="shared" si="126"/>
        <v/>
      </c>
      <c r="M2794" s="477"/>
      <c r="N2794" s="478"/>
    </row>
    <row r="2795" ht="15" customHeight="1" spans="1:14">
      <c r="A2795" s="461">
        <v>2789</v>
      </c>
      <c r="B2795" s="469" t="s">
        <v>3321</v>
      </c>
      <c r="C2795" s="470"/>
      <c r="D2795" s="471" t="s">
        <v>1381</v>
      </c>
      <c r="E2795" s="465">
        <v>0</v>
      </c>
      <c r="F2795" s="466" t="e">
        <f t="shared" si="127"/>
        <v>#DIV/0!</v>
      </c>
      <c r="G2795" s="467">
        <v>0</v>
      </c>
      <c r="H2795" s="468"/>
      <c r="I2795" s="473"/>
      <c r="J2795" s="474"/>
      <c r="K2795" s="475">
        <f t="shared" si="128"/>
        <v>0</v>
      </c>
      <c r="L2795" s="476" t="str">
        <f t="shared" si="126"/>
        <v/>
      </c>
      <c r="M2795" s="477"/>
      <c r="N2795" s="478"/>
    </row>
    <row r="2796" ht="15" customHeight="1" spans="1:14">
      <c r="A2796" s="461">
        <v>2790</v>
      </c>
      <c r="B2796" s="469" t="s">
        <v>3322</v>
      </c>
      <c r="C2796" s="470"/>
      <c r="D2796" s="471" t="s">
        <v>386</v>
      </c>
      <c r="E2796" s="465">
        <v>0</v>
      </c>
      <c r="F2796" s="466" t="e">
        <f t="shared" si="127"/>
        <v>#DIV/0!</v>
      </c>
      <c r="G2796" s="467">
        <v>0</v>
      </c>
      <c r="H2796" s="468"/>
      <c r="I2796" s="473"/>
      <c r="J2796" s="474"/>
      <c r="K2796" s="475">
        <f t="shared" si="128"/>
        <v>0</v>
      </c>
      <c r="L2796" s="476" t="str">
        <f t="shared" si="126"/>
        <v/>
      </c>
      <c r="M2796" s="477"/>
      <c r="N2796" s="478"/>
    </row>
    <row r="2797" ht="15" customHeight="1" spans="1:14">
      <c r="A2797" s="461">
        <v>2791</v>
      </c>
      <c r="B2797" s="469" t="s">
        <v>3323</v>
      </c>
      <c r="C2797" s="470"/>
      <c r="D2797" s="471" t="s">
        <v>386</v>
      </c>
      <c r="E2797" s="465">
        <v>0</v>
      </c>
      <c r="F2797" s="466" t="e">
        <f t="shared" si="127"/>
        <v>#DIV/0!</v>
      </c>
      <c r="G2797" s="467">
        <v>0</v>
      </c>
      <c r="H2797" s="468"/>
      <c r="I2797" s="473"/>
      <c r="J2797" s="474"/>
      <c r="K2797" s="475">
        <f t="shared" si="128"/>
        <v>0</v>
      </c>
      <c r="L2797" s="476" t="str">
        <f t="shared" si="126"/>
        <v/>
      </c>
      <c r="M2797" s="477"/>
      <c r="N2797" s="478"/>
    </row>
    <row r="2798" ht="15" customHeight="1" spans="1:14">
      <c r="A2798" s="461">
        <v>2792</v>
      </c>
      <c r="B2798" s="469" t="s">
        <v>3324</v>
      </c>
      <c r="C2798" s="470" t="s">
        <v>364</v>
      </c>
      <c r="D2798" s="471" t="s">
        <v>476</v>
      </c>
      <c r="E2798" s="465">
        <v>0</v>
      </c>
      <c r="F2798" s="466" t="e">
        <f t="shared" si="127"/>
        <v>#DIV/0!</v>
      </c>
      <c r="G2798" s="467">
        <v>0</v>
      </c>
      <c r="H2798" s="468"/>
      <c r="I2798" s="473"/>
      <c r="J2798" s="474"/>
      <c r="K2798" s="475">
        <f t="shared" si="128"/>
        <v>0</v>
      </c>
      <c r="L2798" s="476" t="str">
        <f t="shared" si="126"/>
        <v/>
      </c>
      <c r="M2798" s="477"/>
      <c r="N2798" s="478"/>
    </row>
    <row r="2799" ht="15" customHeight="1" spans="1:14">
      <c r="A2799" s="461">
        <v>2793</v>
      </c>
      <c r="B2799" s="469" t="s">
        <v>3324</v>
      </c>
      <c r="C2799" s="470" t="s">
        <v>1427</v>
      </c>
      <c r="D2799" s="471" t="s">
        <v>476</v>
      </c>
      <c r="E2799" s="465">
        <v>0</v>
      </c>
      <c r="F2799" s="466" t="e">
        <f t="shared" si="127"/>
        <v>#DIV/0!</v>
      </c>
      <c r="G2799" s="467">
        <v>0</v>
      </c>
      <c r="H2799" s="468"/>
      <c r="I2799" s="473"/>
      <c r="J2799" s="474"/>
      <c r="K2799" s="475">
        <f t="shared" si="128"/>
        <v>0</v>
      </c>
      <c r="L2799" s="476" t="str">
        <f t="shared" si="126"/>
        <v/>
      </c>
      <c r="M2799" s="477"/>
      <c r="N2799" s="478"/>
    </row>
    <row r="2800" ht="15" customHeight="1" spans="1:14">
      <c r="A2800" s="461">
        <v>2794</v>
      </c>
      <c r="B2800" s="469" t="s">
        <v>3324</v>
      </c>
      <c r="C2800" s="470" t="s">
        <v>1489</v>
      </c>
      <c r="D2800" s="471" t="s">
        <v>476</v>
      </c>
      <c r="E2800" s="465">
        <v>0</v>
      </c>
      <c r="F2800" s="466" t="e">
        <f t="shared" si="127"/>
        <v>#DIV/0!</v>
      </c>
      <c r="G2800" s="467">
        <v>0</v>
      </c>
      <c r="H2800" s="468"/>
      <c r="I2800" s="473"/>
      <c r="J2800" s="474"/>
      <c r="K2800" s="475">
        <f t="shared" si="128"/>
        <v>0</v>
      </c>
      <c r="L2800" s="476" t="str">
        <f t="shared" si="126"/>
        <v/>
      </c>
      <c r="M2800" s="477"/>
      <c r="N2800" s="478"/>
    </row>
    <row r="2801" ht="15" customHeight="1" spans="1:14">
      <c r="A2801" s="461">
        <v>2795</v>
      </c>
      <c r="B2801" s="469" t="s">
        <v>1737</v>
      </c>
      <c r="C2801" s="470"/>
      <c r="D2801" s="471" t="s">
        <v>1381</v>
      </c>
      <c r="E2801" s="465">
        <v>0</v>
      </c>
      <c r="F2801" s="466" t="e">
        <f t="shared" si="127"/>
        <v>#DIV/0!</v>
      </c>
      <c r="G2801" s="467">
        <v>0</v>
      </c>
      <c r="H2801" s="468"/>
      <c r="I2801" s="473"/>
      <c r="J2801" s="474"/>
      <c r="K2801" s="475">
        <f t="shared" si="128"/>
        <v>0</v>
      </c>
      <c r="L2801" s="476" t="str">
        <f t="shared" si="126"/>
        <v/>
      </c>
      <c r="M2801" s="477"/>
      <c r="N2801" s="478"/>
    </row>
    <row r="2802" ht="15" customHeight="1" spans="1:14">
      <c r="A2802" s="461">
        <v>2796</v>
      </c>
      <c r="B2802" s="469" t="s">
        <v>3325</v>
      </c>
      <c r="C2802" s="470"/>
      <c r="D2802" s="471" t="s">
        <v>1381</v>
      </c>
      <c r="E2802" s="465">
        <v>0</v>
      </c>
      <c r="F2802" s="466" t="e">
        <f t="shared" si="127"/>
        <v>#DIV/0!</v>
      </c>
      <c r="G2802" s="467">
        <v>0</v>
      </c>
      <c r="H2802" s="468"/>
      <c r="I2802" s="473"/>
      <c r="J2802" s="474"/>
      <c r="K2802" s="475">
        <f t="shared" si="128"/>
        <v>0</v>
      </c>
      <c r="L2802" s="476" t="str">
        <f t="shared" si="126"/>
        <v/>
      </c>
      <c r="M2802" s="477"/>
      <c r="N2802" s="478"/>
    </row>
    <row r="2803" ht="15" customHeight="1" spans="1:14">
      <c r="A2803" s="461">
        <v>2797</v>
      </c>
      <c r="B2803" s="469" t="s">
        <v>1737</v>
      </c>
      <c r="C2803" s="470" t="s">
        <v>3326</v>
      </c>
      <c r="D2803" s="471" t="s">
        <v>1381</v>
      </c>
      <c r="E2803" s="465">
        <v>0</v>
      </c>
      <c r="F2803" s="466" t="e">
        <f t="shared" si="127"/>
        <v>#DIV/0!</v>
      </c>
      <c r="G2803" s="467">
        <v>0</v>
      </c>
      <c r="H2803" s="468"/>
      <c r="I2803" s="473"/>
      <c r="J2803" s="474"/>
      <c r="K2803" s="475">
        <f t="shared" si="128"/>
        <v>0</v>
      </c>
      <c r="L2803" s="476" t="str">
        <f t="shared" si="126"/>
        <v/>
      </c>
      <c r="M2803" s="477"/>
      <c r="N2803" s="478"/>
    </row>
    <row r="2804" ht="15" customHeight="1" spans="1:14">
      <c r="A2804" s="461">
        <v>2798</v>
      </c>
      <c r="B2804" s="469" t="s">
        <v>1737</v>
      </c>
      <c r="C2804" s="470" t="s">
        <v>3327</v>
      </c>
      <c r="D2804" s="471" t="s">
        <v>1381</v>
      </c>
      <c r="E2804" s="465">
        <v>0</v>
      </c>
      <c r="F2804" s="466" t="e">
        <f t="shared" si="127"/>
        <v>#DIV/0!</v>
      </c>
      <c r="G2804" s="467">
        <v>0</v>
      </c>
      <c r="H2804" s="468"/>
      <c r="I2804" s="473"/>
      <c r="J2804" s="474"/>
      <c r="K2804" s="475">
        <f t="shared" si="128"/>
        <v>0</v>
      </c>
      <c r="L2804" s="476" t="str">
        <f t="shared" si="126"/>
        <v/>
      </c>
      <c r="M2804" s="477"/>
      <c r="N2804" s="478"/>
    </row>
    <row r="2805" ht="15" customHeight="1" spans="1:14">
      <c r="A2805" s="461">
        <v>2799</v>
      </c>
      <c r="B2805" s="469" t="s">
        <v>1737</v>
      </c>
      <c r="C2805" s="470">
        <v>400</v>
      </c>
      <c r="D2805" s="471" t="s">
        <v>393</v>
      </c>
      <c r="E2805" s="465">
        <v>0</v>
      </c>
      <c r="F2805" s="466" t="e">
        <f t="shared" si="127"/>
        <v>#DIV/0!</v>
      </c>
      <c r="G2805" s="467">
        <v>0</v>
      </c>
      <c r="H2805" s="468"/>
      <c r="I2805" s="473"/>
      <c r="J2805" s="474"/>
      <c r="K2805" s="475">
        <f t="shared" si="128"/>
        <v>0</v>
      </c>
      <c r="L2805" s="476" t="str">
        <f t="shared" si="126"/>
        <v/>
      </c>
      <c r="M2805" s="477"/>
      <c r="N2805" s="478"/>
    </row>
    <row r="2806" ht="15" customHeight="1" spans="1:14">
      <c r="A2806" s="461">
        <v>2800</v>
      </c>
      <c r="B2806" s="469" t="s">
        <v>1742</v>
      </c>
      <c r="C2806" s="470" t="s">
        <v>698</v>
      </c>
      <c r="D2806" s="471" t="s">
        <v>386</v>
      </c>
      <c r="E2806" s="465">
        <v>0</v>
      </c>
      <c r="F2806" s="466" t="e">
        <f t="shared" si="127"/>
        <v>#DIV/0!</v>
      </c>
      <c r="G2806" s="467">
        <v>0</v>
      </c>
      <c r="H2806" s="468"/>
      <c r="I2806" s="473"/>
      <c r="J2806" s="474"/>
      <c r="K2806" s="475">
        <f t="shared" si="128"/>
        <v>0</v>
      </c>
      <c r="L2806" s="476" t="str">
        <f t="shared" si="126"/>
        <v/>
      </c>
      <c r="M2806" s="477"/>
      <c r="N2806" s="478"/>
    </row>
    <row r="2807" ht="15" customHeight="1" spans="1:14">
      <c r="A2807" s="461">
        <v>2801</v>
      </c>
      <c r="B2807" s="469" t="s">
        <v>1742</v>
      </c>
      <c r="C2807" s="470"/>
      <c r="D2807" s="471" t="s">
        <v>386</v>
      </c>
      <c r="E2807" s="465">
        <v>0</v>
      </c>
      <c r="F2807" s="466" t="e">
        <f t="shared" si="127"/>
        <v>#DIV/0!</v>
      </c>
      <c r="G2807" s="467">
        <v>0</v>
      </c>
      <c r="H2807" s="468"/>
      <c r="I2807" s="473"/>
      <c r="J2807" s="474"/>
      <c r="K2807" s="475">
        <f t="shared" si="128"/>
        <v>0</v>
      </c>
      <c r="L2807" s="476" t="str">
        <f t="shared" si="126"/>
        <v/>
      </c>
      <c r="M2807" s="477"/>
      <c r="N2807" s="478"/>
    </row>
    <row r="2808" ht="15" customHeight="1" spans="1:14">
      <c r="A2808" s="461">
        <v>2802</v>
      </c>
      <c r="B2808" s="469" t="s">
        <v>1742</v>
      </c>
      <c r="C2808" s="470" t="s">
        <v>3328</v>
      </c>
      <c r="D2808" s="471" t="s">
        <v>386</v>
      </c>
      <c r="E2808" s="465">
        <v>0</v>
      </c>
      <c r="F2808" s="466" t="e">
        <f t="shared" si="127"/>
        <v>#DIV/0!</v>
      </c>
      <c r="G2808" s="467">
        <v>0</v>
      </c>
      <c r="H2808" s="468"/>
      <c r="I2808" s="473"/>
      <c r="J2808" s="474"/>
      <c r="K2808" s="475">
        <f t="shared" si="128"/>
        <v>0</v>
      </c>
      <c r="L2808" s="476" t="str">
        <f t="shared" si="126"/>
        <v/>
      </c>
      <c r="M2808" s="477"/>
      <c r="N2808" s="478"/>
    </row>
    <row r="2809" ht="15" customHeight="1" spans="1:14">
      <c r="A2809" s="461">
        <v>2803</v>
      </c>
      <c r="B2809" s="469" t="s">
        <v>3329</v>
      </c>
      <c r="C2809" s="470"/>
      <c r="D2809" s="471" t="s">
        <v>3330</v>
      </c>
      <c r="E2809" s="465">
        <v>0</v>
      </c>
      <c r="F2809" s="466" t="e">
        <f t="shared" si="127"/>
        <v>#DIV/0!</v>
      </c>
      <c r="G2809" s="467">
        <v>0</v>
      </c>
      <c r="H2809" s="468"/>
      <c r="I2809" s="473"/>
      <c r="J2809" s="474"/>
      <c r="K2809" s="475">
        <f t="shared" si="128"/>
        <v>0</v>
      </c>
      <c r="L2809" s="476" t="str">
        <f t="shared" si="126"/>
        <v/>
      </c>
      <c r="M2809" s="477"/>
      <c r="N2809" s="478"/>
    </row>
    <row r="2810" ht="15" customHeight="1" spans="1:14">
      <c r="A2810" s="461">
        <v>2804</v>
      </c>
      <c r="B2810" s="469" t="s">
        <v>1747</v>
      </c>
      <c r="C2810" s="470">
        <v>11.4</v>
      </c>
      <c r="D2810" s="471" t="s">
        <v>831</v>
      </c>
      <c r="E2810" s="465">
        <v>0</v>
      </c>
      <c r="F2810" s="466" t="e">
        <f t="shared" si="127"/>
        <v>#DIV/0!</v>
      </c>
      <c r="G2810" s="467">
        <v>0</v>
      </c>
      <c r="H2810" s="468"/>
      <c r="I2810" s="473"/>
      <c r="J2810" s="474"/>
      <c r="K2810" s="475">
        <f t="shared" si="128"/>
        <v>0</v>
      </c>
      <c r="L2810" s="476" t="str">
        <f t="shared" si="126"/>
        <v/>
      </c>
      <c r="M2810" s="477"/>
      <c r="N2810" s="478"/>
    </row>
    <row r="2811" ht="15" customHeight="1" spans="1:14">
      <c r="A2811" s="461">
        <v>2805</v>
      </c>
      <c r="B2811" s="469" t="s">
        <v>3331</v>
      </c>
      <c r="C2811" s="470" t="s">
        <v>3332</v>
      </c>
      <c r="D2811" s="471" t="s">
        <v>378</v>
      </c>
      <c r="E2811" s="465">
        <v>0</v>
      </c>
      <c r="F2811" s="466" t="e">
        <f t="shared" si="127"/>
        <v>#DIV/0!</v>
      </c>
      <c r="G2811" s="467">
        <v>0</v>
      </c>
      <c r="H2811" s="468"/>
      <c r="I2811" s="473"/>
      <c r="J2811" s="474"/>
      <c r="K2811" s="475">
        <f t="shared" si="128"/>
        <v>0</v>
      </c>
      <c r="L2811" s="476" t="str">
        <f t="shared" si="126"/>
        <v/>
      </c>
      <c r="M2811" s="477"/>
      <c r="N2811" s="478"/>
    </row>
    <row r="2812" ht="15" customHeight="1" spans="1:14">
      <c r="A2812" s="461">
        <v>2806</v>
      </c>
      <c r="B2812" s="469" t="s">
        <v>3333</v>
      </c>
      <c r="C2812" s="470"/>
      <c r="D2812" s="471" t="s">
        <v>386</v>
      </c>
      <c r="E2812" s="465">
        <v>0</v>
      </c>
      <c r="F2812" s="466" t="e">
        <f t="shared" si="127"/>
        <v>#DIV/0!</v>
      </c>
      <c r="G2812" s="467">
        <v>0</v>
      </c>
      <c r="H2812" s="468"/>
      <c r="I2812" s="473"/>
      <c r="J2812" s="474"/>
      <c r="K2812" s="475">
        <f t="shared" si="128"/>
        <v>0</v>
      </c>
      <c r="L2812" s="476" t="str">
        <f t="shared" si="126"/>
        <v/>
      </c>
      <c r="M2812" s="477"/>
      <c r="N2812" s="478"/>
    </row>
    <row r="2813" ht="15" customHeight="1" spans="1:14">
      <c r="A2813" s="461">
        <v>2807</v>
      </c>
      <c r="B2813" s="469" t="s">
        <v>1748</v>
      </c>
      <c r="C2813" s="470">
        <v>70</v>
      </c>
      <c r="D2813" s="471" t="s">
        <v>514</v>
      </c>
      <c r="E2813" s="465">
        <v>0</v>
      </c>
      <c r="F2813" s="466" t="e">
        <f t="shared" si="127"/>
        <v>#DIV/0!</v>
      </c>
      <c r="G2813" s="467">
        <v>0</v>
      </c>
      <c r="H2813" s="468"/>
      <c r="I2813" s="473"/>
      <c r="J2813" s="474"/>
      <c r="K2813" s="475">
        <f t="shared" si="128"/>
        <v>0</v>
      </c>
      <c r="L2813" s="476" t="str">
        <f t="shared" si="126"/>
        <v/>
      </c>
      <c r="M2813" s="477"/>
      <c r="N2813" s="478"/>
    </row>
    <row r="2814" ht="15" customHeight="1" spans="1:14">
      <c r="A2814" s="461">
        <v>2808</v>
      </c>
      <c r="B2814" s="469" t="s">
        <v>3334</v>
      </c>
      <c r="C2814" s="470">
        <v>25</v>
      </c>
      <c r="D2814" s="471" t="s">
        <v>393</v>
      </c>
      <c r="E2814" s="465">
        <v>0</v>
      </c>
      <c r="F2814" s="466" t="e">
        <f t="shared" si="127"/>
        <v>#DIV/0!</v>
      </c>
      <c r="G2814" s="467">
        <v>0</v>
      </c>
      <c r="H2814" s="468"/>
      <c r="I2814" s="473"/>
      <c r="J2814" s="474"/>
      <c r="K2814" s="475">
        <f t="shared" si="128"/>
        <v>0</v>
      </c>
      <c r="L2814" s="476" t="str">
        <f t="shared" si="126"/>
        <v/>
      </c>
      <c r="M2814" s="477"/>
      <c r="N2814" s="478"/>
    </row>
    <row r="2815" ht="15" customHeight="1" spans="1:14">
      <c r="A2815" s="461">
        <v>2809</v>
      </c>
      <c r="B2815" s="469" t="s">
        <v>3334</v>
      </c>
      <c r="C2815" s="470">
        <v>11.4</v>
      </c>
      <c r="D2815" s="471" t="s">
        <v>393</v>
      </c>
      <c r="E2815" s="465">
        <v>0</v>
      </c>
      <c r="F2815" s="466" t="e">
        <f t="shared" si="127"/>
        <v>#DIV/0!</v>
      </c>
      <c r="G2815" s="467">
        <v>0</v>
      </c>
      <c r="H2815" s="468"/>
      <c r="I2815" s="473"/>
      <c r="J2815" s="474"/>
      <c r="K2815" s="475">
        <f t="shared" si="128"/>
        <v>0</v>
      </c>
      <c r="L2815" s="476" t="str">
        <f t="shared" si="126"/>
        <v/>
      </c>
      <c r="M2815" s="477"/>
      <c r="N2815" s="478"/>
    </row>
    <row r="2816" ht="15" customHeight="1" spans="1:14">
      <c r="A2816" s="461">
        <v>2810</v>
      </c>
      <c r="B2816" s="469" t="s">
        <v>3335</v>
      </c>
      <c r="C2816" s="470" t="s">
        <v>3336</v>
      </c>
      <c r="D2816" s="471" t="s">
        <v>831</v>
      </c>
      <c r="E2816" s="465">
        <v>0</v>
      </c>
      <c r="F2816" s="466" t="e">
        <f t="shared" si="127"/>
        <v>#DIV/0!</v>
      </c>
      <c r="G2816" s="467">
        <v>0</v>
      </c>
      <c r="H2816" s="468"/>
      <c r="I2816" s="473"/>
      <c r="J2816" s="474"/>
      <c r="K2816" s="475">
        <f t="shared" si="128"/>
        <v>0</v>
      </c>
      <c r="L2816" s="476" t="str">
        <f t="shared" si="126"/>
        <v/>
      </c>
      <c r="M2816" s="477"/>
      <c r="N2816" s="478"/>
    </row>
    <row r="2817" ht="15" customHeight="1" spans="1:14">
      <c r="A2817" s="461">
        <v>2811</v>
      </c>
      <c r="B2817" s="469" t="s">
        <v>3337</v>
      </c>
      <c r="C2817" s="470" t="s">
        <v>3215</v>
      </c>
      <c r="D2817" s="471" t="s">
        <v>476</v>
      </c>
      <c r="E2817" s="465">
        <v>0</v>
      </c>
      <c r="F2817" s="466" t="e">
        <f t="shared" si="127"/>
        <v>#DIV/0!</v>
      </c>
      <c r="G2817" s="467">
        <v>0</v>
      </c>
      <c r="H2817" s="468"/>
      <c r="I2817" s="473"/>
      <c r="J2817" s="474"/>
      <c r="K2817" s="475">
        <f t="shared" si="128"/>
        <v>0</v>
      </c>
      <c r="L2817" s="476" t="str">
        <f t="shared" si="126"/>
        <v/>
      </c>
      <c r="M2817" s="477"/>
      <c r="N2817" s="478"/>
    </row>
    <row r="2818" ht="15" customHeight="1" spans="1:14">
      <c r="A2818" s="461">
        <v>2812</v>
      </c>
      <c r="B2818" s="469" t="s">
        <v>3338</v>
      </c>
      <c r="C2818" s="470"/>
      <c r="D2818" s="471" t="s">
        <v>476</v>
      </c>
      <c r="E2818" s="465">
        <v>0</v>
      </c>
      <c r="F2818" s="466" t="e">
        <f t="shared" si="127"/>
        <v>#DIV/0!</v>
      </c>
      <c r="G2818" s="467">
        <v>0</v>
      </c>
      <c r="H2818" s="468"/>
      <c r="I2818" s="473"/>
      <c r="J2818" s="474"/>
      <c r="K2818" s="475">
        <f t="shared" si="128"/>
        <v>0</v>
      </c>
      <c r="L2818" s="476" t="str">
        <f t="shared" si="126"/>
        <v/>
      </c>
      <c r="M2818" s="477"/>
      <c r="N2818" s="478"/>
    </row>
    <row r="2819" ht="15" customHeight="1" spans="1:14">
      <c r="A2819" s="461">
        <v>2813</v>
      </c>
      <c r="B2819" s="469" t="s">
        <v>3339</v>
      </c>
      <c r="C2819" s="470"/>
      <c r="D2819" s="471" t="s">
        <v>476</v>
      </c>
      <c r="E2819" s="465">
        <v>0</v>
      </c>
      <c r="F2819" s="466" t="e">
        <f t="shared" si="127"/>
        <v>#DIV/0!</v>
      </c>
      <c r="G2819" s="467">
        <v>0</v>
      </c>
      <c r="H2819" s="468"/>
      <c r="I2819" s="473"/>
      <c r="J2819" s="474"/>
      <c r="K2819" s="475">
        <f t="shared" si="128"/>
        <v>0</v>
      </c>
      <c r="L2819" s="476" t="str">
        <f t="shared" ref="L2819:L2882" si="129">IF(OR(G2819&lt;=0,G2819=""),"",(J2819-G2819)/G2819*100)</f>
        <v/>
      </c>
      <c r="M2819" s="477"/>
      <c r="N2819" s="478"/>
    </row>
    <row r="2820" ht="15" customHeight="1" spans="1:14">
      <c r="A2820" s="461">
        <v>2814</v>
      </c>
      <c r="B2820" s="469" t="s">
        <v>1542</v>
      </c>
      <c r="C2820" s="470" t="s">
        <v>3340</v>
      </c>
      <c r="D2820" s="471" t="s">
        <v>476</v>
      </c>
      <c r="E2820" s="465">
        <v>0</v>
      </c>
      <c r="F2820" s="466" t="e">
        <f t="shared" si="127"/>
        <v>#DIV/0!</v>
      </c>
      <c r="G2820" s="467">
        <v>0</v>
      </c>
      <c r="H2820" s="468"/>
      <c r="I2820" s="473"/>
      <c r="J2820" s="474"/>
      <c r="K2820" s="475">
        <f t="shared" si="128"/>
        <v>0</v>
      </c>
      <c r="L2820" s="476" t="str">
        <f t="shared" si="129"/>
        <v/>
      </c>
      <c r="M2820" s="477"/>
      <c r="N2820" s="478"/>
    </row>
    <row r="2821" ht="15" customHeight="1" spans="1:14">
      <c r="A2821" s="461">
        <v>2815</v>
      </c>
      <c r="B2821" s="469" t="s">
        <v>3341</v>
      </c>
      <c r="C2821" s="470" t="s">
        <v>3342</v>
      </c>
      <c r="D2821" s="471" t="s">
        <v>386</v>
      </c>
      <c r="E2821" s="465">
        <v>0</v>
      </c>
      <c r="F2821" s="466" t="e">
        <f t="shared" si="127"/>
        <v>#DIV/0!</v>
      </c>
      <c r="G2821" s="467">
        <v>0</v>
      </c>
      <c r="H2821" s="468"/>
      <c r="I2821" s="473"/>
      <c r="J2821" s="474"/>
      <c r="K2821" s="475">
        <f t="shared" si="128"/>
        <v>0</v>
      </c>
      <c r="L2821" s="476" t="str">
        <f t="shared" si="129"/>
        <v/>
      </c>
      <c r="M2821" s="477"/>
      <c r="N2821" s="478"/>
    </row>
    <row r="2822" ht="15" customHeight="1" spans="1:14">
      <c r="A2822" s="461">
        <v>2816</v>
      </c>
      <c r="B2822" s="469" t="s">
        <v>3343</v>
      </c>
      <c r="C2822" s="470"/>
      <c r="D2822" s="471" t="s">
        <v>476</v>
      </c>
      <c r="E2822" s="465">
        <v>0</v>
      </c>
      <c r="F2822" s="466" t="e">
        <f t="shared" si="127"/>
        <v>#DIV/0!</v>
      </c>
      <c r="G2822" s="467">
        <v>0</v>
      </c>
      <c r="H2822" s="468"/>
      <c r="I2822" s="473"/>
      <c r="J2822" s="474"/>
      <c r="K2822" s="475">
        <f t="shared" si="128"/>
        <v>0</v>
      </c>
      <c r="L2822" s="476" t="str">
        <f t="shared" si="129"/>
        <v/>
      </c>
      <c r="M2822" s="477"/>
      <c r="N2822" s="478"/>
    </row>
    <row r="2823" ht="15" customHeight="1" spans="1:14">
      <c r="A2823" s="461">
        <v>2817</v>
      </c>
      <c r="B2823" s="469" t="s">
        <v>3344</v>
      </c>
      <c r="C2823" s="470"/>
      <c r="D2823" s="471" t="s">
        <v>386</v>
      </c>
      <c r="E2823" s="465">
        <v>0</v>
      </c>
      <c r="F2823" s="466" t="e">
        <f t="shared" si="127"/>
        <v>#DIV/0!</v>
      </c>
      <c r="G2823" s="467">
        <v>0</v>
      </c>
      <c r="H2823" s="468"/>
      <c r="I2823" s="473"/>
      <c r="J2823" s="474"/>
      <c r="K2823" s="475">
        <f t="shared" si="128"/>
        <v>0</v>
      </c>
      <c r="L2823" s="476" t="str">
        <f t="shared" si="129"/>
        <v/>
      </c>
      <c r="M2823" s="477"/>
      <c r="N2823" s="478"/>
    </row>
    <row r="2824" ht="15" customHeight="1" spans="1:14">
      <c r="A2824" s="461">
        <v>2818</v>
      </c>
      <c r="B2824" s="469" t="s">
        <v>1773</v>
      </c>
      <c r="C2824" s="470" t="s">
        <v>3345</v>
      </c>
      <c r="D2824" s="471" t="s">
        <v>386</v>
      </c>
      <c r="E2824" s="465">
        <v>0</v>
      </c>
      <c r="F2824" s="466" t="e">
        <f t="shared" ref="F2824:F2887" si="130">G2824/E2824</f>
        <v>#DIV/0!</v>
      </c>
      <c r="G2824" s="467">
        <v>0</v>
      </c>
      <c r="H2824" s="468"/>
      <c r="I2824" s="473"/>
      <c r="J2824" s="474"/>
      <c r="K2824" s="475">
        <f t="shared" ref="K2824:K2887" si="131">J2824-G2824</f>
        <v>0</v>
      </c>
      <c r="L2824" s="476" t="str">
        <f t="shared" si="129"/>
        <v/>
      </c>
      <c r="M2824" s="477"/>
      <c r="N2824" s="478"/>
    </row>
    <row r="2825" ht="15" customHeight="1" spans="1:14">
      <c r="A2825" s="461">
        <v>2819</v>
      </c>
      <c r="B2825" s="469" t="s">
        <v>1778</v>
      </c>
      <c r="C2825" s="470" t="s">
        <v>3215</v>
      </c>
      <c r="D2825" s="471" t="s">
        <v>386</v>
      </c>
      <c r="E2825" s="465">
        <v>0</v>
      </c>
      <c r="F2825" s="466" t="e">
        <f t="shared" si="130"/>
        <v>#DIV/0!</v>
      </c>
      <c r="G2825" s="467">
        <v>0</v>
      </c>
      <c r="H2825" s="468"/>
      <c r="I2825" s="473"/>
      <c r="J2825" s="474"/>
      <c r="K2825" s="475">
        <f t="shared" si="131"/>
        <v>0</v>
      </c>
      <c r="L2825" s="476" t="str">
        <f t="shared" si="129"/>
        <v/>
      </c>
      <c r="M2825" s="477"/>
      <c r="N2825" s="478"/>
    </row>
    <row r="2826" ht="15" customHeight="1" spans="1:14">
      <c r="A2826" s="461">
        <v>2820</v>
      </c>
      <c r="B2826" s="469" t="s">
        <v>3346</v>
      </c>
      <c r="C2826" s="470"/>
      <c r="D2826" s="471" t="s">
        <v>386</v>
      </c>
      <c r="E2826" s="465">
        <v>0</v>
      </c>
      <c r="F2826" s="466" t="e">
        <f t="shared" si="130"/>
        <v>#DIV/0!</v>
      </c>
      <c r="G2826" s="467">
        <v>0</v>
      </c>
      <c r="H2826" s="468"/>
      <c r="I2826" s="473"/>
      <c r="J2826" s="474"/>
      <c r="K2826" s="475">
        <f t="shared" si="131"/>
        <v>0</v>
      </c>
      <c r="L2826" s="476" t="str">
        <f t="shared" si="129"/>
        <v/>
      </c>
      <c r="M2826" s="477"/>
      <c r="N2826" s="478"/>
    </row>
    <row r="2827" ht="15" customHeight="1" spans="1:14">
      <c r="A2827" s="461">
        <v>2821</v>
      </c>
      <c r="B2827" s="469" t="s">
        <v>3347</v>
      </c>
      <c r="C2827" s="470"/>
      <c r="D2827" s="471" t="s">
        <v>378</v>
      </c>
      <c r="E2827" s="465">
        <v>0</v>
      </c>
      <c r="F2827" s="466" t="e">
        <f t="shared" si="130"/>
        <v>#DIV/0!</v>
      </c>
      <c r="G2827" s="467">
        <v>0</v>
      </c>
      <c r="H2827" s="468"/>
      <c r="I2827" s="473"/>
      <c r="J2827" s="474"/>
      <c r="K2827" s="475">
        <f t="shared" si="131"/>
        <v>0</v>
      </c>
      <c r="L2827" s="476" t="str">
        <f t="shared" si="129"/>
        <v/>
      </c>
      <c r="M2827" s="477"/>
      <c r="N2827" s="478"/>
    </row>
    <row r="2828" ht="15" customHeight="1" spans="1:14">
      <c r="A2828" s="461">
        <v>2822</v>
      </c>
      <c r="B2828" s="469" t="s">
        <v>3348</v>
      </c>
      <c r="C2828" s="470"/>
      <c r="D2828" s="471" t="s">
        <v>386</v>
      </c>
      <c r="E2828" s="465">
        <v>0</v>
      </c>
      <c r="F2828" s="466" t="e">
        <f t="shared" si="130"/>
        <v>#DIV/0!</v>
      </c>
      <c r="G2828" s="467">
        <v>0</v>
      </c>
      <c r="H2828" s="468"/>
      <c r="I2828" s="473"/>
      <c r="J2828" s="474"/>
      <c r="K2828" s="475">
        <f t="shared" si="131"/>
        <v>0</v>
      </c>
      <c r="L2828" s="476" t="str">
        <f t="shared" si="129"/>
        <v/>
      </c>
      <c r="M2828" s="477"/>
      <c r="N2828" s="478"/>
    </row>
    <row r="2829" ht="15" customHeight="1" spans="1:14">
      <c r="A2829" s="461">
        <v>2823</v>
      </c>
      <c r="B2829" s="469" t="s">
        <v>3349</v>
      </c>
      <c r="C2829" s="470">
        <v>60</v>
      </c>
      <c r="D2829" s="471" t="s">
        <v>386</v>
      </c>
      <c r="E2829" s="465">
        <v>0</v>
      </c>
      <c r="F2829" s="466" t="e">
        <f t="shared" si="130"/>
        <v>#DIV/0!</v>
      </c>
      <c r="G2829" s="467">
        <v>0</v>
      </c>
      <c r="H2829" s="468"/>
      <c r="I2829" s="473"/>
      <c r="J2829" s="474"/>
      <c r="K2829" s="475">
        <f t="shared" si="131"/>
        <v>0</v>
      </c>
      <c r="L2829" s="476" t="str">
        <f t="shared" si="129"/>
        <v/>
      </c>
      <c r="M2829" s="477"/>
      <c r="N2829" s="478"/>
    </row>
    <row r="2830" ht="15" customHeight="1" spans="1:14">
      <c r="A2830" s="461">
        <v>2824</v>
      </c>
      <c r="B2830" s="469" t="s">
        <v>3350</v>
      </c>
      <c r="C2830" s="470" t="s">
        <v>1377</v>
      </c>
      <c r="D2830" s="471" t="s">
        <v>831</v>
      </c>
      <c r="E2830" s="465">
        <v>0</v>
      </c>
      <c r="F2830" s="466" t="e">
        <f t="shared" si="130"/>
        <v>#DIV/0!</v>
      </c>
      <c r="G2830" s="467">
        <v>0</v>
      </c>
      <c r="H2830" s="468"/>
      <c r="I2830" s="473"/>
      <c r="J2830" s="474"/>
      <c r="K2830" s="475">
        <f t="shared" si="131"/>
        <v>0</v>
      </c>
      <c r="L2830" s="476" t="str">
        <f t="shared" si="129"/>
        <v/>
      </c>
      <c r="M2830" s="477"/>
      <c r="N2830" s="478"/>
    </row>
    <row r="2831" ht="15" customHeight="1" spans="1:14">
      <c r="A2831" s="461">
        <v>2825</v>
      </c>
      <c r="B2831" s="469" t="s">
        <v>3350</v>
      </c>
      <c r="C2831" s="470" t="s">
        <v>1427</v>
      </c>
      <c r="D2831" s="471" t="s">
        <v>831</v>
      </c>
      <c r="E2831" s="465">
        <v>0</v>
      </c>
      <c r="F2831" s="466" t="e">
        <f t="shared" si="130"/>
        <v>#DIV/0!</v>
      </c>
      <c r="G2831" s="467">
        <v>0</v>
      </c>
      <c r="H2831" s="468"/>
      <c r="I2831" s="473"/>
      <c r="J2831" s="474"/>
      <c r="K2831" s="475">
        <f t="shared" si="131"/>
        <v>0</v>
      </c>
      <c r="L2831" s="476" t="str">
        <f t="shared" si="129"/>
        <v/>
      </c>
      <c r="M2831" s="477"/>
      <c r="N2831" s="478"/>
    </row>
    <row r="2832" ht="15" customHeight="1" spans="1:14">
      <c r="A2832" s="461">
        <v>2826</v>
      </c>
      <c r="B2832" s="469" t="s">
        <v>3351</v>
      </c>
      <c r="C2832" s="470"/>
      <c r="D2832" s="471" t="s">
        <v>378</v>
      </c>
      <c r="E2832" s="465">
        <v>0</v>
      </c>
      <c r="F2832" s="466" t="e">
        <f t="shared" si="130"/>
        <v>#DIV/0!</v>
      </c>
      <c r="G2832" s="467">
        <v>0</v>
      </c>
      <c r="H2832" s="468"/>
      <c r="I2832" s="473"/>
      <c r="J2832" s="474"/>
      <c r="K2832" s="475">
        <f t="shared" si="131"/>
        <v>0</v>
      </c>
      <c r="L2832" s="476" t="str">
        <f t="shared" si="129"/>
        <v/>
      </c>
      <c r="M2832" s="477"/>
      <c r="N2832" s="478"/>
    </row>
    <row r="2833" ht="15" customHeight="1" spans="1:14">
      <c r="A2833" s="461">
        <v>2827</v>
      </c>
      <c r="B2833" s="469" t="s">
        <v>1811</v>
      </c>
      <c r="C2833" s="470" t="s">
        <v>3352</v>
      </c>
      <c r="D2833" s="471" t="s">
        <v>476</v>
      </c>
      <c r="E2833" s="465">
        <v>0</v>
      </c>
      <c r="F2833" s="466" t="e">
        <f t="shared" si="130"/>
        <v>#DIV/0!</v>
      </c>
      <c r="G2833" s="467">
        <v>0</v>
      </c>
      <c r="H2833" s="468"/>
      <c r="I2833" s="473"/>
      <c r="J2833" s="474"/>
      <c r="K2833" s="475">
        <f t="shared" si="131"/>
        <v>0</v>
      </c>
      <c r="L2833" s="476" t="str">
        <f t="shared" si="129"/>
        <v/>
      </c>
      <c r="M2833" s="477"/>
      <c r="N2833" s="478"/>
    </row>
    <row r="2834" ht="15" customHeight="1" spans="1:14">
      <c r="A2834" s="461">
        <v>2828</v>
      </c>
      <c r="B2834" s="469" t="s">
        <v>1811</v>
      </c>
      <c r="C2834" s="470" t="s">
        <v>3353</v>
      </c>
      <c r="D2834" s="471" t="s">
        <v>476</v>
      </c>
      <c r="E2834" s="465">
        <v>0</v>
      </c>
      <c r="F2834" s="466" t="e">
        <f t="shared" si="130"/>
        <v>#DIV/0!</v>
      </c>
      <c r="G2834" s="467">
        <v>0</v>
      </c>
      <c r="H2834" s="468"/>
      <c r="I2834" s="473"/>
      <c r="J2834" s="474"/>
      <c r="K2834" s="475">
        <f t="shared" si="131"/>
        <v>0</v>
      </c>
      <c r="L2834" s="476" t="str">
        <f t="shared" si="129"/>
        <v/>
      </c>
      <c r="M2834" s="477"/>
      <c r="N2834" s="478"/>
    </row>
    <row r="2835" ht="15" customHeight="1" spans="1:14">
      <c r="A2835" s="461">
        <v>2829</v>
      </c>
      <c r="B2835" s="469" t="s">
        <v>1808</v>
      </c>
      <c r="C2835" s="470" t="s">
        <v>3354</v>
      </c>
      <c r="D2835" s="471" t="s">
        <v>492</v>
      </c>
      <c r="E2835" s="465">
        <v>0</v>
      </c>
      <c r="F2835" s="466" t="e">
        <f t="shared" si="130"/>
        <v>#DIV/0!</v>
      </c>
      <c r="G2835" s="467">
        <v>0</v>
      </c>
      <c r="H2835" s="468"/>
      <c r="I2835" s="473"/>
      <c r="J2835" s="474"/>
      <c r="K2835" s="475">
        <f t="shared" si="131"/>
        <v>0</v>
      </c>
      <c r="L2835" s="476" t="str">
        <f t="shared" si="129"/>
        <v/>
      </c>
      <c r="M2835" s="477"/>
      <c r="N2835" s="478"/>
    </row>
    <row r="2836" ht="15" customHeight="1" spans="1:14">
      <c r="A2836" s="461">
        <v>2830</v>
      </c>
      <c r="B2836" s="469" t="s">
        <v>1811</v>
      </c>
      <c r="C2836" s="470" t="s">
        <v>3355</v>
      </c>
      <c r="D2836" s="471" t="s">
        <v>476</v>
      </c>
      <c r="E2836" s="465">
        <v>0</v>
      </c>
      <c r="F2836" s="466" t="e">
        <f t="shared" si="130"/>
        <v>#DIV/0!</v>
      </c>
      <c r="G2836" s="467">
        <v>0</v>
      </c>
      <c r="H2836" s="468"/>
      <c r="I2836" s="473"/>
      <c r="J2836" s="474"/>
      <c r="K2836" s="475">
        <f t="shared" si="131"/>
        <v>0</v>
      </c>
      <c r="L2836" s="476" t="str">
        <f t="shared" si="129"/>
        <v/>
      </c>
      <c r="M2836" s="477"/>
      <c r="N2836" s="478"/>
    </row>
    <row r="2837" ht="15" customHeight="1" spans="1:14">
      <c r="A2837" s="461">
        <v>2831</v>
      </c>
      <c r="B2837" s="469" t="s">
        <v>1811</v>
      </c>
      <c r="C2837" s="470" t="s">
        <v>3356</v>
      </c>
      <c r="D2837" s="471" t="s">
        <v>492</v>
      </c>
      <c r="E2837" s="465">
        <v>0</v>
      </c>
      <c r="F2837" s="466" t="e">
        <f t="shared" si="130"/>
        <v>#DIV/0!</v>
      </c>
      <c r="G2837" s="467">
        <v>0</v>
      </c>
      <c r="H2837" s="468"/>
      <c r="I2837" s="473"/>
      <c r="J2837" s="474"/>
      <c r="K2837" s="475">
        <f t="shared" si="131"/>
        <v>0</v>
      </c>
      <c r="L2837" s="476" t="str">
        <f t="shared" si="129"/>
        <v/>
      </c>
      <c r="M2837" s="477"/>
      <c r="N2837" s="478"/>
    </row>
    <row r="2838" ht="15" customHeight="1" spans="1:14">
      <c r="A2838" s="461">
        <v>2832</v>
      </c>
      <c r="B2838" s="469" t="s">
        <v>1811</v>
      </c>
      <c r="C2838" s="470" t="s">
        <v>3357</v>
      </c>
      <c r="D2838" s="471" t="s">
        <v>476</v>
      </c>
      <c r="E2838" s="465">
        <v>0</v>
      </c>
      <c r="F2838" s="466" t="e">
        <f t="shared" si="130"/>
        <v>#DIV/0!</v>
      </c>
      <c r="G2838" s="467">
        <v>0</v>
      </c>
      <c r="H2838" s="468"/>
      <c r="I2838" s="473"/>
      <c r="J2838" s="474"/>
      <c r="K2838" s="475">
        <f t="shared" si="131"/>
        <v>0</v>
      </c>
      <c r="L2838" s="476" t="str">
        <f t="shared" si="129"/>
        <v/>
      </c>
      <c r="M2838" s="477"/>
      <c r="N2838" s="478"/>
    </row>
    <row r="2839" ht="15" customHeight="1" spans="1:14">
      <c r="A2839" s="461">
        <v>2833</v>
      </c>
      <c r="B2839" s="469" t="s">
        <v>3358</v>
      </c>
      <c r="C2839" s="470">
        <v>600</v>
      </c>
      <c r="D2839" s="471" t="s">
        <v>492</v>
      </c>
      <c r="E2839" s="465">
        <v>0</v>
      </c>
      <c r="F2839" s="466" t="e">
        <f t="shared" si="130"/>
        <v>#DIV/0!</v>
      </c>
      <c r="G2839" s="467">
        <v>0</v>
      </c>
      <c r="H2839" s="468"/>
      <c r="I2839" s="473"/>
      <c r="J2839" s="474"/>
      <c r="K2839" s="475">
        <f t="shared" si="131"/>
        <v>0</v>
      </c>
      <c r="L2839" s="476" t="str">
        <f t="shared" si="129"/>
        <v/>
      </c>
      <c r="M2839" s="477"/>
      <c r="N2839" s="478"/>
    </row>
    <row r="2840" ht="15" customHeight="1" spans="1:14">
      <c r="A2840" s="461">
        <v>2834</v>
      </c>
      <c r="B2840" s="469" t="s">
        <v>3359</v>
      </c>
      <c r="C2840" s="470">
        <v>400</v>
      </c>
      <c r="D2840" s="471" t="s">
        <v>492</v>
      </c>
      <c r="E2840" s="465">
        <v>0</v>
      </c>
      <c r="F2840" s="466" t="e">
        <f t="shared" si="130"/>
        <v>#DIV/0!</v>
      </c>
      <c r="G2840" s="467">
        <v>0</v>
      </c>
      <c r="H2840" s="468"/>
      <c r="I2840" s="473"/>
      <c r="J2840" s="474"/>
      <c r="K2840" s="475">
        <f t="shared" si="131"/>
        <v>0</v>
      </c>
      <c r="L2840" s="476" t="str">
        <f t="shared" si="129"/>
        <v/>
      </c>
      <c r="M2840" s="477"/>
      <c r="N2840" s="478"/>
    </row>
    <row r="2841" ht="15" customHeight="1" spans="1:14">
      <c r="A2841" s="461">
        <v>2835</v>
      </c>
      <c r="B2841" s="469" t="s">
        <v>3360</v>
      </c>
      <c r="C2841" s="470">
        <v>800</v>
      </c>
      <c r="D2841" s="471" t="s">
        <v>492</v>
      </c>
      <c r="E2841" s="465">
        <v>0</v>
      </c>
      <c r="F2841" s="466" t="e">
        <f t="shared" si="130"/>
        <v>#DIV/0!</v>
      </c>
      <c r="G2841" s="467">
        <v>0</v>
      </c>
      <c r="H2841" s="468"/>
      <c r="I2841" s="473"/>
      <c r="J2841" s="474"/>
      <c r="K2841" s="475">
        <f t="shared" si="131"/>
        <v>0</v>
      </c>
      <c r="L2841" s="476" t="str">
        <f t="shared" si="129"/>
        <v/>
      </c>
      <c r="M2841" s="477"/>
      <c r="N2841" s="478"/>
    </row>
    <row r="2842" ht="15" customHeight="1" spans="1:14">
      <c r="A2842" s="461">
        <v>2836</v>
      </c>
      <c r="B2842" s="469" t="s">
        <v>3358</v>
      </c>
      <c r="C2842" s="470">
        <v>800</v>
      </c>
      <c r="D2842" s="471" t="s">
        <v>492</v>
      </c>
      <c r="E2842" s="465">
        <v>0</v>
      </c>
      <c r="F2842" s="466" t="e">
        <f t="shared" si="130"/>
        <v>#DIV/0!</v>
      </c>
      <c r="G2842" s="467">
        <v>0</v>
      </c>
      <c r="H2842" s="468"/>
      <c r="I2842" s="473"/>
      <c r="J2842" s="474"/>
      <c r="K2842" s="475">
        <f t="shared" si="131"/>
        <v>0</v>
      </c>
      <c r="L2842" s="476" t="str">
        <f t="shared" si="129"/>
        <v/>
      </c>
      <c r="M2842" s="477"/>
      <c r="N2842" s="478"/>
    </row>
    <row r="2843" ht="15" customHeight="1" spans="1:14">
      <c r="A2843" s="461">
        <v>2837</v>
      </c>
      <c r="B2843" s="469" t="s">
        <v>1843</v>
      </c>
      <c r="C2843" s="470">
        <v>800</v>
      </c>
      <c r="D2843" s="471" t="s">
        <v>492</v>
      </c>
      <c r="E2843" s="465">
        <v>0</v>
      </c>
      <c r="F2843" s="466" t="e">
        <f t="shared" si="130"/>
        <v>#DIV/0!</v>
      </c>
      <c r="G2843" s="467">
        <v>0</v>
      </c>
      <c r="H2843" s="468"/>
      <c r="I2843" s="473"/>
      <c r="J2843" s="474"/>
      <c r="K2843" s="475">
        <f t="shared" si="131"/>
        <v>0</v>
      </c>
      <c r="L2843" s="476" t="str">
        <f t="shared" si="129"/>
        <v/>
      </c>
      <c r="M2843" s="477"/>
      <c r="N2843" s="478"/>
    </row>
    <row r="2844" ht="15" customHeight="1" spans="1:14">
      <c r="A2844" s="461">
        <v>2838</v>
      </c>
      <c r="B2844" s="469" t="s">
        <v>3361</v>
      </c>
      <c r="C2844" s="470"/>
      <c r="D2844" s="471" t="s">
        <v>514</v>
      </c>
      <c r="E2844" s="465">
        <v>0</v>
      </c>
      <c r="F2844" s="466" t="e">
        <f t="shared" si="130"/>
        <v>#DIV/0!</v>
      </c>
      <c r="G2844" s="467">
        <v>0</v>
      </c>
      <c r="H2844" s="468"/>
      <c r="I2844" s="473"/>
      <c r="J2844" s="474"/>
      <c r="K2844" s="475">
        <f t="shared" si="131"/>
        <v>0</v>
      </c>
      <c r="L2844" s="476" t="str">
        <f t="shared" si="129"/>
        <v/>
      </c>
      <c r="M2844" s="477"/>
      <c r="N2844" s="478"/>
    </row>
    <row r="2845" ht="15" customHeight="1" spans="1:14">
      <c r="A2845" s="461">
        <v>2839</v>
      </c>
      <c r="B2845" s="469" t="s">
        <v>3362</v>
      </c>
      <c r="C2845" s="470"/>
      <c r="D2845" s="471" t="s">
        <v>1664</v>
      </c>
      <c r="E2845" s="465">
        <v>0</v>
      </c>
      <c r="F2845" s="466" t="e">
        <f t="shared" si="130"/>
        <v>#DIV/0!</v>
      </c>
      <c r="G2845" s="467">
        <v>0</v>
      </c>
      <c r="H2845" s="468"/>
      <c r="I2845" s="473"/>
      <c r="J2845" s="474"/>
      <c r="K2845" s="475">
        <f t="shared" si="131"/>
        <v>0</v>
      </c>
      <c r="L2845" s="476" t="str">
        <f t="shared" si="129"/>
        <v/>
      </c>
      <c r="M2845" s="477"/>
      <c r="N2845" s="478"/>
    </row>
    <row r="2846" ht="15" customHeight="1" spans="1:14">
      <c r="A2846" s="461">
        <v>2840</v>
      </c>
      <c r="B2846" s="469" t="s">
        <v>3363</v>
      </c>
      <c r="C2846" s="470"/>
      <c r="D2846" s="471" t="s">
        <v>386</v>
      </c>
      <c r="E2846" s="465">
        <v>0</v>
      </c>
      <c r="F2846" s="466" t="e">
        <f t="shared" si="130"/>
        <v>#DIV/0!</v>
      </c>
      <c r="G2846" s="467">
        <v>0</v>
      </c>
      <c r="H2846" s="468"/>
      <c r="I2846" s="473"/>
      <c r="J2846" s="474"/>
      <c r="K2846" s="475">
        <f t="shared" si="131"/>
        <v>0</v>
      </c>
      <c r="L2846" s="476" t="str">
        <f t="shared" si="129"/>
        <v/>
      </c>
      <c r="M2846" s="477"/>
      <c r="N2846" s="478"/>
    </row>
    <row r="2847" ht="15" customHeight="1" spans="1:14">
      <c r="A2847" s="461">
        <v>2841</v>
      </c>
      <c r="B2847" s="469" t="s">
        <v>3364</v>
      </c>
      <c r="C2847" s="470"/>
      <c r="D2847" s="471" t="s">
        <v>386</v>
      </c>
      <c r="E2847" s="465">
        <v>0</v>
      </c>
      <c r="F2847" s="466" t="e">
        <f t="shared" si="130"/>
        <v>#DIV/0!</v>
      </c>
      <c r="G2847" s="467">
        <v>0</v>
      </c>
      <c r="H2847" s="468"/>
      <c r="I2847" s="473"/>
      <c r="J2847" s="474"/>
      <c r="K2847" s="475">
        <f t="shared" si="131"/>
        <v>0</v>
      </c>
      <c r="L2847" s="476" t="str">
        <f t="shared" si="129"/>
        <v/>
      </c>
      <c r="M2847" s="477"/>
      <c r="N2847" s="478"/>
    </row>
    <row r="2848" ht="15" customHeight="1" spans="1:14">
      <c r="A2848" s="461">
        <v>2842</v>
      </c>
      <c r="B2848" s="469" t="s">
        <v>3365</v>
      </c>
      <c r="C2848" s="470"/>
      <c r="D2848" s="471" t="s">
        <v>386</v>
      </c>
      <c r="E2848" s="465">
        <v>0</v>
      </c>
      <c r="F2848" s="466" t="e">
        <f t="shared" si="130"/>
        <v>#DIV/0!</v>
      </c>
      <c r="G2848" s="467">
        <v>0</v>
      </c>
      <c r="H2848" s="468"/>
      <c r="I2848" s="473"/>
      <c r="J2848" s="474"/>
      <c r="K2848" s="475">
        <f t="shared" si="131"/>
        <v>0</v>
      </c>
      <c r="L2848" s="476" t="str">
        <f t="shared" si="129"/>
        <v/>
      </c>
      <c r="M2848" s="477"/>
      <c r="N2848" s="478"/>
    </row>
    <row r="2849" ht="15" customHeight="1" spans="1:14">
      <c r="A2849" s="461">
        <v>2843</v>
      </c>
      <c r="B2849" s="469" t="s">
        <v>3366</v>
      </c>
      <c r="C2849" s="470" t="s">
        <v>1586</v>
      </c>
      <c r="D2849" s="471" t="s">
        <v>378</v>
      </c>
      <c r="E2849" s="465">
        <v>0</v>
      </c>
      <c r="F2849" s="466" t="e">
        <f t="shared" si="130"/>
        <v>#DIV/0!</v>
      </c>
      <c r="G2849" s="467">
        <v>0</v>
      </c>
      <c r="H2849" s="468"/>
      <c r="I2849" s="473"/>
      <c r="J2849" s="474"/>
      <c r="K2849" s="475">
        <f t="shared" si="131"/>
        <v>0</v>
      </c>
      <c r="L2849" s="476" t="str">
        <f t="shared" si="129"/>
        <v/>
      </c>
      <c r="M2849" s="477"/>
      <c r="N2849" s="478"/>
    </row>
    <row r="2850" ht="15" customHeight="1" spans="1:14">
      <c r="A2850" s="461">
        <v>2844</v>
      </c>
      <c r="B2850" s="469" t="s">
        <v>3367</v>
      </c>
      <c r="C2850" s="470"/>
      <c r="D2850" s="471" t="s">
        <v>476</v>
      </c>
      <c r="E2850" s="465">
        <v>0</v>
      </c>
      <c r="F2850" s="466" t="e">
        <f t="shared" si="130"/>
        <v>#DIV/0!</v>
      </c>
      <c r="G2850" s="467">
        <v>0</v>
      </c>
      <c r="H2850" s="468"/>
      <c r="I2850" s="473"/>
      <c r="J2850" s="474"/>
      <c r="K2850" s="475">
        <f t="shared" si="131"/>
        <v>0</v>
      </c>
      <c r="L2850" s="476" t="str">
        <f t="shared" si="129"/>
        <v/>
      </c>
      <c r="M2850" s="477"/>
      <c r="N2850" s="478"/>
    </row>
    <row r="2851" ht="15" customHeight="1" spans="1:14">
      <c r="A2851" s="461">
        <v>2845</v>
      </c>
      <c r="B2851" s="469" t="s">
        <v>3368</v>
      </c>
      <c r="C2851" s="470"/>
      <c r="D2851" s="471" t="s">
        <v>386</v>
      </c>
      <c r="E2851" s="465">
        <v>0</v>
      </c>
      <c r="F2851" s="466" t="e">
        <f t="shared" si="130"/>
        <v>#DIV/0!</v>
      </c>
      <c r="G2851" s="467">
        <v>0</v>
      </c>
      <c r="H2851" s="468"/>
      <c r="I2851" s="473"/>
      <c r="J2851" s="474"/>
      <c r="K2851" s="475">
        <f t="shared" si="131"/>
        <v>0</v>
      </c>
      <c r="L2851" s="476" t="str">
        <f t="shared" si="129"/>
        <v/>
      </c>
      <c r="M2851" s="477"/>
      <c r="N2851" s="478"/>
    </row>
    <row r="2852" ht="15" customHeight="1" spans="1:14">
      <c r="A2852" s="461">
        <v>2846</v>
      </c>
      <c r="B2852" s="469" t="s">
        <v>3369</v>
      </c>
      <c r="C2852" s="470"/>
      <c r="D2852" s="471" t="s">
        <v>386</v>
      </c>
      <c r="E2852" s="465">
        <v>0</v>
      </c>
      <c r="F2852" s="466" t="e">
        <f t="shared" si="130"/>
        <v>#DIV/0!</v>
      </c>
      <c r="G2852" s="467">
        <v>0</v>
      </c>
      <c r="H2852" s="468"/>
      <c r="I2852" s="473"/>
      <c r="J2852" s="474"/>
      <c r="K2852" s="475">
        <f t="shared" si="131"/>
        <v>0</v>
      </c>
      <c r="L2852" s="476" t="str">
        <f t="shared" si="129"/>
        <v/>
      </c>
      <c r="M2852" s="477"/>
      <c r="N2852" s="478"/>
    </row>
    <row r="2853" ht="15" customHeight="1" spans="1:14">
      <c r="A2853" s="461">
        <v>2847</v>
      </c>
      <c r="B2853" s="469" t="s">
        <v>3370</v>
      </c>
      <c r="C2853" s="470"/>
      <c r="D2853" s="471" t="s">
        <v>386</v>
      </c>
      <c r="E2853" s="465">
        <v>0</v>
      </c>
      <c r="F2853" s="466" t="e">
        <f t="shared" si="130"/>
        <v>#DIV/0!</v>
      </c>
      <c r="G2853" s="467">
        <v>0</v>
      </c>
      <c r="H2853" s="468"/>
      <c r="I2853" s="473"/>
      <c r="J2853" s="474"/>
      <c r="K2853" s="475">
        <f t="shared" si="131"/>
        <v>0</v>
      </c>
      <c r="L2853" s="476" t="str">
        <f t="shared" si="129"/>
        <v/>
      </c>
      <c r="M2853" s="477"/>
      <c r="N2853" s="478"/>
    </row>
    <row r="2854" ht="15" customHeight="1" spans="1:14">
      <c r="A2854" s="461">
        <v>2848</v>
      </c>
      <c r="B2854" s="469" t="s">
        <v>3371</v>
      </c>
      <c r="C2854" s="470"/>
      <c r="D2854" s="471" t="s">
        <v>386</v>
      </c>
      <c r="E2854" s="465">
        <v>0</v>
      </c>
      <c r="F2854" s="466" t="e">
        <f t="shared" si="130"/>
        <v>#DIV/0!</v>
      </c>
      <c r="G2854" s="467">
        <v>0</v>
      </c>
      <c r="H2854" s="468"/>
      <c r="I2854" s="473"/>
      <c r="J2854" s="474"/>
      <c r="K2854" s="475">
        <f t="shared" si="131"/>
        <v>0</v>
      </c>
      <c r="L2854" s="476" t="str">
        <f t="shared" si="129"/>
        <v/>
      </c>
      <c r="M2854" s="477"/>
      <c r="N2854" s="478"/>
    </row>
    <row r="2855" ht="15" customHeight="1" spans="1:14">
      <c r="A2855" s="461">
        <v>2849</v>
      </c>
      <c r="B2855" s="469" t="s">
        <v>3372</v>
      </c>
      <c r="C2855" s="470"/>
      <c r="D2855" s="471" t="s">
        <v>386</v>
      </c>
      <c r="E2855" s="465">
        <v>0</v>
      </c>
      <c r="F2855" s="466" t="e">
        <f t="shared" si="130"/>
        <v>#DIV/0!</v>
      </c>
      <c r="G2855" s="467">
        <v>0</v>
      </c>
      <c r="H2855" s="468"/>
      <c r="I2855" s="473"/>
      <c r="J2855" s="474"/>
      <c r="K2855" s="475">
        <f t="shared" si="131"/>
        <v>0</v>
      </c>
      <c r="L2855" s="476" t="str">
        <f t="shared" si="129"/>
        <v/>
      </c>
      <c r="M2855" s="477"/>
      <c r="N2855" s="478"/>
    </row>
    <row r="2856" ht="15" customHeight="1" spans="1:14">
      <c r="A2856" s="461">
        <v>2850</v>
      </c>
      <c r="B2856" s="469" t="s">
        <v>3373</v>
      </c>
      <c r="C2856" s="470"/>
      <c r="D2856" s="471" t="s">
        <v>386</v>
      </c>
      <c r="E2856" s="465">
        <v>0</v>
      </c>
      <c r="F2856" s="466" t="e">
        <f t="shared" si="130"/>
        <v>#DIV/0!</v>
      </c>
      <c r="G2856" s="467">
        <v>0</v>
      </c>
      <c r="H2856" s="468"/>
      <c r="I2856" s="473"/>
      <c r="J2856" s="474"/>
      <c r="K2856" s="475">
        <f t="shared" si="131"/>
        <v>0</v>
      </c>
      <c r="L2856" s="476" t="str">
        <f t="shared" si="129"/>
        <v/>
      </c>
      <c r="M2856" s="477"/>
      <c r="N2856" s="478"/>
    </row>
    <row r="2857" ht="15" customHeight="1" spans="1:14">
      <c r="A2857" s="461">
        <v>2851</v>
      </c>
      <c r="B2857" s="469" t="s">
        <v>3374</v>
      </c>
      <c r="C2857" s="470"/>
      <c r="D2857" s="471" t="s">
        <v>386</v>
      </c>
      <c r="E2857" s="465">
        <v>0</v>
      </c>
      <c r="F2857" s="466" t="e">
        <f t="shared" si="130"/>
        <v>#DIV/0!</v>
      </c>
      <c r="G2857" s="467">
        <v>0</v>
      </c>
      <c r="H2857" s="468"/>
      <c r="I2857" s="473"/>
      <c r="J2857" s="474"/>
      <c r="K2857" s="475">
        <f t="shared" si="131"/>
        <v>0</v>
      </c>
      <c r="L2857" s="476" t="str">
        <f t="shared" si="129"/>
        <v/>
      </c>
      <c r="M2857" s="477"/>
      <c r="N2857" s="478"/>
    </row>
    <row r="2858" ht="15" customHeight="1" spans="1:14">
      <c r="A2858" s="461">
        <v>2852</v>
      </c>
      <c r="B2858" s="469" t="s">
        <v>3375</v>
      </c>
      <c r="C2858" s="470" t="s">
        <v>3376</v>
      </c>
      <c r="D2858" s="471" t="s">
        <v>386</v>
      </c>
      <c r="E2858" s="465">
        <v>0</v>
      </c>
      <c r="F2858" s="466" t="e">
        <f t="shared" si="130"/>
        <v>#DIV/0!</v>
      </c>
      <c r="G2858" s="467">
        <v>0</v>
      </c>
      <c r="H2858" s="468"/>
      <c r="I2858" s="473"/>
      <c r="J2858" s="474"/>
      <c r="K2858" s="475">
        <f t="shared" si="131"/>
        <v>0</v>
      </c>
      <c r="L2858" s="476" t="str">
        <f t="shared" si="129"/>
        <v/>
      </c>
      <c r="M2858" s="477"/>
      <c r="N2858" s="478"/>
    </row>
    <row r="2859" ht="15" customHeight="1" spans="1:14">
      <c r="A2859" s="461">
        <v>2853</v>
      </c>
      <c r="B2859" s="469" t="s">
        <v>3377</v>
      </c>
      <c r="C2859" s="470"/>
      <c r="D2859" s="471" t="s">
        <v>386</v>
      </c>
      <c r="E2859" s="465">
        <v>0</v>
      </c>
      <c r="F2859" s="466" t="e">
        <f t="shared" si="130"/>
        <v>#DIV/0!</v>
      </c>
      <c r="G2859" s="467">
        <v>0</v>
      </c>
      <c r="H2859" s="468"/>
      <c r="I2859" s="473"/>
      <c r="J2859" s="474"/>
      <c r="K2859" s="475">
        <f t="shared" si="131"/>
        <v>0</v>
      </c>
      <c r="L2859" s="476" t="str">
        <f t="shared" si="129"/>
        <v/>
      </c>
      <c r="M2859" s="477"/>
      <c r="N2859" s="478"/>
    </row>
    <row r="2860" ht="15" customHeight="1" spans="1:14">
      <c r="A2860" s="461">
        <v>2854</v>
      </c>
      <c r="B2860" s="469" t="s">
        <v>3378</v>
      </c>
      <c r="C2860" s="470"/>
      <c r="D2860" s="471" t="s">
        <v>386</v>
      </c>
      <c r="E2860" s="465">
        <v>0</v>
      </c>
      <c r="F2860" s="466" t="e">
        <f t="shared" si="130"/>
        <v>#DIV/0!</v>
      </c>
      <c r="G2860" s="467">
        <v>0</v>
      </c>
      <c r="H2860" s="468"/>
      <c r="I2860" s="473"/>
      <c r="J2860" s="474"/>
      <c r="K2860" s="475">
        <f t="shared" si="131"/>
        <v>0</v>
      </c>
      <c r="L2860" s="476" t="str">
        <f t="shared" si="129"/>
        <v/>
      </c>
      <c r="M2860" s="477"/>
      <c r="N2860" s="478"/>
    </row>
    <row r="2861" ht="15" customHeight="1" spans="1:14">
      <c r="A2861" s="461">
        <v>2855</v>
      </c>
      <c r="B2861" s="469" t="s">
        <v>1859</v>
      </c>
      <c r="C2861" s="470" t="s">
        <v>3379</v>
      </c>
      <c r="D2861" s="471" t="s">
        <v>386</v>
      </c>
      <c r="E2861" s="465">
        <v>0</v>
      </c>
      <c r="F2861" s="466" t="e">
        <f t="shared" si="130"/>
        <v>#DIV/0!</v>
      </c>
      <c r="G2861" s="467">
        <v>0</v>
      </c>
      <c r="H2861" s="468"/>
      <c r="I2861" s="473"/>
      <c r="J2861" s="474"/>
      <c r="K2861" s="475">
        <f t="shared" si="131"/>
        <v>0</v>
      </c>
      <c r="L2861" s="476" t="str">
        <f t="shared" si="129"/>
        <v/>
      </c>
      <c r="M2861" s="477"/>
      <c r="N2861" s="478"/>
    </row>
    <row r="2862" ht="15" customHeight="1" spans="1:14">
      <c r="A2862" s="461">
        <v>2856</v>
      </c>
      <c r="B2862" s="469" t="s">
        <v>3380</v>
      </c>
      <c r="C2862" s="470" t="s">
        <v>1019</v>
      </c>
      <c r="D2862" s="471" t="s">
        <v>386</v>
      </c>
      <c r="E2862" s="465">
        <v>0</v>
      </c>
      <c r="F2862" s="466" t="e">
        <f t="shared" si="130"/>
        <v>#DIV/0!</v>
      </c>
      <c r="G2862" s="467">
        <v>0</v>
      </c>
      <c r="H2862" s="468"/>
      <c r="I2862" s="473"/>
      <c r="J2862" s="474"/>
      <c r="K2862" s="475">
        <f t="shared" si="131"/>
        <v>0</v>
      </c>
      <c r="L2862" s="476" t="str">
        <f t="shared" si="129"/>
        <v/>
      </c>
      <c r="M2862" s="477"/>
      <c r="N2862" s="478"/>
    </row>
    <row r="2863" ht="15" customHeight="1" spans="1:14">
      <c r="A2863" s="461">
        <v>2857</v>
      </c>
      <c r="B2863" s="469" t="s">
        <v>1856</v>
      </c>
      <c r="C2863" s="470" t="s">
        <v>401</v>
      </c>
      <c r="D2863" s="471" t="s">
        <v>342</v>
      </c>
      <c r="E2863" s="465">
        <v>0</v>
      </c>
      <c r="F2863" s="466" t="e">
        <f t="shared" si="130"/>
        <v>#DIV/0!</v>
      </c>
      <c r="G2863" s="467">
        <v>0</v>
      </c>
      <c r="H2863" s="468"/>
      <c r="I2863" s="473"/>
      <c r="J2863" s="474"/>
      <c r="K2863" s="475">
        <f t="shared" si="131"/>
        <v>0</v>
      </c>
      <c r="L2863" s="476" t="str">
        <f t="shared" si="129"/>
        <v/>
      </c>
      <c r="M2863" s="477"/>
      <c r="N2863" s="478"/>
    </row>
    <row r="2864" ht="15" customHeight="1" spans="1:14">
      <c r="A2864" s="461">
        <v>2858</v>
      </c>
      <c r="B2864" s="469" t="s">
        <v>3381</v>
      </c>
      <c r="C2864" s="470" t="s">
        <v>401</v>
      </c>
      <c r="D2864" s="471" t="s">
        <v>831</v>
      </c>
      <c r="E2864" s="465">
        <v>0</v>
      </c>
      <c r="F2864" s="466" t="e">
        <f t="shared" si="130"/>
        <v>#DIV/0!</v>
      </c>
      <c r="G2864" s="467">
        <v>0</v>
      </c>
      <c r="H2864" s="468"/>
      <c r="I2864" s="473"/>
      <c r="J2864" s="474"/>
      <c r="K2864" s="475">
        <f t="shared" si="131"/>
        <v>0</v>
      </c>
      <c r="L2864" s="476" t="str">
        <f t="shared" si="129"/>
        <v/>
      </c>
      <c r="M2864" s="477"/>
      <c r="N2864" s="478"/>
    </row>
    <row r="2865" ht="15" customHeight="1" spans="1:14">
      <c r="A2865" s="461">
        <v>2859</v>
      </c>
      <c r="B2865" s="469" t="s">
        <v>3381</v>
      </c>
      <c r="C2865" s="470" t="s">
        <v>1019</v>
      </c>
      <c r="D2865" s="471" t="s">
        <v>831</v>
      </c>
      <c r="E2865" s="465">
        <v>0</v>
      </c>
      <c r="F2865" s="466" t="e">
        <f t="shared" si="130"/>
        <v>#DIV/0!</v>
      </c>
      <c r="G2865" s="467">
        <v>0</v>
      </c>
      <c r="H2865" s="468"/>
      <c r="I2865" s="473"/>
      <c r="J2865" s="474"/>
      <c r="K2865" s="475">
        <f t="shared" si="131"/>
        <v>0</v>
      </c>
      <c r="L2865" s="476" t="str">
        <f t="shared" si="129"/>
        <v/>
      </c>
      <c r="M2865" s="477"/>
      <c r="N2865" s="478"/>
    </row>
    <row r="2866" ht="15" customHeight="1" spans="1:14">
      <c r="A2866" s="461">
        <v>2860</v>
      </c>
      <c r="B2866" s="469" t="s">
        <v>3382</v>
      </c>
      <c r="C2866" s="470">
        <v>15</v>
      </c>
      <c r="D2866" s="471" t="s">
        <v>386</v>
      </c>
      <c r="E2866" s="465">
        <v>0</v>
      </c>
      <c r="F2866" s="466" t="e">
        <f t="shared" si="130"/>
        <v>#DIV/0!</v>
      </c>
      <c r="G2866" s="467">
        <v>0</v>
      </c>
      <c r="H2866" s="468"/>
      <c r="I2866" s="473"/>
      <c r="J2866" s="474"/>
      <c r="K2866" s="475">
        <f t="shared" si="131"/>
        <v>0</v>
      </c>
      <c r="L2866" s="476" t="str">
        <f t="shared" si="129"/>
        <v/>
      </c>
      <c r="M2866" s="477"/>
      <c r="N2866" s="478"/>
    </row>
    <row r="2867" ht="15" customHeight="1" spans="1:14">
      <c r="A2867" s="461">
        <v>2861</v>
      </c>
      <c r="B2867" s="469" t="s">
        <v>1869</v>
      </c>
      <c r="C2867" s="470" t="s">
        <v>3383</v>
      </c>
      <c r="D2867" s="471" t="s">
        <v>476</v>
      </c>
      <c r="E2867" s="465">
        <v>0</v>
      </c>
      <c r="F2867" s="466" t="e">
        <f t="shared" si="130"/>
        <v>#DIV/0!</v>
      </c>
      <c r="G2867" s="467">
        <v>0</v>
      </c>
      <c r="H2867" s="468"/>
      <c r="I2867" s="473"/>
      <c r="J2867" s="474"/>
      <c r="K2867" s="475">
        <f t="shared" si="131"/>
        <v>0</v>
      </c>
      <c r="L2867" s="476" t="str">
        <f t="shared" si="129"/>
        <v/>
      </c>
      <c r="M2867" s="477"/>
      <c r="N2867" s="478"/>
    </row>
    <row r="2868" ht="15" customHeight="1" spans="1:14">
      <c r="A2868" s="461">
        <v>2862</v>
      </c>
      <c r="B2868" s="469" t="s">
        <v>1869</v>
      </c>
      <c r="C2868" s="470" t="s">
        <v>3384</v>
      </c>
      <c r="D2868" s="471" t="s">
        <v>476</v>
      </c>
      <c r="E2868" s="465">
        <v>0</v>
      </c>
      <c r="F2868" s="466" t="e">
        <f t="shared" si="130"/>
        <v>#DIV/0!</v>
      </c>
      <c r="G2868" s="467">
        <v>0</v>
      </c>
      <c r="H2868" s="468"/>
      <c r="I2868" s="473"/>
      <c r="J2868" s="474"/>
      <c r="K2868" s="475">
        <f t="shared" si="131"/>
        <v>0</v>
      </c>
      <c r="L2868" s="476" t="str">
        <f t="shared" si="129"/>
        <v/>
      </c>
      <c r="M2868" s="477"/>
      <c r="N2868" s="478"/>
    </row>
    <row r="2869" ht="15" customHeight="1" spans="1:14">
      <c r="A2869" s="461">
        <v>2863</v>
      </c>
      <c r="B2869" s="469" t="s">
        <v>1869</v>
      </c>
      <c r="C2869" s="470" t="s">
        <v>3385</v>
      </c>
      <c r="D2869" s="471" t="s">
        <v>476</v>
      </c>
      <c r="E2869" s="465">
        <v>0</v>
      </c>
      <c r="F2869" s="466" t="e">
        <f t="shared" si="130"/>
        <v>#DIV/0!</v>
      </c>
      <c r="G2869" s="467">
        <v>0</v>
      </c>
      <c r="H2869" s="468"/>
      <c r="I2869" s="473"/>
      <c r="J2869" s="474"/>
      <c r="K2869" s="475">
        <f t="shared" si="131"/>
        <v>0</v>
      </c>
      <c r="L2869" s="476" t="str">
        <f t="shared" si="129"/>
        <v/>
      </c>
      <c r="M2869" s="477"/>
      <c r="N2869" s="478"/>
    </row>
    <row r="2870" ht="15" customHeight="1" spans="1:14">
      <c r="A2870" s="461">
        <v>2864</v>
      </c>
      <c r="B2870" s="469" t="s">
        <v>1869</v>
      </c>
      <c r="C2870" s="470" t="s">
        <v>3386</v>
      </c>
      <c r="D2870" s="471" t="s">
        <v>476</v>
      </c>
      <c r="E2870" s="465">
        <v>0</v>
      </c>
      <c r="F2870" s="466" t="e">
        <f t="shared" si="130"/>
        <v>#DIV/0!</v>
      </c>
      <c r="G2870" s="467">
        <v>0</v>
      </c>
      <c r="H2870" s="468"/>
      <c r="I2870" s="473"/>
      <c r="J2870" s="474"/>
      <c r="K2870" s="475">
        <f t="shared" si="131"/>
        <v>0</v>
      </c>
      <c r="L2870" s="476" t="str">
        <f t="shared" si="129"/>
        <v/>
      </c>
      <c r="M2870" s="477"/>
      <c r="N2870" s="478"/>
    </row>
    <row r="2871" ht="15" customHeight="1" spans="1:14">
      <c r="A2871" s="461">
        <v>2865</v>
      </c>
      <c r="B2871" s="469" t="s">
        <v>1869</v>
      </c>
      <c r="C2871" s="470" t="s">
        <v>3387</v>
      </c>
      <c r="D2871" s="471" t="s">
        <v>476</v>
      </c>
      <c r="E2871" s="465">
        <v>0</v>
      </c>
      <c r="F2871" s="466" t="e">
        <f t="shared" si="130"/>
        <v>#DIV/0!</v>
      </c>
      <c r="G2871" s="467">
        <v>0</v>
      </c>
      <c r="H2871" s="468"/>
      <c r="I2871" s="473"/>
      <c r="J2871" s="474"/>
      <c r="K2871" s="475">
        <f t="shared" si="131"/>
        <v>0</v>
      </c>
      <c r="L2871" s="476" t="str">
        <f t="shared" si="129"/>
        <v/>
      </c>
      <c r="M2871" s="477"/>
      <c r="N2871" s="478"/>
    </row>
    <row r="2872" ht="15" customHeight="1" spans="1:14">
      <c r="A2872" s="461">
        <v>2866</v>
      </c>
      <c r="B2872" s="469" t="s">
        <v>1879</v>
      </c>
      <c r="C2872" s="470" t="s">
        <v>1282</v>
      </c>
      <c r="D2872" s="471" t="s">
        <v>386</v>
      </c>
      <c r="E2872" s="465">
        <v>0</v>
      </c>
      <c r="F2872" s="466" t="e">
        <f t="shared" si="130"/>
        <v>#DIV/0!</v>
      </c>
      <c r="G2872" s="467">
        <v>0</v>
      </c>
      <c r="H2872" s="468"/>
      <c r="I2872" s="473"/>
      <c r="J2872" s="474"/>
      <c r="K2872" s="475">
        <f t="shared" si="131"/>
        <v>0</v>
      </c>
      <c r="L2872" s="476" t="str">
        <f t="shared" si="129"/>
        <v/>
      </c>
      <c r="M2872" s="477"/>
      <c r="N2872" s="478"/>
    </row>
    <row r="2873" ht="15" customHeight="1" spans="1:14">
      <c r="A2873" s="461">
        <v>2867</v>
      </c>
      <c r="B2873" s="469" t="s">
        <v>1879</v>
      </c>
      <c r="C2873" s="470" t="s">
        <v>1878</v>
      </c>
      <c r="D2873" s="471" t="s">
        <v>386</v>
      </c>
      <c r="E2873" s="465">
        <v>0</v>
      </c>
      <c r="F2873" s="466" t="e">
        <f t="shared" si="130"/>
        <v>#DIV/0!</v>
      </c>
      <c r="G2873" s="467">
        <v>0</v>
      </c>
      <c r="H2873" s="468"/>
      <c r="I2873" s="473"/>
      <c r="J2873" s="474"/>
      <c r="K2873" s="475">
        <f t="shared" si="131"/>
        <v>0</v>
      </c>
      <c r="L2873" s="476" t="str">
        <f t="shared" si="129"/>
        <v/>
      </c>
      <c r="M2873" s="477"/>
      <c r="N2873" s="478"/>
    </row>
    <row r="2874" ht="15" customHeight="1" spans="1:14">
      <c r="A2874" s="461">
        <v>2868</v>
      </c>
      <c r="B2874" s="469" t="s">
        <v>1879</v>
      </c>
      <c r="C2874" s="470" t="s">
        <v>1472</v>
      </c>
      <c r="D2874" s="471" t="s">
        <v>386</v>
      </c>
      <c r="E2874" s="465">
        <v>0</v>
      </c>
      <c r="F2874" s="466" t="e">
        <f t="shared" si="130"/>
        <v>#DIV/0!</v>
      </c>
      <c r="G2874" s="467">
        <v>0</v>
      </c>
      <c r="H2874" s="468"/>
      <c r="I2874" s="473"/>
      <c r="J2874" s="474"/>
      <c r="K2874" s="475">
        <f t="shared" si="131"/>
        <v>0</v>
      </c>
      <c r="L2874" s="476" t="str">
        <f t="shared" si="129"/>
        <v/>
      </c>
      <c r="M2874" s="477"/>
      <c r="N2874" s="478"/>
    </row>
    <row r="2875" ht="15" customHeight="1" spans="1:14">
      <c r="A2875" s="461">
        <v>2869</v>
      </c>
      <c r="B2875" s="469" t="s">
        <v>1875</v>
      </c>
      <c r="C2875" s="470"/>
      <c r="D2875" s="471" t="s">
        <v>386</v>
      </c>
      <c r="E2875" s="465">
        <v>0</v>
      </c>
      <c r="F2875" s="466" t="e">
        <f t="shared" si="130"/>
        <v>#DIV/0!</v>
      </c>
      <c r="G2875" s="467">
        <v>0</v>
      </c>
      <c r="H2875" s="468"/>
      <c r="I2875" s="473"/>
      <c r="J2875" s="474"/>
      <c r="K2875" s="475">
        <f t="shared" si="131"/>
        <v>0</v>
      </c>
      <c r="L2875" s="476" t="str">
        <f t="shared" si="129"/>
        <v/>
      </c>
      <c r="M2875" s="477"/>
      <c r="N2875" s="478"/>
    </row>
    <row r="2876" ht="15" customHeight="1" spans="1:14">
      <c r="A2876" s="461">
        <v>2870</v>
      </c>
      <c r="B2876" s="469" t="s">
        <v>1875</v>
      </c>
      <c r="C2876" s="470" t="s">
        <v>1258</v>
      </c>
      <c r="D2876" s="471" t="s">
        <v>386</v>
      </c>
      <c r="E2876" s="465">
        <v>0</v>
      </c>
      <c r="F2876" s="466" t="e">
        <f t="shared" si="130"/>
        <v>#DIV/0!</v>
      </c>
      <c r="G2876" s="467">
        <v>0</v>
      </c>
      <c r="H2876" s="468"/>
      <c r="I2876" s="473"/>
      <c r="J2876" s="474"/>
      <c r="K2876" s="475">
        <f t="shared" si="131"/>
        <v>0</v>
      </c>
      <c r="L2876" s="476" t="str">
        <f t="shared" si="129"/>
        <v/>
      </c>
      <c r="M2876" s="477"/>
      <c r="N2876" s="478"/>
    </row>
    <row r="2877" ht="15" customHeight="1" spans="1:14">
      <c r="A2877" s="461">
        <v>2871</v>
      </c>
      <c r="B2877" s="469" t="s">
        <v>1879</v>
      </c>
      <c r="C2877" s="470" t="s">
        <v>3388</v>
      </c>
      <c r="D2877" s="471" t="s">
        <v>972</v>
      </c>
      <c r="E2877" s="465">
        <v>0</v>
      </c>
      <c r="F2877" s="466" t="e">
        <f t="shared" si="130"/>
        <v>#DIV/0!</v>
      </c>
      <c r="G2877" s="467">
        <v>0</v>
      </c>
      <c r="H2877" s="468"/>
      <c r="I2877" s="473"/>
      <c r="J2877" s="474"/>
      <c r="K2877" s="475">
        <f t="shared" si="131"/>
        <v>0</v>
      </c>
      <c r="L2877" s="476" t="str">
        <f t="shared" si="129"/>
        <v/>
      </c>
      <c r="M2877" s="477"/>
      <c r="N2877" s="478"/>
    </row>
    <row r="2878" ht="15" customHeight="1" spans="1:14">
      <c r="A2878" s="461">
        <v>2872</v>
      </c>
      <c r="B2878" s="469" t="s">
        <v>1879</v>
      </c>
      <c r="C2878" s="470" t="s">
        <v>1892</v>
      </c>
      <c r="D2878" s="471" t="s">
        <v>386</v>
      </c>
      <c r="E2878" s="465">
        <v>0</v>
      </c>
      <c r="F2878" s="466" t="e">
        <f t="shared" si="130"/>
        <v>#DIV/0!</v>
      </c>
      <c r="G2878" s="467">
        <v>0</v>
      </c>
      <c r="H2878" s="468"/>
      <c r="I2878" s="473"/>
      <c r="J2878" s="474"/>
      <c r="K2878" s="475">
        <f t="shared" si="131"/>
        <v>0</v>
      </c>
      <c r="L2878" s="476" t="str">
        <f t="shared" si="129"/>
        <v/>
      </c>
      <c r="M2878" s="477"/>
      <c r="N2878" s="478"/>
    </row>
    <row r="2879" ht="15" customHeight="1" spans="1:14">
      <c r="A2879" s="461">
        <v>2873</v>
      </c>
      <c r="B2879" s="469" t="s">
        <v>1877</v>
      </c>
      <c r="C2879" s="470">
        <v>13</v>
      </c>
      <c r="D2879" s="471" t="s">
        <v>972</v>
      </c>
      <c r="E2879" s="465">
        <v>0</v>
      </c>
      <c r="F2879" s="466" t="e">
        <f t="shared" si="130"/>
        <v>#DIV/0!</v>
      </c>
      <c r="G2879" s="467">
        <v>0</v>
      </c>
      <c r="H2879" s="468"/>
      <c r="I2879" s="473"/>
      <c r="J2879" s="474"/>
      <c r="K2879" s="475">
        <f t="shared" si="131"/>
        <v>0</v>
      </c>
      <c r="L2879" s="476" t="str">
        <f t="shared" si="129"/>
        <v/>
      </c>
      <c r="M2879" s="477"/>
      <c r="N2879" s="478"/>
    </row>
    <row r="2880" ht="15" customHeight="1" spans="1:14">
      <c r="A2880" s="461">
        <v>2874</v>
      </c>
      <c r="B2880" s="469" t="s">
        <v>3389</v>
      </c>
      <c r="C2880" s="470"/>
      <c r="D2880" s="471" t="s">
        <v>386</v>
      </c>
      <c r="E2880" s="465">
        <v>0</v>
      </c>
      <c r="F2880" s="466" t="e">
        <f t="shared" si="130"/>
        <v>#DIV/0!</v>
      </c>
      <c r="G2880" s="467">
        <v>0</v>
      </c>
      <c r="H2880" s="468"/>
      <c r="I2880" s="473"/>
      <c r="J2880" s="474"/>
      <c r="K2880" s="475">
        <f t="shared" si="131"/>
        <v>0</v>
      </c>
      <c r="L2880" s="476" t="str">
        <f t="shared" si="129"/>
        <v/>
      </c>
      <c r="M2880" s="477"/>
      <c r="N2880" s="478"/>
    </row>
    <row r="2881" ht="15" customHeight="1" spans="1:14">
      <c r="A2881" s="461">
        <v>2875</v>
      </c>
      <c r="B2881" s="469" t="s">
        <v>1885</v>
      </c>
      <c r="C2881" s="470" t="s">
        <v>1236</v>
      </c>
      <c r="D2881" s="471" t="s">
        <v>386</v>
      </c>
      <c r="E2881" s="465">
        <v>0</v>
      </c>
      <c r="F2881" s="466" t="e">
        <f t="shared" si="130"/>
        <v>#DIV/0!</v>
      </c>
      <c r="G2881" s="467">
        <v>0</v>
      </c>
      <c r="H2881" s="468"/>
      <c r="I2881" s="473"/>
      <c r="J2881" s="474"/>
      <c r="K2881" s="475">
        <f t="shared" si="131"/>
        <v>0</v>
      </c>
      <c r="L2881" s="476" t="str">
        <f t="shared" si="129"/>
        <v/>
      </c>
      <c r="M2881" s="477"/>
      <c r="N2881" s="478"/>
    </row>
    <row r="2882" ht="15" customHeight="1" spans="1:14">
      <c r="A2882" s="461">
        <v>2876</v>
      </c>
      <c r="B2882" s="469" t="s">
        <v>1885</v>
      </c>
      <c r="C2882" s="470" t="s">
        <v>1472</v>
      </c>
      <c r="D2882" s="471" t="s">
        <v>386</v>
      </c>
      <c r="E2882" s="465">
        <v>0</v>
      </c>
      <c r="F2882" s="466" t="e">
        <f t="shared" si="130"/>
        <v>#DIV/0!</v>
      </c>
      <c r="G2882" s="467">
        <v>0</v>
      </c>
      <c r="H2882" s="468"/>
      <c r="I2882" s="473"/>
      <c r="J2882" s="474"/>
      <c r="K2882" s="475">
        <f t="shared" si="131"/>
        <v>0</v>
      </c>
      <c r="L2882" s="476" t="str">
        <f t="shared" si="129"/>
        <v/>
      </c>
      <c r="M2882" s="477"/>
      <c r="N2882" s="478"/>
    </row>
    <row r="2883" ht="15" customHeight="1" spans="1:14">
      <c r="A2883" s="461">
        <v>2877</v>
      </c>
      <c r="B2883" s="469" t="s">
        <v>1888</v>
      </c>
      <c r="C2883" s="470" t="s">
        <v>1464</v>
      </c>
      <c r="D2883" s="471" t="s">
        <v>972</v>
      </c>
      <c r="E2883" s="465">
        <v>0</v>
      </c>
      <c r="F2883" s="466" t="e">
        <f t="shared" si="130"/>
        <v>#DIV/0!</v>
      </c>
      <c r="G2883" s="467">
        <v>0</v>
      </c>
      <c r="H2883" s="468"/>
      <c r="I2883" s="473"/>
      <c r="J2883" s="474"/>
      <c r="K2883" s="475">
        <f t="shared" si="131"/>
        <v>0</v>
      </c>
      <c r="L2883" s="476" t="str">
        <f t="shared" ref="L2883:L2946" si="132">IF(OR(G2883&lt;=0,G2883=""),"",(J2883-G2883)/G2883*100)</f>
        <v/>
      </c>
      <c r="M2883" s="477"/>
      <c r="N2883" s="478"/>
    </row>
    <row r="2884" ht="15" customHeight="1" spans="1:14">
      <c r="A2884" s="461">
        <v>2878</v>
      </c>
      <c r="B2884" s="469" t="s">
        <v>1897</v>
      </c>
      <c r="C2884" s="470" t="s">
        <v>1472</v>
      </c>
      <c r="D2884" s="471" t="s">
        <v>386</v>
      </c>
      <c r="E2884" s="465">
        <v>0</v>
      </c>
      <c r="F2884" s="466" t="e">
        <f t="shared" si="130"/>
        <v>#DIV/0!</v>
      </c>
      <c r="G2884" s="467">
        <v>0</v>
      </c>
      <c r="H2884" s="468"/>
      <c r="I2884" s="473"/>
      <c r="J2884" s="474"/>
      <c r="K2884" s="475">
        <f t="shared" si="131"/>
        <v>0</v>
      </c>
      <c r="L2884" s="476" t="str">
        <f t="shared" si="132"/>
        <v/>
      </c>
      <c r="M2884" s="477"/>
      <c r="N2884" s="478"/>
    </row>
    <row r="2885" ht="15" customHeight="1" spans="1:14">
      <c r="A2885" s="461">
        <v>2879</v>
      </c>
      <c r="B2885" s="469" t="s">
        <v>1904</v>
      </c>
      <c r="C2885" s="470" t="s">
        <v>1282</v>
      </c>
      <c r="D2885" s="471" t="s">
        <v>386</v>
      </c>
      <c r="E2885" s="465">
        <v>0</v>
      </c>
      <c r="F2885" s="466" t="e">
        <f t="shared" si="130"/>
        <v>#DIV/0!</v>
      </c>
      <c r="G2885" s="467">
        <v>0</v>
      </c>
      <c r="H2885" s="468"/>
      <c r="I2885" s="473"/>
      <c r="J2885" s="474"/>
      <c r="K2885" s="475">
        <f t="shared" si="131"/>
        <v>0</v>
      </c>
      <c r="L2885" s="476" t="str">
        <f t="shared" si="132"/>
        <v/>
      </c>
      <c r="M2885" s="477"/>
      <c r="N2885" s="478"/>
    </row>
    <row r="2886" ht="15" customHeight="1" spans="1:14">
      <c r="A2886" s="461">
        <v>2880</v>
      </c>
      <c r="B2886" s="469" t="s">
        <v>1904</v>
      </c>
      <c r="C2886" s="470" t="s">
        <v>1472</v>
      </c>
      <c r="D2886" s="471" t="s">
        <v>386</v>
      </c>
      <c r="E2886" s="465">
        <v>0</v>
      </c>
      <c r="F2886" s="466" t="e">
        <f t="shared" si="130"/>
        <v>#DIV/0!</v>
      </c>
      <c r="G2886" s="467">
        <v>0</v>
      </c>
      <c r="H2886" s="468"/>
      <c r="I2886" s="473"/>
      <c r="J2886" s="474"/>
      <c r="K2886" s="475">
        <f t="shared" si="131"/>
        <v>0</v>
      </c>
      <c r="L2886" s="476" t="str">
        <f t="shared" si="132"/>
        <v/>
      </c>
      <c r="M2886" s="477"/>
      <c r="N2886" s="478"/>
    </row>
    <row r="2887" ht="15" customHeight="1" spans="1:14">
      <c r="A2887" s="461">
        <v>2881</v>
      </c>
      <c r="B2887" s="469" t="s">
        <v>1869</v>
      </c>
      <c r="C2887" s="470" t="s">
        <v>3390</v>
      </c>
      <c r="D2887" s="471" t="s">
        <v>476</v>
      </c>
      <c r="E2887" s="465">
        <v>0</v>
      </c>
      <c r="F2887" s="466" t="e">
        <f t="shared" si="130"/>
        <v>#DIV/0!</v>
      </c>
      <c r="G2887" s="467">
        <v>0</v>
      </c>
      <c r="H2887" s="468"/>
      <c r="I2887" s="473"/>
      <c r="J2887" s="474"/>
      <c r="K2887" s="475">
        <f t="shared" si="131"/>
        <v>0</v>
      </c>
      <c r="L2887" s="476" t="str">
        <f t="shared" si="132"/>
        <v/>
      </c>
      <c r="M2887" s="477"/>
      <c r="N2887" s="478"/>
    </row>
    <row r="2888" ht="15" customHeight="1" spans="1:14">
      <c r="A2888" s="461">
        <v>2882</v>
      </c>
      <c r="B2888" s="469" t="s">
        <v>1869</v>
      </c>
      <c r="C2888" s="470" t="s">
        <v>1876</v>
      </c>
      <c r="D2888" s="471" t="s">
        <v>529</v>
      </c>
      <c r="E2888" s="465">
        <v>0</v>
      </c>
      <c r="F2888" s="466" t="e">
        <f t="shared" ref="F2888:F2951" si="133">G2888/E2888</f>
        <v>#DIV/0!</v>
      </c>
      <c r="G2888" s="467">
        <v>0</v>
      </c>
      <c r="H2888" s="468"/>
      <c r="I2888" s="473"/>
      <c r="J2888" s="474"/>
      <c r="K2888" s="475">
        <f t="shared" ref="K2888:K2951" si="134">J2888-G2888</f>
        <v>0</v>
      </c>
      <c r="L2888" s="476" t="str">
        <f t="shared" si="132"/>
        <v/>
      </c>
      <c r="M2888" s="477"/>
      <c r="N2888" s="478"/>
    </row>
    <row r="2889" ht="15" customHeight="1" spans="1:14">
      <c r="A2889" s="461">
        <v>2883</v>
      </c>
      <c r="B2889" s="469" t="s">
        <v>1869</v>
      </c>
      <c r="C2889" s="470" t="s">
        <v>3391</v>
      </c>
      <c r="D2889" s="471" t="s">
        <v>476</v>
      </c>
      <c r="E2889" s="465">
        <v>0</v>
      </c>
      <c r="F2889" s="466" t="e">
        <f t="shared" si="133"/>
        <v>#DIV/0!</v>
      </c>
      <c r="G2889" s="467">
        <v>0</v>
      </c>
      <c r="H2889" s="468"/>
      <c r="I2889" s="473"/>
      <c r="J2889" s="474"/>
      <c r="K2889" s="475">
        <f t="shared" si="134"/>
        <v>0</v>
      </c>
      <c r="L2889" s="476" t="str">
        <f t="shared" si="132"/>
        <v/>
      </c>
      <c r="M2889" s="477"/>
      <c r="N2889" s="478"/>
    </row>
    <row r="2890" ht="15" customHeight="1" spans="1:14">
      <c r="A2890" s="461">
        <v>2884</v>
      </c>
      <c r="B2890" s="469" t="s">
        <v>1869</v>
      </c>
      <c r="C2890" s="470" t="s">
        <v>2066</v>
      </c>
      <c r="D2890" s="471" t="s">
        <v>476</v>
      </c>
      <c r="E2890" s="465">
        <v>0</v>
      </c>
      <c r="F2890" s="466" t="e">
        <f t="shared" si="133"/>
        <v>#DIV/0!</v>
      </c>
      <c r="G2890" s="467">
        <v>0</v>
      </c>
      <c r="H2890" s="468"/>
      <c r="I2890" s="473"/>
      <c r="J2890" s="474"/>
      <c r="K2890" s="475">
        <f t="shared" si="134"/>
        <v>0</v>
      </c>
      <c r="L2890" s="476" t="str">
        <f t="shared" si="132"/>
        <v/>
      </c>
      <c r="M2890" s="477"/>
      <c r="N2890" s="478"/>
    </row>
    <row r="2891" ht="15" customHeight="1" spans="1:14">
      <c r="A2891" s="461">
        <v>2885</v>
      </c>
      <c r="B2891" s="469" t="s">
        <v>1869</v>
      </c>
      <c r="C2891" s="470" t="s">
        <v>3392</v>
      </c>
      <c r="D2891" s="471" t="s">
        <v>476</v>
      </c>
      <c r="E2891" s="465">
        <v>0</v>
      </c>
      <c r="F2891" s="466" t="e">
        <f t="shared" si="133"/>
        <v>#DIV/0!</v>
      </c>
      <c r="G2891" s="467">
        <v>0</v>
      </c>
      <c r="H2891" s="468"/>
      <c r="I2891" s="473"/>
      <c r="J2891" s="474"/>
      <c r="K2891" s="475">
        <f t="shared" si="134"/>
        <v>0</v>
      </c>
      <c r="L2891" s="476" t="str">
        <f t="shared" si="132"/>
        <v/>
      </c>
      <c r="M2891" s="477"/>
      <c r="N2891" s="478"/>
    </row>
    <row r="2892" ht="15" customHeight="1" spans="1:14">
      <c r="A2892" s="461">
        <v>2886</v>
      </c>
      <c r="B2892" s="469" t="s">
        <v>1869</v>
      </c>
      <c r="C2892" s="470" t="s">
        <v>3393</v>
      </c>
      <c r="D2892" s="471" t="s">
        <v>476</v>
      </c>
      <c r="E2892" s="465">
        <v>0</v>
      </c>
      <c r="F2892" s="466" t="e">
        <f t="shared" si="133"/>
        <v>#DIV/0!</v>
      </c>
      <c r="G2892" s="467">
        <v>0</v>
      </c>
      <c r="H2892" s="468"/>
      <c r="I2892" s="473"/>
      <c r="J2892" s="474"/>
      <c r="K2892" s="475">
        <f t="shared" si="134"/>
        <v>0</v>
      </c>
      <c r="L2892" s="476" t="str">
        <f t="shared" si="132"/>
        <v/>
      </c>
      <c r="M2892" s="477"/>
      <c r="N2892" s="478"/>
    </row>
    <row r="2893" ht="15" customHeight="1" spans="1:14">
      <c r="A2893" s="461">
        <v>2887</v>
      </c>
      <c r="B2893" s="469" t="s">
        <v>1869</v>
      </c>
      <c r="C2893" s="470" t="s">
        <v>2088</v>
      </c>
      <c r="D2893" s="471" t="s">
        <v>476</v>
      </c>
      <c r="E2893" s="465">
        <v>0</v>
      </c>
      <c r="F2893" s="466" t="e">
        <f t="shared" si="133"/>
        <v>#DIV/0!</v>
      </c>
      <c r="G2893" s="467">
        <v>0</v>
      </c>
      <c r="H2893" s="468"/>
      <c r="I2893" s="473"/>
      <c r="J2893" s="474"/>
      <c r="K2893" s="475">
        <f t="shared" si="134"/>
        <v>0</v>
      </c>
      <c r="L2893" s="476" t="str">
        <f t="shared" si="132"/>
        <v/>
      </c>
      <c r="M2893" s="477"/>
      <c r="N2893" s="478"/>
    </row>
    <row r="2894" ht="15" customHeight="1" spans="1:14">
      <c r="A2894" s="461">
        <v>2888</v>
      </c>
      <c r="B2894" s="469" t="s">
        <v>1869</v>
      </c>
      <c r="C2894" s="470" t="s">
        <v>2092</v>
      </c>
      <c r="D2894" s="471" t="s">
        <v>476</v>
      </c>
      <c r="E2894" s="465">
        <v>0</v>
      </c>
      <c r="F2894" s="466" t="e">
        <f t="shared" si="133"/>
        <v>#DIV/0!</v>
      </c>
      <c r="G2894" s="467">
        <v>0</v>
      </c>
      <c r="H2894" s="468"/>
      <c r="I2894" s="473"/>
      <c r="J2894" s="474"/>
      <c r="K2894" s="475">
        <f t="shared" si="134"/>
        <v>0</v>
      </c>
      <c r="L2894" s="476" t="str">
        <f t="shared" si="132"/>
        <v/>
      </c>
      <c r="M2894" s="477"/>
      <c r="N2894" s="478"/>
    </row>
    <row r="2895" ht="15" customHeight="1" spans="1:14">
      <c r="A2895" s="461">
        <v>2889</v>
      </c>
      <c r="B2895" s="469" t="s">
        <v>1869</v>
      </c>
      <c r="C2895" s="470" t="s">
        <v>3394</v>
      </c>
      <c r="D2895" s="471" t="s">
        <v>476</v>
      </c>
      <c r="E2895" s="465">
        <v>0</v>
      </c>
      <c r="F2895" s="466" t="e">
        <f t="shared" si="133"/>
        <v>#DIV/0!</v>
      </c>
      <c r="G2895" s="467">
        <v>0</v>
      </c>
      <c r="H2895" s="468"/>
      <c r="I2895" s="473"/>
      <c r="J2895" s="474"/>
      <c r="K2895" s="475">
        <f t="shared" si="134"/>
        <v>0</v>
      </c>
      <c r="L2895" s="476" t="str">
        <f t="shared" si="132"/>
        <v/>
      </c>
      <c r="M2895" s="477"/>
      <c r="N2895" s="478"/>
    </row>
    <row r="2896" ht="15" customHeight="1" spans="1:14">
      <c r="A2896" s="461">
        <v>2890</v>
      </c>
      <c r="B2896" s="469" t="s">
        <v>1869</v>
      </c>
      <c r="C2896" s="470" t="s">
        <v>2091</v>
      </c>
      <c r="D2896" s="471" t="s">
        <v>476</v>
      </c>
      <c r="E2896" s="465">
        <v>0</v>
      </c>
      <c r="F2896" s="466" t="e">
        <f t="shared" si="133"/>
        <v>#DIV/0!</v>
      </c>
      <c r="G2896" s="467">
        <v>0</v>
      </c>
      <c r="H2896" s="468"/>
      <c r="I2896" s="473"/>
      <c r="J2896" s="474"/>
      <c r="K2896" s="475">
        <f t="shared" si="134"/>
        <v>0</v>
      </c>
      <c r="L2896" s="476" t="str">
        <f t="shared" si="132"/>
        <v/>
      </c>
      <c r="M2896" s="477"/>
      <c r="N2896" s="478"/>
    </row>
    <row r="2897" ht="15" customHeight="1" spans="1:14">
      <c r="A2897" s="461">
        <v>2891</v>
      </c>
      <c r="B2897" s="469" t="s">
        <v>1869</v>
      </c>
      <c r="C2897" s="470" t="s">
        <v>3395</v>
      </c>
      <c r="D2897" s="471" t="s">
        <v>476</v>
      </c>
      <c r="E2897" s="465">
        <v>0</v>
      </c>
      <c r="F2897" s="466" t="e">
        <f t="shared" si="133"/>
        <v>#DIV/0!</v>
      </c>
      <c r="G2897" s="467">
        <v>0</v>
      </c>
      <c r="H2897" s="468"/>
      <c r="I2897" s="473"/>
      <c r="J2897" s="474"/>
      <c r="K2897" s="475">
        <f t="shared" si="134"/>
        <v>0</v>
      </c>
      <c r="L2897" s="476" t="str">
        <f t="shared" si="132"/>
        <v/>
      </c>
      <c r="M2897" s="477"/>
      <c r="N2897" s="478"/>
    </row>
    <row r="2898" ht="15" customHeight="1" spans="1:14">
      <c r="A2898" s="461">
        <v>2892</v>
      </c>
      <c r="B2898" s="469" t="s">
        <v>1869</v>
      </c>
      <c r="C2898" s="470" t="s">
        <v>3396</v>
      </c>
      <c r="D2898" s="471" t="s">
        <v>476</v>
      </c>
      <c r="E2898" s="465">
        <v>0</v>
      </c>
      <c r="F2898" s="466" t="e">
        <f t="shared" si="133"/>
        <v>#DIV/0!</v>
      </c>
      <c r="G2898" s="467">
        <v>0</v>
      </c>
      <c r="H2898" s="468"/>
      <c r="I2898" s="473"/>
      <c r="J2898" s="474"/>
      <c r="K2898" s="475">
        <f t="shared" si="134"/>
        <v>0</v>
      </c>
      <c r="L2898" s="476" t="str">
        <f t="shared" si="132"/>
        <v/>
      </c>
      <c r="M2898" s="477"/>
      <c r="N2898" s="478"/>
    </row>
    <row r="2899" ht="15" customHeight="1" spans="1:14">
      <c r="A2899" s="461">
        <v>2893</v>
      </c>
      <c r="B2899" s="469" t="s">
        <v>1869</v>
      </c>
      <c r="C2899" s="470" t="s">
        <v>3397</v>
      </c>
      <c r="D2899" s="471" t="s">
        <v>476</v>
      </c>
      <c r="E2899" s="465">
        <v>0</v>
      </c>
      <c r="F2899" s="466" t="e">
        <f t="shared" si="133"/>
        <v>#DIV/0!</v>
      </c>
      <c r="G2899" s="467">
        <v>0</v>
      </c>
      <c r="H2899" s="468"/>
      <c r="I2899" s="473"/>
      <c r="J2899" s="474"/>
      <c r="K2899" s="475">
        <f t="shared" si="134"/>
        <v>0</v>
      </c>
      <c r="L2899" s="476" t="str">
        <f t="shared" si="132"/>
        <v/>
      </c>
      <c r="M2899" s="477"/>
      <c r="N2899" s="478"/>
    </row>
    <row r="2900" ht="15" customHeight="1" spans="1:14">
      <c r="A2900" s="461">
        <v>2894</v>
      </c>
      <c r="B2900" s="469" t="s">
        <v>1869</v>
      </c>
      <c r="C2900" s="470" t="s">
        <v>3398</v>
      </c>
      <c r="D2900" s="471" t="s">
        <v>476</v>
      </c>
      <c r="E2900" s="465">
        <v>0</v>
      </c>
      <c r="F2900" s="466" t="e">
        <f t="shared" si="133"/>
        <v>#DIV/0!</v>
      </c>
      <c r="G2900" s="467">
        <v>0</v>
      </c>
      <c r="H2900" s="468"/>
      <c r="I2900" s="473"/>
      <c r="J2900" s="474"/>
      <c r="K2900" s="475">
        <f t="shared" si="134"/>
        <v>0</v>
      </c>
      <c r="L2900" s="476" t="str">
        <f t="shared" si="132"/>
        <v/>
      </c>
      <c r="M2900" s="477"/>
      <c r="N2900" s="478"/>
    </row>
    <row r="2901" ht="15" customHeight="1" spans="1:14">
      <c r="A2901" s="461">
        <v>2895</v>
      </c>
      <c r="B2901" s="469" t="s">
        <v>1869</v>
      </c>
      <c r="C2901" s="470" t="s">
        <v>3399</v>
      </c>
      <c r="D2901" s="471" t="s">
        <v>476</v>
      </c>
      <c r="E2901" s="465">
        <v>0</v>
      </c>
      <c r="F2901" s="466" t="e">
        <f t="shared" si="133"/>
        <v>#DIV/0!</v>
      </c>
      <c r="G2901" s="467">
        <v>0</v>
      </c>
      <c r="H2901" s="468"/>
      <c r="I2901" s="473"/>
      <c r="J2901" s="474"/>
      <c r="K2901" s="475">
        <f t="shared" si="134"/>
        <v>0</v>
      </c>
      <c r="L2901" s="476" t="str">
        <f t="shared" si="132"/>
        <v/>
      </c>
      <c r="M2901" s="477"/>
      <c r="N2901" s="478"/>
    </row>
    <row r="2902" ht="15" customHeight="1" spans="1:14">
      <c r="A2902" s="461">
        <v>2896</v>
      </c>
      <c r="B2902" s="469" t="s">
        <v>1869</v>
      </c>
      <c r="C2902" s="470" t="s">
        <v>3400</v>
      </c>
      <c r="D2902" s="471" t="s">
        <v>476</v>
      </c>
      <c r="E2902" s="465">
        <v>0</v>
      </c>
      <c r="F2902" s="466" t="e">
        <f t="shared" si="133"/>
        <v>#DIV/0!</v>
      </c>
      <c r="G2902" s="467">
        <v>0</v>
      </c>
      <c r="H2902" s="468"/>
      <c r="I2902" s="473"/>
      <c r="J2902" s="474"/>
      <c r="K2902" s="475">
        <f t="shared" si="134"/>
        <v>0</v>
      </c>
      <c r="L2902" s="476" t="str">
        <f t="shared" si="132"/>
        <v/>
      </c>
      <c r="M2902" s="477"/>
      <c r="N2902" s="478"/>
    </row>
    <row r="2903" ht="15" customHeight="1" spans="1:14">
      <c r="A2903" s="461">
        <v>2897</v>
      </c>
      <c r="B2903" s="469" t="s">
        <v>1869</v>
      </c>
      <c r="C2903" s="470" t="s">
        <v>1878</v>
      </c>
      <c r="D2903" s="471" t="s">
        <v>476</v>
      </c>
      <c r="E2903" s="465">
        <v>0</v>
      </c>
      <c r="F2903" s="466" t="e">
        <f t="shared" si="133"/>
        <v>#DIV/0!</v>
      </c>
      <c r="G2903" s="467">
        <v>0</v>
      </c>
      <c r="H2903" s="468"/>
      <c r="I2903" s="473"/>
      <c r="J2903" s="474"/>
      <c r="K2903" s="475">
        <f t="shared" si="134"/>
        <v>0</v>
      </c>
      <c r="L2903" s="476" t="str">
        <f t="shared" si="132"/>
        <v/>
      </c>
      <c r="M2903" s="477"/>
      <c r="N2903" s="478"/>
    </row>
    <row r="2904" ht="15" customHeight="1" spans="1:14">
      <c r="A2904" s="461">
        <v>2898</v>
      </c>
      <c r="B2904" s="469" t="s">
        <v>1869</v>
      </c>
      <c r="C2904" s="470" t="s">
        <v>2060</v>
      </c>
      <c r="D2904" s="471" t="s">
        <v>476</v>
      </c>
      <c r="E2904" s="465">
        <v>0</v>
      </c>
      <c r="F2904" s="466" t="e">
        <f t="shared" si="133"/>
        <v>#DIV/0!</v>
      </c>
      <c r="G2904" s="467">
        <v>0</v>
      </c>
      <c r="H2904" s="468"/>
      <c r="I2904" s="473"/>
      <c r="J2904" s="474"/>
      <c r="K2904" s="475">
        <f t="shared" si="134"/>
        <v>0</v>
      </c>
      <c r="L2904" s="476" t="str">
        <f t="shared" si="132"/>
        <v/>
      </c>
      <c r="M2904" s="477"/>
      <c r="N2904" s="478"/>
    </row>
    <row r="2905" ht="15" customHeight="1" spans="1:14">
      <c r="A2905" s="461">
        <v>2899</v>
      </c>
      <c r="B2905" s="469" t="s">
        <v>1869</v>
      </c>
      <c r="C2905" s="470" t="s">
        <v>3401</v>
      </c>
      <c r="D2905" s="471" t="s">
        <v>476</v>
      </c>
      <c r="E2905" s="465">
        <v>0</v>
      </c>
      <c r="F2905" s="466" t="e">
        <f t="shared" si="133"/>
        <v>#DIV/0!</v>
      </c>
      <c r="G2905" s="467">
        <v>0</v>
      </c>
      <c r="H2905" s="468"/>
      <c r="I2905" s="473"/>
      <c r="J2905" s="474"/>
      <c r="K2905" s="475">
        <f t="shared" si="134"/>
        <v>0</v>
      </c>
      <c r="L2905" s="476" t="str">
        <f t="shared" si="132"/>
        <v/>
      </c>
      <c r="M2905" s="477"/>
      <c r="N2905" s="478"/>
    </row>
    <row r="2906" ht="15" customHeight="1" spans="1:14">
      <c r="A2906" s="461">
        <v>2900</v>
      </c>
      <c r="B2906" s="469" t="s">
        <v>1869</v>
      </c>
      <c r="C2906" s="470" t="s">
        <v>3402</v>
      </c>
      <c r="D2906" s="471" t="s">
        <v>476</v>
      </c>
      <c r="E2906" s="465">
        <v>0</v>
      </c>
      <c r="F2906" s="466" t="e">
        <f t="shared" si="133"/>
        <v>#DIV/0!</v>
      </c>
      <c r="G2906" s="467">
        <v>0</v>
      </c>
      <c r="H2906" s="468"/>
      <c r="I2906" s="473"/>
      <c r="J2906" s="474"/>
      <c r="K2906" s="475">
        <f t="shared" si="134"/>
        <v>0</v>
      </c>
      <c r="L2906" s="476" t="str">
        <f t="shared" si="132"/>
        <v/>
      </c>
      <c r="M2906" s="477"/>
      <c r="N2906" s="478"/>
    </row>
    <row r="2907" ht="15" customHeight="1" spans="1:14">
      <c r="A2907" s="461">
        <v>2901</v>
      </c>
      <c r="B2907" s="469" t="s">
        <v>1869</v>
      </c>
      <c r="C2907" s="470" t="s">
        <v>3403</v>
      </c>
      <c r="D2907" s="471" t="s">
        <v>476</v>
      </c>
      <c r="E2907" s="465">
        <v>0</v>
      </c>
      <c r="F2907" s="466" t="e">
        <f t="shared" si="133"/>
        <v>#DIV/0!</v>
      </c>
      <c r="G2907" s="467">
        <v>0</v>
      </c>
      <c r="H2907" s="468"/>
      <c r="I2907" s="473"/>
      <c r="J2907" s="474"/>
      <c r="K2907" s="475">
        <f t="shared" si="134"/>
        <v>0</v>
      </c>
      <c r="L2907" s="476" t="str">
        <f t="shared" si="132"/>
        <v/>
      </c>
      <c r="M2907" s="477"/>
      <c r="N2907" s="478"/>
    </row>
    <row r="2908" ht="15" customHeight="1" spans="1:14">
      <c r="A2908" s="461">
        <v>2902</v>
      </c>
      <c r="B2908" s="469" t="s">
        <v>1869</v>
      </c>
      <c r="C2908" s="470" t="s">
        <v>3404</v>
      </c>
      <c r="D2908" s="471" t="s">
        <v>476</v>
      </c>
      <c r="E2908" s="465">
        <v>0</v>
      </c>
      <c r="F2908" s="466" t="e">
        <f t="shared" si="133"/>
        <v>#DIV/0!</v>
      </c>
      <c r="G2908" s="467">
        <v>0</v>
      </c>
      <c r="H2908" s="468"/>
      <c r="I2908" s="473"/>
      <c r="J2908" s="474"/>
      <c r="K2908" s="475">
        <f t="shared" si="134"/>
        <v>0</v>
      </c>
      <c r="L2908" s="476" t="str">
        <f t="shared" si="132"/>
        <v/>
      </c>
      <c r="M2908" s="477"/>
      <c r="N2908" s="478"/>
    </row>
    <row r="2909" ht="15" customHeight="1" spans="1:14">
      <c r="A2909" s="461">
        <v>2903</v>
      </c>
      <c r="B2909" s="469" t="s">
        <v>1869</v>
      </c>
      <c r="C2909" s="470" t="s">
        <v>3405</v>
      </c>
      <c r="D2909" s="471" t="s">
        <v>476</v>
      </c>
      <c r="E2909" s="465">
        <v>0</v>
      </c>
      <c r="F2909" s="466" t="e">
        <f t="shared" si="133"/>
        <v>#DIV/0!</v>
      </c>
      <c r="G2909" s="467">
        <v>0</v>
      </c>
      <c r="H2909" s="468"/>
      <c r="I2909" s="473"/>
      <c r="J2909" s="474"/>
      <c r="K2909" s="475">
        <f t="shared" si="134"/>
        <v>0</v>
      </c>
      <c r="L2909" s="476" t="str">
        <f t="shared" si="132"/>
        <v/>
      </c>
      <c r="M2909" s="477"/>
      <c r="N2909" s="478"/>
    </row>
    <row r="2910" ht="15" customHeight="1" spans="1:14">
      <c r="A2910" s="461">
        <v>2904</v>
      </c>
      <c r="B2910" s="469" t="s">
        <v>1869</v>
      </c>
      <c r="C2910" s="470" t="s">
        <v>1880</v>
      </c>
      <c r="D2910" s="471" t="s">
        <v>476</v>
      </c>
      <c r="E2910" s="465">
        <v>0</v>
      </c>
      <c r="F2910" s="466" t="e">
        <f t="shared" si="133"/>
        <v>#DIV/0!</v>
      </c>
      <c r="G2910" s="467">
        <v>0</v>
      </c>
      <c r="H2910" s="468"/>
      <c r="I2910" s="473"/>
      <c r="J2910" s="474"/>
      <c r="K2910" s="475">
        <f t="shared" si="134"/>
        <v>0</v>
      </c>
      <c r="L2910" s="476" t="str">
        <f t="shared" si="132"/>
        <v/>
      </c>
      <c r="M2910" s="477"/>
      <c r="N2910" s="478"/>
    </row>
    <row r="2911" ht="15" customHeight="1" spans="1:14">
      <c r="A2911" s="461">
        <v>2905</v>
      </c>
      <c r="B2911" s="469" t="s">
        <v>1869</v>
      </c>
      <c r="C2911" s="470" t="s">
        <v>2080</v>
      </c>
      <c r="D2911" s="471" t="s">
        <v>476</v>
      </c>
      <c r="E2911" s="465">
        <v>0</v>
      </c>
      <c r="F2911" s="466" t="e">
        <f t="shared" si="133"/>
        <v>#DIV/0!</v>
      </c>
      <c r="G2911" s="467">
        <v>0</v>
      </c>
      <c r="H2911" s="468"/>
      <c r="I2911" s="473"/>
      <c r="J2911" s="474"/>
      <c r="K2911" s="475">
        <f t="shared" si="134"/>
        <v>0</v>
      </c>
      <c r="L2911" s="476" t="str">
        <f t="shared" si="132"/>
        <v/>
      </c>
      <c r="M2911" s="477"/>
      <c r="N2911" s="478"/>
    </row>
    <row r="2912" ht="15" customHeight="1" spans="1:14">
      <c r="A2912" s="461">
        <v>2906</v>
      </c>
      <c r="B2912" s="469" t="s">
        <v>1869</v>
      </c>
      <c r="C2912" s="470" t="s">
        <v>2079</v>
      </c>
      <c r="D2912" s="471" t="s">
        <v>476</v>
      </c>
      <c r="E2912" s="465">
        <v>0</v>
      </c>
      <c r="F2912" s="466" t="e">
        <f t="shared" si="133"/>
        <v>#DIV/0!</v>
      </c>
      <c r="G2912" s="467">
        <v>0</v>
      </c>
      <c r="H2912" s="468"/>
      <c r="I2912" s="473"/>
      <c r="J2912" s="474"/>
      <c r="K2912" s="475">
        <f t="shared" si="134"/>
        <v>0</v>
      </c>
      <c r="L2912" s="476" t="str">
        <f t="shared" si="132"/>
        <v/>
      </c>
      <c r="M2912" s="477"/>
      <c r="N2912" s="478"/>
    </row>
    <row r="2913" ht="15" customHeight="1" spans="1:14">
      <c r="A2913" s="461">
        <v>2907</v>
      </c>
      <c r="B2913" s="469" t="s">
        <v>1869</v>
      </c>
      <c r="C2913" s="470" t="s">
        <v>3406</v>
      </c>
      <c r="D2913" s="471" t="s">
        <v>476</v>
      </c>
      <c r="E2913" s="465">
        <v>0</v>
      </c>
      <c r="F2913" s="466" t="e">
        <f t="shared" si="133"/>
        <v>#DIV/0!</v>
      </c>
      <c r="G2913" s="467">
        <v>0</v>
      </c>
      <c r="H2913" s="468"/>
      <c r="I2913" s="473"/>
      <c r="J2913" s="474"/>
      <c r="K2913" s="475">
        <f t="shared" si="134"/>
        <v>0</v>
      </c>
      <c r="L2913" s="476" t="str">
        <f t="shared" si="132"/>
        <v/>
      </c>
      <c r="M2913" s="477"/>
      <c r="N2913" s="478"/>
    </row>
    <row r="2914" ht="15" customHeight="1" spans="1:14">
      <c r="A2914" s="461">
        <v>2908</v>
      </c>
      <c r="B2914" s="469" t="s">
        <v>1869</v>
      </c>
      <c r="C2914" s="470" t="s">
        <v>3407</v>
      </c>
      <c r="D2914" s="471" t="s">
        <v>476</v>
      </c>
      <c r="E2914" s="465">
        <v>0</v>
      </c>
      <c r="F2914" s="466" t="e">
        <f t="shared" si="133"/>
        <v>#DIV/0!</v>
      </c>
      <c r="G2914" s="467">
        <v>0</v>
      </c>
      <c r="H2914" s="468"/>
      <c r="I2914" s="473"/>
      <c r="J2914" s="474"/>
      <c r="K2914" s="475">
        <f t="shared" si="134"/>
        <v>0</v>
      </c>
      <c r="L2914" s="476" t="str">
        <f t="shared" si="132"/>
        <v/>
      </c>
      <c r="M2914" s="477"/>
      <c r="N2914" s="478"/>
    </row>
    <row r="2915" ht="15" customHeight="1" spans="1:14">
      <c r="A2915" s="461">
        <v>2909</v>
      </c>
      <c r="B2915" s="469" t="s">
        <v>1869</v>
      </c>
      <c r="C2915" s="470" t="s">
        <v>3408</v>
      </c>
      <c r="D2915" s="471" t="s">
        <v>476</v>
      </c>
      <c r="E2915" s="465">
        <v>0</v>
      </c>
      <c r="F2915" s="466" t="e">
        <f t="shared" si="133"/>
        <v>#DIV/0!</v>
      </c>
      <c r="G2915" s="467">
        <v>0</v>
      </c>
      <c r="H2915" s="468"/>
      <c r="I2915" s="473"/>
      <c r="J2915" s="474"/>
      <c r="K2915" s="475">
        <f t="shared" si="134"/>
        <v>0</v>
      </c>
      <c r="L2915" s="476" t="str">
        <f t="shared" si="132"/>
        <v/>
      </c>
      <c r="M2915" s="477"/>
      <c r="N2915" s="478"/>
    </row>
    <row r="2916" ht="15" customHeight="1" spans="1:14">
      <c r="A2916" s="461">
        <v>2910</v>
      </c>
      <c r="B2916" s="469" t="s">
        <v>1869</v>
      </c>
      <c r="C2916" s="470" t="s">
        <v>3409</v>
      </c>
      <c r="D2916" s="471" t="s">
        <v>476</v>
      </c>
      <c r="E2916" s="465">
        <v>0</v>
      </c>
      <c r="F2916" s="466" t="e">
        <f t="shared" si="133"/>
        <v>#DIV/0!</v>
      </c>
      <c r="G2916" s="467">
        <v>0</v>
      </c>
      <c r="H2916" s="468"/>
      <c r="I2916" s="473"/>
      <c r="J2916" s="474"/>
      <c r="K2916" s="475">
        <f t="shared" si="134"/>
        <v>0</v>
      </c>
      <c r="L2916" s="476" t="str">
        <f t="shared" si="132"/>
        <v/>
      </c>
      <c r="M2916" s="477"/>
      <c r="N2916" s="478"/>
    </row>
    <row r="2917" ht="15" customHeight="1" spans="1:14">
      <c r="A2917" s="461">
        <v>2911</v>
      </c>
      <c r="B2917" s="469" t="s">
        <v>1869</v>
      </c>
      <c r="C2917" s="470" t="s">
        <v>2085</v>
      </c>
      <c r="D2917" s="471" t="s">
        <v>476</v>
      </c>
      <c r="E2917" s="465">
        <v>0</v>
      </c>
      <c r="F2917" s="466" t="e">
        <f t="shared" si="133"/>
        <v>#DIV/0!</v>
      </c>
      <c r="G2917" s="467">
        <v>0</v>
      </c>
      <c r="H2917" s="468"/>
      <c r="I2917" s="473"/>
      <c r="J2917" s="474"/>
      <c r="K2917" s="475">
        <f t="shared" si="134"/>
        <v>0</v>
      </c>
      <c r="L2917" s="476" t="str">
        <f t="shared" si="132"/>
        <v/>
      </c>
      <c r="M2917" s="477"/>
      <c r="N2917" s="478"/>
    </row>
    <row r="2918" ht="15" customHeight="1" spans="1:14">
      <c r="A2918" s="461">
        <v>2912</v>
      </c>
      <c r="B2918" s="469" t="s">
        <v>1869</v>
      </c>
      <c r="C2918" s="470" t="s">
        <v>2084</v>
      </c>
      <c r="D2918" s="471" t="s">
        <v>476</v>
      </c>
      <c r="E2918" s="465">
        <v>0</v>
      </c>
      <c r="F2918" s="466" t="e">
        <f t="shared" si="133"/>
        <v>#DIV/0!</v>
      </c>
      <c r="G2918" s="467">
        <v>0</v>
      </c>
      <c r="H2918" s="468"/>
      <c r="I2918" s="473"/>
      <c r="J2918" s="474"/>
      <c r="K2918" s="475">
        <f t="shared" si="134"/>
        <v>0</v>
      </c>
      <c r="L2918" s="476" t="str">
        <f t="shared" si="132"/>
        <v/>
      </c>
      <c r="M2918" s="477"/>
      <c r="N2918" s="478"/>
    </row>
    <row r="2919" ht="15" customHeight="1" spans="1:14">
      <c r="A2919" s="461">
        <v>2913</v>
      </c>
      <c r="B2919" s="469" t="s">
        <v>1869</v>
      </c>
      <c r="C2919" s="470" t="s">
        <v>3410</v>
      </c>
      <c r="D2919" s="471" t="s">
        <v>476</v>
      </c>
      <c r="E2919" s="465">
        <v>0</v>
      </c>
      <c r="F2919" s="466" t="e">
        <f t="shared" si="133"/>
        <v>#DIV/0!</v>
      </c>
      <c r="G2919" s="467">
        <v>0</v>
      </c>
      <c r="H2919" s="468"/>
      <c r="I2919" s="473"/>
      <c r="J2919" s="474"/>
      <c r="K2919" s="475">
        <f t="shared" si="134"/>
        <v>0</v>
      </c>
      <c r="L2919" s="476" t="str">
        <f t="shared" si="132"/>
        <v/>
      </c>
      <c r="M2919" s="477"/>
      <c r="N2919" s="478"/>
    </row>
    <row r="2920" ht="15" customHeight="1" spans="1:14">
      <c r="A2920" s="461">
        <v>2914</v>
      </c>
      <c r="B2920" s="469" t="s">
        <v>1869</v>
      </c>
      <c r="C2920" s="470" t="s">
        <v>3411</v>
      </c>
      <c r="D2920" s="471" t="s">
        <v>476</v>
      </c>
      <c r="E2920" s="465">
        <v>0</v>
      </c>
      <c r="F2920" s="466" t="e">
        <f t="shared" si="133"/>
        <v>#DIV/0!</v>
      </c>
      <c r="G2920" s="467">
        <v>0</v>
      </c>
      <c r="H2920" s="468"/>
      <c r="I2920" s="473"/>
      <c r="J2920" s="474"/>
      <c r="K2920" s="475">
        <f t="shared" si="134"/>
        <v>0</v>
      </c>
      <c r="L2920" s="476" t="str">
        <f t="shared" si="132"/>
        <v/>
      </c>
      <c r="M2920" s="477"/>
      <c r="N2920" s="478"/>
    </row>
    <row r="2921" ht="15" customHeight="1" spans="1:14">
      <c r="A2921" s="461">
        <v>2915</v>
      </c>
      <c r="B2921" s="469" t="s">
        <v>1869</v>
      </c>
      <c r="C2921" s="470" t="s">
        <v>1464</v>
      </c>
      <c r="D2921" s="471" t="s">
        <v>476</v>
      </c>
      <c r="E2921" s="465">
        <v>0</v>
      </c>
      <c r="F2921" s="466" t="e">
        <f t="shared" si="133"/>
        <v>#DIV/0!</v>
      </c>
      <c r="G2921" s="467">
        <v>0</v>
      </c>
      <c r="H2921" s="468"/>
      <c r="I2921" s="473"/>
      <c r="J2921" s="474"/>
      <c r="K2921" s="475">
        <f t="shared" si="134"/>
        <v>0</v>
      </c>
      <c r="L2921" s="476" t="str">
        <f t="shared" si="132"/>
        <v/>
      </c>
      <c r="M2921" s="477"/>
      <c r="N2921" s="478"/>
    </row>
    <row r="2922" ht="15" customHeight="1" spans="1:14">
      <c r="A2922" s="461">
        <v>2916</v>
      </c>
      <c r="B2922" s="469" t="s">
        <v>1869</v>
      </c>
      <c r="C2922" s="470" t="s">
        <v>2076</v>
      </c>
      <c r="D2922" s="471" t="s">
        <v>476</v>
      </c>
      <c r="E2922" s="465">
        <v>0</v>
      </c>
      <c r="F2922" s="466" t="e">
        <f t="shared" si="133"/>
        <v>#DIV/0!</v>
      </c>
      <c r="G2922" s="467">
        <v>0</v>
      </c>
      <c r="H2922" s="468"/>
      <c r="I2922" s="473"/>
      <c r="J2922" s="474"/>
      <c r="K2922" s="475">
        <f t="shared" si="134"/>
        <v>0</v>
      </c>
      <c r="L2922" s="476" t="str">
        <f t="shared" si="132"/>
        <v/>
      </c>
      <c r="M2922" s="477"/>
      <c r="N2922" s="478"/>
    </row>
    <row r="2923" ht="15" customHeight="1" spans="1:14">
      <c r="A2923" s="461">
        <v>2917</v>
      </c>
      <c r="B2923" s="469" t="s">
        <v>1869</v>
      </c>
      <c r="C2923" s="470" t="s">
        <v>3412</v>
      </c>
      <c r="D2923" s="471" t="s">
        <v>476</v>
      </c>
      <c r="E2923" s="465">
        <v>0</v>
      </c>
      <c r="F2923" s="466" t="e">
        <f t="shared" si="133"/>
        <v>#DIV/0!</v>
      </c>
      <c r="G2923" s="467">
        <v>0</v>
      </c>
      <c r="H2923" s="468"/>
      <c r="I2923" s="473"/>
      <c r="J2923" s="474"/>
      <c r="K2923" s="475">
        <f t="shared" si="134"/>
        <v>0</v>
      </c>
      <c r="L2923" s="476" t="str">
        <f t="shared" si="132"/>
        <v/>
      </c>
      <c r="M2923" s="477"/>
      <c r="N2923" s="478"/>
    </row>
    <row r="2924" ht="15" customHeight="1" spans="1:14">
      <c r="A2924" s="461">
        <v>2918</v>
      </c>
      <c r="B2924" s="469" t="s">
        <v>1869</v>
      </c>
      <c r="C2924" s="470" t="s">
        <v>3413</v>
      </c>
      <c r="D2924" s="471" t="s">
        <v>476</v>
      </c>
      <c r="E2924" s="465">
        <v>0</v>
      </c>
      <c r="F2924" s="466" t="e">
        <f t="shared" si="133"/>
        <v>#DIV/0!</v>
      </c>
      <c r="G2924" s="467">
        <v>0</v>
      </c>
      <c r="H2924" s="468"/>
      <c r="I2924" s="473"/>
      <c r="J2924" s="474"/>
      <c r="K2924" s="475">
        <f t="shared" si="134"/>
        <v>0</v>
      </c>
      <c r="L2924" s="476" t="str">
        <f t="shared" si="132"/>
        <v/>
      </c>
      <c r="M2924" s="477"/>
      <c r="N2924" s="478"/>
    </row>
    <row r="2925" ht="15" customHeight="1" spans="1:14">
      <c r="A2925" s="461">
        <v>2919</v>
      </c>
      <c r="B2925" s="469" t="s">
        <v>1869</v>
      </c>
      <c r="C2925" s="470" t="s">
        <v>3414</v>
      </c>
      <c r="D2925" s="471" t="s">
        <v>476</v>
      </c>
      <c r="E2925" s="465">
        <v>0</v>
      </c>
      <c r="F2925" s="466" t="e">
        <f t="shared" si="133"/>
        <v>#DIV/0!</v>
      </c>
      <c r="G2925" s="467">
        <v>0</v>
      </c>
      <c r="H2925" s="468"/>
      <c r="I2925" s="473"/>
      <c r="J2925" s="474"/>
      <c r="K2925" s="475">
        <f t="shared" si="134"/>
        <v>0</v>
      </c>
      <c r="L2925" s="476" t="str">
        <f t="shared" si="132"/>
        <v/>
      </c>
      <c r="M2925" s="477"/>
      <c r="N2925" s="478"/>
    </row>
    <row r="2926" ht="15" customHeight="1" spans="1:14">
      <c r="A2926" s="461">
        <v>2920</v>
      </c>
      <c r="B2926" s="469" t="s">
        <v>1869</v>
      </c>
      <c r="C2926" s="470" t="s">
        <v>3415</v>
      </c>
      <c r="D2926" s="471" t="s">
        <v>476</v>
      </c>
      <c r="E2926" s="465">
        <v>0</v>
      </c>
      <c r="F2926" s="466" t="e">
        <f t="shared" si="133"/>
        <v>#DIV/0!</v>
      </c>
      <c r="G2926" s="467">
        <v>0</v>
      </c>
      <c r="H2926" s="468"/>
      <c r="I2926" s="473"/>
      <c r="J2926" s="474"/>
      <c r="K2926" s="475">
        <f t="shared" si="134"/>
        <v>0</v>
      </c>
      <c r="L2926" s="476" t="str">
        <f t="shared" si="132"/>
        <v/>
      </c>
      <c r="M2926" s="477"/>
      <c r="N2926" s="478"/>
    </row>
    <row r="2927" ht="15" customHeight="1" spans="1:14">
      <c r="A2927" s="461">
        <v>2921</v>
      </c>
      <c r="B2927" s="469" t="s">
        <v>3416</v>
      </c>
      <c r="C2927" s="470" t="s">
        <v>786</v>
      </c>
      <c r="D2927" s="471" t="s">
        <v>1693</v>
      </c>
      <c r="E2927" s="465">
        <v>0</v>
      </c>
      <c r="F2927" s="466" t="e">
        <f t="shared" si="133"/>
        <v>#DIV/0!</v>
      </c>
      <c r="G2927" s="467">
        <v>0</v>
      </c>
      <c r="H2927" s="468"/>
      <c r="I2927" s="473"/>
      <c r="J2927" s="474"/>
      <c r="K2927" s="475">
        <f t="shared" si="134"/>
        <v>0</v>
      </c>
      <c r="L2927" s="476" t="str">
        <f t="shared" si="132"/>
        <v/>
      </c>
      <c r="M2927" s="477"/>
      <c r="N2927" s="478"/>
    </row>
    <row r="2928" ht="15" customHeight="1" spans="1:14">
      <c r="A2928" s="461">
        <v>2922</v>
      </c>
      <c r="B2928" s="469" t="s">
        <v>3416</v>
      </c>
      <c r="C2928" s="470" t="s">
        <v>3196</v>
      </c>
      <c r="D2928" s="471" t="s">
        <v>1693</v>
      </c>
      <c r="E2928" s="465">
        <v>0</v>
      </c>
      <c r="F2928" s="466" t="e">
        <f t="shared" si="133"/>
        <v>#DIV/0!</v>
      </c>
      <c r="G2928" s="467">
        <v>0</v>
      </c>
      <c r="H2928" s="468"/>
      <c r="I2928" s="473"/>
      <c r="J2928" s="474"/>
      <c r="K2928" s="475">
        <f t="shared" si="134"/>
        <v>0</v>
      </c>
      <c r="L2928" s="476" t="str">
        <f t="shared" si="132"/>
        <v/>
      </c>
      <c r="M2928" s="477"/>
      <c r="N2928" s="478"/>
    </row>
    <row r="2929" ht="15" customHeight="1" spans="1:14">
      <c r="A2929" s="461">
        <v>2923</v>
      </c>
      <c r="B2929" s="469" t="s">
        <v>3416</v>
      </c>
      <c r="C2929" s="470" t="s">
        <v>3417</v>
      </c>
      <c r="D2929" s="471" t="s">
        <v>1693</v>
      </c>
      <c r="E2929" s="465">
        <v>0</v>
      </c>
      <c r="F2929" s="466" t="e">
        <f t="shared" si="133"/>
        <v>#DIV/0!</v>
      </c>
      <c r="G2929" s="467">
        <v>0</v>
      </c>
      <c r="H2929" s="468"/>
      <c r="I2929" s="473"/>
      <c r="J2929" s="474"/>
      <c r="K2929" s="475">
        <f t="shared" si="134"/>
        <v>0</v>
      </c>
      <c r="L2929" s="476" t="str">
        <f t="shared" si="132"/>
        <v/>
      </c>
      <c r="M2929" s="477"/>
      <c r="N2929" s="478"/>
    </row>
    <row r="2930" ht="15" customHeight="1" spans="1:14">
      <c r="A2930" s="461">
        <v>2924</v>
      </c>
      <c r="B2930" s="469" t="s">
        <v>2016</v>
      </c>
      <c r="C2930" s="470" t="s">
        <v>3418</v>
      </c>
      <c r="D2930" s="471" t="s">
        <v>393</v>
      </c>
      <c r="E2930" s="465">
        <v>0</v>
      </c>
      <c r="F2930" s="466" t="e">
        <f t="shared" si="133"/>
        <v>#DIV/0!</v>
      </c>
      <c r="G2930" s="467">
        <v>0</v>
      </c>
      <c r="H2930" s="468"/>
      <c r="I2930" s="473"/>
      <c r="J2930" s="474"/>
      <c r="K2930" s="475">
        <f t="shared" si="134"/>
        <v>0</v>
      </c>
      <c r="L2930" s="476" t="str">
        <f t="shared" si="132"/>
        <v/>
      </c>
      <c r="M2930" s="477"/>
      <c r="N2930" s="478"/>
    </row>
    <row r="2931" ht="15" customHeight="1" spans="1:14">
      <c r="A2931" s="461">
        <v>2925</v>
      </c>
      <c r="B2931" s="469" t="s">
        <v>1990</v>
      </c>
      <c r="C2931" s="470" t="s">
        <v>3419</v>
      </c>
      <c r="D2931" s="471" t="s">
        <v>476</v>
      </c>
      <c r="E2931" s="465">
        <v>0</v>
      </c>
      <c r="F2931" s="466" t="e">
        <f t="shared" si="133"/>
        <v>#DIV/0!</v>
      </c>
      <c r="G2931" s="467">
        <v>0</v>
      </c>
      <c r="H2931" s="468"/>
      <c r="I2931" s="473"/>
      <c r="J2931" s="474"/>
      <c r="K2931" s="475">
        <f t="shared" si="134"/>
        <v>0</v>
      </c>
      <c r="L2931" s="476" t="str">
        <f t="shared" si="132"/>
        <v/>
      </c>
      <c r="M2931" s="477"/>
      <c r="N2931" s="478"/>
    </row>
    <row r="2932" ht="15" customHeight="1" spans="1:14">
      <c r="A2932" s="461">
        <v>2926</v>
      </c>
      <c r="B2932" s="469" t="s">
        <v>3420</v>
      </c>
      <c r="C2932" s="470" t="s">
        <v>3421</v>
      </c>
      <c r="D2932" s="471" t="s">
        <v>386</v>
      </c>
      <c r="E2932" s="465">
        <v>0</v>
      </c>
      <c r="F2932" s="466" t="e">
        <f t="shared" si="133"/>
        <v>#DIV/0!</v>
      </c>
      <c r="G2932" s="467">
        <v>0</v>
      </c>
      <c r="H2932" s="468"/>
      <c r="I2932" s="473"/>
      <c r="J2932" s="474"/>
      <c r="K2932" s="475">
        <f t="shared" si="134"/>
        <v>0</v>
      </c>
      <c r="L2932" s="476" t="str">
        <f t="shared" si="132"/>
        <v/>
      </c>
      <c r="M2932" s="477"/>
      <c r="N2932" s="478"/>
    </row>
    <row r="2933" ht="15" customHeight="1" spans="1:14">
      <c r="A2933" s="461">
        <v>2927</v>
      </c>
      <c r="B2933" s="469" t="s">
        <v>3422</v>
      </c>
      <c r="C2933" s="470"/>
      <c r="D2933" s="471" t="s">
        <v>342</v>
      </c>
      <c r="E2933" s="465">
        <v>0</v>
      </c>
      <c r="F2933" s="466" t="e">
        <f t="shared" si="133"/>
        <v>#DIV/0!</v>
      </c>
      <c r="G2933" s="467">
        <v>0</v>
      </c>
      <c r="H2933" s="468"/>
      <c r="I2933" s="473"/>
      <c r="J2933" s="474"/>
      <c r="K2933" s="475">
        <f t="shared" si="134"/>
        <v>0</v>
      </c>
      <c r="L2933" s="476" t="str">
        <f t="shared" si="132"/>
        <v/>
      </c>
      <c r="M2933" s="477"/>
      <c r="N2933" s="478"/>
    </row>
    <row r="2934" ht="15" customHeight="1" spans="1:14">
      <c r="A2934" s="461">
        <v>2928</v>
      </c>
      <c r="B2934" s="469" t="s">
        <v>1965</v>
      </c>
      <c r="C2934" s="470" t="s">
        <v>3423</v>
      </c>
      <c r="D2934" s="471" t="s">
        <v>386</v>
      </c>
      <c r="E2934" s="465">
        <v>0</v>
      </c>
      <c r="F2934" s="466" t="e">
        <f t="shared" si="133"/>
        <v>#DIV/0!</v>
      </c>
      <c r="G2934" s="467">
        <v>0</v>
      </c>
      <c r="H2934" s="468"/>
      <c r="I2934" s="473"/>
      <c r="J2934" s="474"/>
      <c r="K2934" s="475">
        <f t="shared" si="134"/>
        <v>0</v>
      </c>
      <c r="L2934" s="476" t="str">
        <f t="shared" si="132"/>
        <v/>
      </c>
      <c r="M2934" s="477"/>
      <c r="N2934" s="478"/>
    </row>
    <row r="2935" ht="15" customHeight="1" spans="1:14">
      <c r="A2935" s="461">
        <v>2929</v>
      </c>
      <c r="B2935" s="469" t="s">
        <v>3424</v>
      </c>
      <c r="C2935" s="470" t="s">
        <v>3425</v>
      </c>
      <c r="D2935" s="471" t="s">
        <v>378</v>
      </c>
      <c r="E2935" s="465">
        <v>0</v>
      </c>
      <c r="F2935" s="466" t="e">
        <f t="shared" si="133"/>
        <v>#DIV/0!</v>
      </c>
      <c r="G2935" s="467">
        <v>0</v>
      </c>
      <c r="H2935" s="468"/>
      <c r="I2935" s="473"/>
      <c r="J2935" s="474"/>
      <c r="K2935" s="475">
        <f t="shared" si="134"/>
        <v>0</v>
      </c>
      <c r="L2935" s="476" t="str">
        <f t="shared" si="132"/>
        <v/>
      </c>
      <c r="M2935" s="477"/>
      <c r="N2935" s="478"/>
    </row>
    <row r="2936" ht="15" customHeight="1" spans="1:14">
      <c r="A2936" s="461">
        <v>2930</v>
      </c>
      <c r="B2936" s="469" t="s">
        <v>3426</v>
      </c>
      <c r="C2936" s="470"/>
      <c r="D2936" s="471" t="s">
        <v>378</v>
      </c>
      <c r="E2936" s="465">
        <v>0</v>
      </c>
      <c r="F2936" s="466" t="e">
        <f t="shared" si="133"/>
        <v>#DIV/0!</v>
      </c>
      <c r="G2936" s="467">
        <v>0</v>
      </c>
      <c r="H2936" s="468"/>
      <c r="I2936" s="473"/>
      <c r="J2936" s="474"/>
      <c r="K2936" s="475">
        <f t="shared" si="134"/>
        <v>0</v>
      </c>
      <c r="L2936" s="476" t="str">
        <f t="shared" si="132"/>
        <v/>
      </c>
      <c r="M2936" s="477"/>
      <c r="N2936" s="478"/>
    </row>
    <row r="2937" ht="15" customHeight="1" spans="1:14">
      <c r="A2937" s="461">
        <v>2931</v>
      </c>
      <c r="B2937" s="469" t="s">
        <v>3427</v>
      </c>
      <c r="C2937" s="470"/>
      <c r="D2937" s="471" t="s">
        <v>378</v>
      </c>
      <c r="E2937" s="465">
        <v>0</v>
      </c>
      <c r="F2937" s="466" t="e">
        <f t="shared" si="133"/>
        <v>#DIV/0!</v>
      </c>
      <c r="G2937" s="467">
        <v>0</v>
      </c>
      <c r="H2937" s="468"/>
      <c r="I2937" s="473"/>
      <c r="J2937" s="474"/>
      <c r="K2937" s="475">
        <f t="shared" si="134"/>
        <v>0</v>
      </c>
      <c r="L2937" s="476" t="str">
        <f t="shared" si="132"/>
        <v/>
      </c>
      <c r="M2937" s="477"/>
      <c r="N2937" s="478"/>
    </row>
    <row r="2938" ht="15" customHeight="1" spans="1:14">
      <c r="A2938" s="461">
        <v>2932</v>
      </c>
      <c r="B2938" s="469" t="s">
        <v>3428</v>
      </c>
      <c r="C2938" s="470"/>
      <c r="D2938" s="471" t="s">
        <v>386</v>
      </c>
      <c r="E2938" s="465">
        <v>0</v>
      </c>
      <c r="F2938" s="466" t="e">
        <f t="shared" si="133"/>
        <v>#DIV/0!</v>
      </c>
      <c r="G2938" s="467">
        <v>0</v>
      </c>
      <c r="H2938" s="468"/>
      <c r="I2938" s="473"/>
      <c r="J2938" s="474"/>
      <c r="K2938" s="475">
        <f t="shared" si="134"/>
        <v>0</v>
      </c>
      <c r="L2938" s="476" t="str">
        <f t="shared" si="132"/>
        <v/>
      </c>
      <c r="M2938" s="477"/>
      <c r="N2938" s="478"/>
    </row>
    <row r="2939" ht="15" customHeight="1" spans="1:14">
      <c r="A2939" s="461">
        <v>2933</v>
      </c>
      <c r="B2939" s="469" t="s">
        <v>1986</v>
      </c>
      <c r="C2939" s="470" t="s">
        <v>3429</v>
      </c>
      <c r="D2939" s="471" t="s">
        <v>342</v>
      </c>
      <c r="E2939" s="465">
        <v>0</v>
      </c>
      <c r="F2939" s="466" t="e">
        <f t="shared" si="133"/>
        <v>#DIV/0!</v>
      </c>
      <c r="G2939" s="467">
        <v>0</v>
      </c>
      <c r="H2939" s="468"/>
      <c r="I2939" s="473"/>
      <c r="J2939" s="474"/>
      <c r="K2939" s="475">
        <f t="shared" si="134"/>
        <v>0</v>
      </c>
      <c r="L2939" s="476" t="str">
        <f t="shared" si="132"/>
        <v/>
      </c>
      <c r="M2939" s="477"/>
      <c r="N2939" s="478"/>
    </row>
    <row r="2940" ht="15" customHeight="1" spans="1:14">
      <c r="A2940" s="461">
        <v>2934</v>
      </c>
      <c r="B2940" s="469" t="s">
        <v>2130</v>
      </c>
      <c r="C2940" s="470" t="s">
        <v>1983</v>
      </c>
      <c r="D2940" s="471" t="s">
        <v>386</v>
      </c>
      <c r="E2940" s="465">
        <v>0</v>
      </c>
      <c r="F2940" s="466" t="e">
        <f t="shared" si="133"/>
        <v>#DIV/0!</v>
      </c>
      <c r="G2940" s="467">
        <v>0</v>
      </c>
      <c r="H2940" s="468"/>
      <c r="I2940" s="473"/>
      <c r="J2940" s="474"/>
      <c r="K2940" s="475">
        <f t="shared" si="134"/>
        <v>0</v>
      </c>
      <c r="L2940" s="476" t="str">
        <f t="shared" si="132"/>
        <v/>
      </c>
      <c r="M2940" s="477"/>
      <c r="N2940" s="478"/>
    </row>
    <row r="2941" ht="15" customHeight="1" spans="1:14">
      <c r="A2941" s="461">
        <v>2935</v>
      </c>
      <c r="B2941" s="469" t="s">
        <v>3430</v>
      </c>
      <c r="C2941" s="470">
        <v>270</v>
      </c>
      <c r="D2941" s="471" t="s">
        <v>386</v>
      </c>
      <c r="E2941" s="465">
        <v>0</v>
      </c>
      <c r="F2941" s="466" t="e">
        <f t="shared" si="133"/>
        <v>#DIV/0!</v>
      </c>
      <c r="G2941" s="467">
        <v>0</v>
      </c>
      <c r="H2941" s="468"/>
      <c r="I2941" s="473"/>
      <c r="J2941" s="474"/>
      <c r="K2941" s="475">
        <f t="shared" si="134"/>
        <v>0</v>
      </c>
      <c r="L2941" s="476" t="str">
        <f t="shared" si="132"/>
        <v/>
      </c>
      <c r="M2941" s="477"/>
      <c r="N2941" s="478"/>
    </row>
    <row r="2942" ht="15" customHeight="1" spans="1:14">
      <c r="A2942" s="461">
        <v>2936</v>
      </c>
      <c r="B2942" s="469" t="s">
        <v>3431</v>
      </c>
      <c r="C2942" s="470"/>
      <c r="D2942" s="471" t="s">
        <v>386</v>
      </c>
      <c r="E2942" s="465">
        <v>0</v>
      </c>
      <c r="F2942" s="466" t="e">
        <f t="shared" si="133"/>
        <v>#DIV/0!</v>
      </c>
      <c r="G2942" s="467">
        <v>0</v>
      </c>
      <c r="H2942" s="468"/>
      <c r="I2942" s="473"/>
      <c r="J2942" s="474"/>
      <c r="K2942" s="475">
        <f t="shared" si="134"/>
        <v>0</v>
      </c>
      <c r="L2942" s="476" t="str">
        <f t="shared" si="132"/>
        <v/>
      </c>
      <c r="M2942" s="477"/>
      <c r="N2942" s="478"/>
    </row>
    <row r="2943" ht="15" customHeight="1" spans="1:14">
      <c r="A2943" s="461">
        <v>2937</v>
      </c>
      <c r="B2943" s="469" t="s">
        <v>3432</v>
      </c>
      <c r="C2943" s="470" t="s">
        <v>3433</v>
      </c>
      <c r="D2943" s="471" t="s">
        <v>386</v>
      </c>
      <c r="E2943" s="465">
        <v>0</v>
      </c>
      <c r="F2943" s="466" t="e">
        <f t="shared" si="133"/>
        <v>#DIV/0!</v>
      </c>
      <c r="G2943" s="467">
        <v>0</v>
      </c>
      <c r="H2943" s="468"/>
      <c r="I2943" s="473"/>
      <c r="J2943" s="474"/>
      <c r="K2943" s="475">
        <f t="shared" si="134"/>
        <v>0</v>
      </c>
      <c r="L2943" s="476" t="str">
        <f t="shared" si="132"/>
        <v/>
      </c>
      <c r="M2943" s="477"/>
      <c r="N2943" s="478"/>
    </row>
    <row r="2944" ht="15" customHeight="1" spans="1:14">
      <c r="A2944" s="461">
        <v>2938</v>
      </c>
      <c r="B2944" s="469" t="s">
        <v>3434</v>
      </c>
      <c r="C2944" s="470"/>
      <c r="D2944" s="471" t="s">
        <v>342</v>
      </c>
      <c r="E2944" s="465">
        <v>0</v>
      </c>
      <c r="F2944" s="466" t="e">
        <f t="shared" si="133"/>
        <v>#DIV/0!</v>
      </c>
      <c r="G2944" s="467">
        <v>0</v>
      </c>
      <c r="H2944" s="468"/>
      <c r="I2944" s="473"/>
      <c r="J2944" s="474"/>
      <c r="K2944" s="475">
        <f t="shared" si="134"/>
        <v>0</v>
      </c>
      <c r="L2944" s="476" t="str">
        <f t="shared" si="132"/>
        <v/>
      </c>
      <c r="M2944" s="477"/>
      <c r="N2944" s="478"/>
    </row>
    <row r="2945" ht="15" customHeight="1" spans="1:14">
      <c r="A2945" s="461">
        <v>2939</v>
      </c>
      <c r="B2945" s="469" t="s">
        <v>3435</v>
      </c>
      <c r="C2945" s="470" t="s">
        <v>3436</v>
      </c>
      <c r="D2945" s="471" t="s">
        <v>386</v>
      </c>
      <c r="E2945" s="465">
        <v>0</v>
      </c>
      <c r="F2945" s="466" t="e">
        <f t="shared" si="133"/>
        <v>#DIV/0!</v>
      </c>
      <c r="G2945" s="467">
        <v>0</v>
      </c>
      <c r="H2945" s="468"/>
      <c r="I2945" s="473"/>
      <c r="J2945" s="474"/>
      <c r="K2945" s="475">
        <f t="shared" si="134"/>
        <v>0</v>
      </c>
      <c r="L2945" s="476" t="str">
        <f t="shared" si="132"/>
        <v/>
      </c>
      <c r="M2945" s="477"/>
      <c r="N2945" s="478"/>
    </row>
    <row r="2946" ht="15" customHeight="1" spans="1:14">
      <c r="A2946" s="461">
        <v>2940</v>
      </c>
      <c r="B2946" s="469" t="s">
        <v>3437</v>
      </c>
      <c r="C2946" s="470" t="s">
        <v>3438</v>
      </c>
      <c r="D2946" s="471" t="s">
        <v>386</v>
      </c>
      <c r="E2946" s="465">
        <v>0</v>
      </c>
      <c r="F2946" s="466" t="e">
        <f t="shared" si="133"/>
        <v>#DIV/0!</v>
      </c>
      <c r="G2946" s="467">
        <v>0</v>
      </c>
      <c r="H2946" s="468"/>
      <c r="I2946" s="473"/>
      <c r="J2946" s="474"/>
      <c r="K2946" s="475">
        <f t="shared" si="134"/>
        <v>0</v>
      </c>
      <c r="L2946" s="476" t="str">
        <f t="shared" si="132"/>
        <v/>
      </c>
      <c r="M2946" s="477"/>
      <c r="N2946" s="478"/>
    </row>
    <row r="2947" ht="15" customHeight="1" spans="1:14">
      <c r="A2947" s="461">
        <v>2941</v>
      </c>
      <c r="B2947" s="469" t="s">
        <v>2028</v>
      </c>
      <c r="C2947" s="470"/>
      <c r="D2947" s="471" t="s">
        <v>386</v>
      </c>
      <c r="E2947" s="465">
        <v>0</v>
      </c>
      <c r="F2947" s="466" t="e">
        <f t="shared" si="133"/>
        <v>#DIV/0!</v>
      </c>
      <c r="G2947" s="467">
        <v>0</v>
      </c>
      <c r="H2947" s="468"/>
      <c r="I2947" s="473"/>
      <c r="J2947" s="474"/>
      <c r="K2947" s="475">
        <f t="shared" si="134"/>
        <v>0</v>
      </c>
      <c r="L2947" s="476" t="str">
        <f t="shared" ref="L2947:L3010" si="135">IF(OR(G2947&lt;=0,G2947=""),"",(J2947-G2947)/G2947*100)</f>
        <v/>
      </c>
      <c r="M2947" s="477"/>
      <c r="N2947" s="478"/>
    </row>
    <row r="2948" ht="15" customHeight="1" spans="1:14">
      <c r="A2948" s="461">
        <v>2942</v>
      </c>
      <c r="B2948" s="469" t="s">
        <v>3439</v>
      </c>
      <c r="C2948" s="470"/>
      <c r="D2948" s="471" t="s">
        <v>386</v>
      </c>
      <c r="E2948" s="465">
        <v>0</v>
      </c>
      <c r="F2948" s="466" t="e">
        <f t="shared" si="133"/>
        <v>#DIV/0!</v>
      </c>
      <c r="G2948" s="467">
        <v>0</v>
      </c>
      <c r="H2948" s="468"/>
      <c r="I2948" s="473"/>
      <c r="J2948" s="474"/>
      <c r="K2948" s="475">
        <f t="shared" si="134"/>
        <v>0</v>
      </c>
      <c r="L2948" s="476" t="str">
        <f t="shared" si="135"/>
        <v/>
      </c>
      <c r="M2948" s="477"/>
      <c r="N2948" s="478"/>
    </row>
    <row r="2949" ht="15" customHeight="1" spans="1:14">
      <c r="A2949" s="461">
        <v>2943</v>
      </c>
      <c r="B2949" s="469" t="s">
        <v>3440</v>
      </c>
      <c r="C2949" s="470"/>
      <c r="D2949" s="471" t="s">
        <v>386</v>
      </c>
      <c r="E2949" s="465">
        <v>0</v>
      </c>
      <c r="F2949" s="466" t="e">
        <f t="shared" si="133"/>
        <v>#DIV/0!</v>
      </c>
      <c r="G2949" s="467">
        <v>0</v>
      </c>
      <c r="H2949" s="468"/>
      <c r="I2949" s="473"/>
      <c r="J2949" s="474"/>
      <c r="K2949" s="475">
        <f t="shared" si="134"/>
        <v>0</v>
      </c>
      <c r="L2949" s="476" t="str">
        <f t="shared" si="135"/>
        <v/>
      </c>
      <c r="M2949" s="477"/>
      <c r="N2949" s="478"/>
    </row>
    <row r="2950" ht="15" customHeight="1" spans="1:14">
      <c r="A2950" s="461">
        <v>2944</v>
      </c>
      <c r="B2950" s="469" t="s">
        <v>2036</v>
      </c>
      <c r="C2950" s="470" t="s">
        <v>3441</v>
      </c>
      <c r="D2950" s="471" t="s">
        <v>476</v>
      </c>
      <c r="E2950" s="465">
        <v>0</v>
      </c>
      <c r="F2950" s="466" t="e">
        <f t="shared" si="133"/>
        <v>#DIV/0!</v>
      </c>
      <c r="G2950" s="467">
        <v>0</v>
      </c>
      <c r="H2950" s="468"/>
      <c r="I2950" s="473"/>
      <c r="J2950" s="474"/>
      <c r="K2950" s="475">
        <f t="shared" si="134"/>
        <v>0</v>
      </c>
      <c r="L2950" s="476" t="str">
        <f t="shared" si="135"/>
        <v/>
      </c>
      <c r="M2950" s="477"/>
      <c r="N2950" s="478"/>
    </row>
    <row r="2951" ht="15" customHeight="1" spans="1:14">
      <c r="A2951" s="461">
        <v>2945</v>
      </c>
      <c r="B2951" s="469" t="s">
        <v>3442</v>
      </c>
      <c r="C2951" s="470" t="s">
        <v>3443</v>
      </c>
      <c r="D2951" s="471" t="s">
        <v>476</v>
      </c>
      <c r="E2951" s="465">
        <v>0</v>
      </c>
      <c r="F2951" s="466" t="e">
        <f t="shared" si="133"/>
        <v>#DIV/0!</v>
      </c>
      <c r="G2951" s="467">
        <v>0</v>
      </c>
      <c r="H2951" s="468"/>
      <c r="I2951" s="473"/>
      <c r="J2951" s="474"/>
      <c r="K2951" s="475">
        <f t="shared" si="134"/>
        <v>0</v>
      </c>
      <c r="L2951" s="476" t="str">
        <f t="shared" si="135"/>
        <v/>
      </c>
      <c r="M2951" s="477"/>
      <c r="N2951" s="478"/>
    </row>
    <row r="2952" ht="15" customHeight="1" spans="1:14">
      <c r="A2952" s="461">
        <v>2946</v>
      </c>
      <c r="B2952" s="469" t="s">
        <v>3442</v>
      </c>
      <c r="C2952" s="470">
        <v>3.15</v>
      </c>
      <c r="D2952" s="471" t="s">
        <v>476</v>
      </c>
      <c r="E2952" s="465">
        <v>0</v>
      </c>
      <c r="F2952" s="466" t="e">
        <f t="shared" ref="F2952:F3015" si="136">G2952/E2952</f>
        <v>#DIV/0!</v>
      </c>
      <c r="G2952" s="467">
        <v>0</v>
      </c>
      <c r="H2952" s="468"/>
      <c r="I2952" s="473"/>
      <c r="J2952" s="474"/>
      <c r="K2952" s="475">
        <f t="shared" ref="K2952:K3015" si="137">J2952-G2952</f>
        <v>0</v>
      </c>
      <c r="L2952" s="476" t="str">
        <f t="shared" si="135"/>
        <v/>
      </c>
      <c r="M2952" s="477"/>
      <c r="N2952" s="478"/>
    </row>
    <row r="2953" ht="15" customHeight="1" spans="1:14">
      <c r="A2953" s="461">
        <v>2947</v>
      </c>
      <c r="B2953" s="469" t="s">
        <v>3444</v>
      </c>
      <c r="C2953" s="470"/>
      <c r="D2953" s="471" t="s">
        <v>386</v>
      </c>
      <c r="E2953" s="465">
        <v>0</v>
      </c>
      <c r="F2953" s="466" t="e">
        <f t="shared" si="136"/>
        <v>#DIV/0!</v>
      </c>
      <c r="G2953" s="467">
        <v>0</v>
      </c>
      <c r="H2953" s="468"/>
      <c r="I2953" s="473"/>
      <c r="J2953" s="474"/>
      <c r="K2953" s="475">
        <f t="shared" si="137"/>
        <v>0</v>
      </c>
      <c r="L2953" s="476" t="str">
        <f t="shared" si="135"/>
        <v/>
      </c>
      <c r="M2953" s="477"/>
      <c r="N2953" s="478"/>
    </row>
    <row r="2954" ht="15" customHeight="1" spans="1:14">
      <c r="A2954" s="461">
        <v>2948</v>
      </c>
      <c r="B2954" s="469" t="s">
        <v>3445</v>
      </c>
      <c r="C2954" s="470"/>
      <c r="D2954" s="471" t="s">
        <v>386</v>
      </c>
      <c r="E2954" s="465">
        <v>0</v>
      </c>
      <c r="F2954" s="466" t="e">
        <f t="shared" si="136"/>
        <v>#DIV/0!</v>
      </c>
      <c r="G2954" s="467">
        <v>0</v>
      </c>
      <c r="H2954" s="468"/>
      <c r="I2954" s="473"/>
      <c r="J2954" s="474"/>
      <c r="K2954" s="475">
        <f t="shared" si="137"/>
        <v>0</v>
      </c>
      <c r="L2954" s="476" t="str">
        <f t="shared" si="135"/>
        <v/>
      </c>
      <c r="M2954" s="477"/>
      <c r="N2954" s="478"/>
    </row>
    <row r="2955" ht="15" customHeight="1" spans="1:14">
      <c r="A2955" s="461">
        <v>2949</v>
      </c>
      <c r="B2955" s="469" t="s">
        <v>2039</v>
      </c>
      <c r="C2955" s="470" t="s">
        <v>3446</v>
      </c>
      <c r="D2955" s="471" t="s">
        <v>476</v>
      </c>
      <c r="E2955" s="465">
        <v>0</v>
      </c>
      <c r="F2955" s="466" t="e">
        <f t="shared" si="136"/>
        <v>#DIV/0!</v>
      </c>
      <c r="G2955" s="467">
        <v>0</v>
      </c>
      <c r="H2955" s="468"/>
      <c r="I2955" s="473"/>
      <c r="J2955" s="474"/>
      <c r="K2955" s="475">
        <f t="shared" si="137"/>
        <v>0</v>
      </c>
      <c r="L2955" s="476" t="str">
        <f t="shared" si="135"/>
        <v/>
      </c>
      <c r="M2955" s="477"/>
      <c r="N2955" s="478"/>
    </row>
    <row r="2956" ht="15" customHeight="1" spans="1:14">
      <c r="A2956" s="461">
        <v>2950</v>
      </c>
      <c r="B2956" s="469" t="s">
        <v>2039</v>
      </c>
      <c r="C2956" s="470" t="s">
        <v>3447</v>
      </c>
      <c r="D2956" s="471" t="s">
        <v>476</v>
      </c>
      <c r="E2956" s="465">
        <v>0</v>
      </c>
      <c r="F2956" s="466" t="e">
        <f t="shared" si="136"/>
        <v>#DIV/0!</v>
      </c>
      <c r="G2956" s="467">
        <v>0</v>
      </c>
      <c r="H2956" s="468"/>
      <c r="I2956" s="473"/>
      <c r="J2956" s="474"/>
      <c r="K2956" s="475">
        <f t="shared" si="137"/>
        <v>0</v>
      </c>
      <c r="L2956" s="476" t="str">
        <f t="shared" si="135"/>
        <v/>
      </c>
      <c r="M2956" s="477"/>
      <c r="N2956" s="478"/>
    </row>
    <row r="2957" ht="15" customHeight="1" spans="1:14">
      <c r="A2957" s="461">
        <v>2951</v>
      </c>
      <c r="B2957" s="469" t="s">
        <v>3448</v>
      </c>
      <c r="C2957" s="470"/>
      <c r="D2957" s="471" t="s">
        <v>386</v>
      </c>
      <c r="E2957" s="465">
        <v>0</v>
      </c>
      <c r="F2957" s="466" t="e">
        <f t="shared" si="136"/>
        <v>#DIV/0!</v>
      </c>
      <c r="G2957" s="467">
        <v>0</v>
      </c>
      <c r="H2957" s="468"/>
      <c r="I2957" s="473"/>
      <c r="J2957" s="474"/>
      <c r="K2957" s="475">
        <f t="shared" si="137"/>
        <v>0</v>
      </c>
      <c r="L2957" s="476" t="str">
        <f t="shared" si="135"/>
        <v/>
      </c>
      <c r="M2957" s="477"/>
      <c r="N2957" s="478"/>
    </row>
    <row r="2958" ht="15" customHeight="1" spans="1:14">
      <c r="A2958" s="461">
        <v>2952</v>
      </c>
      <c r="B2958" s="469" t="s">
        <v>2039</v>
      </c>
      <c r="C2958" s="470" t="s">
        <v>3449</v>
      </c>
      <c r="D2958" s="471" t="s">
        <v>476</v>
      </c>
      <c r="E2958" s="465">
        <v>0</v>
      </c>
      <c r="F2958" s="466" t="e">
        <f t="shared" si="136"/>
        <v>#DIV/0!</v>
      </c>
      <c r="G2958" s="467">
        <v>0</v>
      </c>
      <c r="H2958" s="468"/>
      <c r="I2958" s="473"/>
      <c r="J2958" s="474"/>
      <c r="K2958" s="475">
        <f t="shared" si="137"/>
        <v>0</v>
      </c>
      <c r="L2958" s="476" t="str">
        <f t="shared" si="135"/>
        <v/>
      </c>
      <c r="M2958" s="477"/>
      <c r="N2958" s="478"/>
    </row>
    <row r="2959" ht="15" customHeight="1" spans="1:14">
      <c r="A2959" s="461">
        <v>2953</v>
      </c>
      <c r="B2959" s="469" t="s">
        <v>2039</v>
      </c>
      <c r="C2959" s="470" t="s">
        <v>1931</v>
      </c>
      <c r="D2959" s="471" t="s">
        <v>476</v>
      </c>
      <c r="E2959" s="465">
        <v>0</v>
      </c>
      <c r="F2959" s="466" t="e">
        <f t="shared" si="136"/>
        <v>#DIV/0!</v>
      </c>
      <c r="G2959" s="467">
        <v>0</v>
      </c>
      <c r="H2959" s="468"/>
      <c r="I2959" s="473"/>
      <c r="J2959" s="474"/>
      <c r="K2959" s="475">
        <f t="shared" si="137"/>
        <v>0</v>
      </c>
      <c r="L2959" s="476" t="str">
        <f t="shared" si="135"/>
        <v/>
      </c>
      <c r="M2959" s="477"/>
      <c r="N2959" s="478"/>
    </row>
    <row r="2960" ht="15" customHeight="1" spans="1:14">
      <c r="A2960" s="461">
        <v>2954</v>
      </c>
      <c r="B2960" s="469" t="s">
        <v>2039</v>
      </c>
      <c r="C2960" s="470" t="s">
        <v>3450</v>
      </c>
      <c r="D2960" s="471" t="s">
        <v>476</v>
      </c>
      <c r="E2960" s="465">
        <v>0</v>
      </c>
      <c r="F2960" s="466" t="e">
        <f t="shared" si="136"/>
        <v>#DIV/0!</v>
      </c>
      <c r="G2960" s="467">
        <v>0</v>
      </c>
      <c r="H2960" s="468"/>
      <c r="I2960" s="473"/>
      <c r="J2960" s="474"/>
      <c r="K2960" s="475">
        <f t="shared" si="137"/>
        <v>0</v>
      </c>
      <c r="L2960" s="476" t="str">
        <f t="shared" si="135"/>
        <v/>
      </c>
      <c r="M2960" s="477"/>
      <c r="N2960" s="478"/>
    </row>
    <row r="2961" ht="15" customHeight="1" spans="1:14">
      <c r="A2961" s="461">
        <v>2955</v>
      </c>
      <c r="B2961" s="469" t="s">
        <v>2039</v>
      </c>
      <c r="C2961" s="470" t="s">
        <v>3451</v>
      </c>
      <c r="D2961" s="471" t="s">
        <v>476</v>
      </c>
      <c r="E2961" s="465">
        <v>0</v>
      </c>
      <c r="F2961" s="466" t="e">
        <f t="shared" si="136"/>
        <v>#DIV/0!</v>
      </c>
      <c r="G2961" s="467">
        <v>0</v>
      </c>
      <c r="H2961" s="468"/>
      <c r="I2961" s="473"/>
      <c r="J2961" s="474"/>
      <c r="K2961" s="475">
        <f t="shared" si="137"/>
        <v>0</v>
      </c>
      <c r="L2961" s="476" t="str">
        <f t="shared" si="135"/>
        <v/>
      </c>
      <c r="M2961" s="477"/>
      <c r="N2961" s="478"/>
    </row>
    <row r="2962" ht="15" customHeight="1" spans="1:14">
      <c r="A2962" s="461">
        <v>2956</v>
      </c>
      <c r="B2962" s="469" t="s">
        <v>2039</v>
      </c>
      <c r="C2962" s="470" t="s">
        <v>3452</v>
      </c>
      <c r="D2962" s="471" t="s">
        <v>476</v>
      </c>
      <c r="E2962" s="465">
        <v>0</v>
      </c>
      <c r="F2962" s="466" t="e">
        <f t="shared" si="136"/>
        <v>#DIV/0!</v>
      </c>
      <c r="G2962" s="467">
        <v>0</v>
      </c>
      <c r="H2962" s="468"/>
      <c r="I2962" s="473"/>
      <c r="J2962" s="474"/>
      <c r="K2962" s="475">
        <f t="shared" si="137"/>
        <v>0</v>
      </c>
      <c r="L2962" s="476" t="str">
        <f t="shared" si="135"/>
        <v/>
      </c>
      <c r="M2962" s="477"/>
      <c r="N2962" s="478"/>
    </row>
    <row r="2963" ht="15" customHeight="1" spans="1:14">
      <c r="A2963" s="461">
        <v>2957</v>
      </c>
      <c r="B2963" s="469" t="s">
        <v>2039</v>
      </c>
      <c r="C2963" s="470" t="s">
        <v>1932</v>
      </c>
      <c r="D2963" s="471" t="s">
        <v>476</v>
      </c>
      <c r="E2963" s="465">
        <v>0</v>
      </c>
      <c r="F2963" s="466" t="e">
        <f t="shared" si="136"/>
        <v>#DIV/0!</v>
      </c>
      <c r="G2963" s="467">
        <v>0</v>
      </c>
      <c r="H2963" s="468"/>
      <c r="I2963" s="473"/>
      <c r="J2963" s="474"/>
      <c r="K2963" s="475">
        <f t="shared" si="137"/>
        <v>0</v>
      </c>
      <c r="L2963" s="476" t="str">
        <f t="shared" si="135"/>
        <v/>
      </c>
      <c r="M2963" s="477"/>
      <c r="N2963" s="478"/>
    </row>
    <row r="2964" ht="15" customHeight="1" spans="1:14">
      <c r="A2964" s="461">
        <v>2958</v>
      </c>
      <c r="B2964" s="469" t="s">
        <v>2039</v>
      </c>
      <c r="C2964" s="470" t="s">
        <v>3453</v>
      </c>
      <c r="D2964" s="471" t="s">
        <v>476</v>
      </c>
      <c r="E2964" s="465">
        <v>0</v>
      </c>
      <c r="F2964" s="466" t="e">
        <f t="shared" si="136"/>
        <v>#DIV/0!</v>
      </c>
      <c r="G2964" s="467">
        <v>0</v>
      </c>
      <c r="H2964" s="468"/>
      <c r="I2964" s="473"/>
      <c r="J2964" s="474"/>
      <c r="K2964" s="475">
        <f t="shared" si="137"/>
        <v>0</v>
      </c>
      <c r="L2964" s="476" t="str">
        <f t="shared" si="135"/>
        <v/>
      </c>
      <c r="M2964" s="477"/>
      <c r="N2964" s="478"/>
    </row>
    <row r="2965" ht="15" customHeight="1" spans="1:14">
      <c r="A2965" s="461">
        <v>2959</v>
      </c>
      <c r="B2965" s="469" t="s">
        <v>2039</v>
      </c>
      <c r="C2965" s="470" t="s">
        <v>1906</v>
      </c>
      <c r="D2965" s="471" t="s">
        <v>476</v>
      </c>
      <c r="E2965" s="465">
        <v>0</v>
      </c>
      <c r="F2965" s="466" t="e">
        <f t="shared" si="136"/>
        <v>#DIV/0!</v>
      </c>
      <c r="G2965" s="467">
        <v>0</v>
      </c>
      <c r="H2965" s="468"/>
      <c r="I2965" s="473"/>
      <c r="J2965" s="474"/>
      <c r="K2965" s="475">
        <f t="shared" si="137"/>
        <v>0</v>
      </c>
      <c r="L2965" s="476" t="str">
        <f t="shared" si="135"/>
        <v/>
      </c>
      <c r="M2965" s="477"/>
      <c r="N2965" s="478"/>
    </row>
    <row r="2966" ht="15" customHeight="1" spans="1:14">
      <c r="A2966" s="461">
        <v>2960</v>
      </c>
      <c r="B2966" s="469" t="s">
        <v>2039</v>
      </c>
      <c r="C2966" s="470" t="s">
        <v>1905</v>
      </c>
      <c r="D2966" s="471" t="s">
        <v>476</v>
      </c>
      <c r="E2966" s="465">
        <v>0</v>
      </c>
      <c r="F2966" s="466" t="e">
        <f t="shared" si="136"/>
        <v>#DIV/0!</v>
      </c>
      <c r="G2966" s="467">
        <v>0</v>
      </c>
      <c r="H2966" s="468"/>
      <c r="I2966" s="473"/>
      <c r="J2966" s="474"/>
      <c r="K2966" s="475">
        <f t="shared" si="137"/>
        <v>0</v>
      </c>
      <c r="L2966" s="476" t="str">
        <f t="shared" si="135"/>
        <v/>
      </c>
      <c r="M2966" s="477"/>
      <c r="N2966" s="478"/>
    </row>
    <row r="2967" ht="15" customHeight="1" spans="1:14">
      <c r="A2967" s="461">
        <v>2961</v>
      </c>
      <c r="B2967" s="469" t="s">
        <v>2039</v>
      </c>
      <c r="C2967" s="470" t="s">
        <v>3454</v>
      </c>
      <c r="D2967" s="471" t="s">
        <v>476</v>
      </c>
      <c r="E2967" s="465">
        <v>0</v>
      </c>
      <c r="F2967" s="466" t="e">
        <f t="shared" si="136"/>
        <v>#DIV/0!</v>
      </c>
      <c r="G2967" s="467">
        <v>0</v>
      </c>
      <c r="H2967" s="468"/>
      <c r="I2967" s="473"/>
      <c r="J2967" s="474"/>
      <c r="K2967" s="475">
        <f t="shared" si="137"/>
        <v>0</v>
      </c>
      <c r="L2967" s="476" t="str">
        <f t="shared" si="135"/>
        <v/>
      </c>
      <c r="M2967" s="477"/>
      <c r="N2967" s="478"/>
    </row>
    <row r="2968" ht="15" customHeight="1" spans="1:14">
      <c r="A2968" s="461">
        <v>2962</v>
      </c>
      <c r="B2968" s="469" t="s">
        <v>2039</v>
      </c>
      <c r="C2968" s="470" t="s">
        <v>1915</v>
      </c>
      <c r="D2968" s="471" t="s">
        <v>476</v>
      </c>
      <c r="E2968" s="465">
        <v>0</v>
      </c>
      <c r="F2968" s="466" t="e">
        <f t="shared" si="136"/>
        <v>#DIV/0!</v>
      </c>
      <c r="G2968" s="467">
        <v>0</v>
      </c>
      <c r="H2968" s="468"/>
      <c r="I2968" s="473"/>
      <c r="J2968" s="474"/>
      <c r="K2968" s="475">
        <f t="shared" si="137"/>
        <v>0</v>
      </c>
      <c r="L2968" s="476" t="str">
        <f t="shared" si="135"/>
        <v/>
      </c>
      <c r="M2968" s="477"/>
      <c r="N2968" s="478"/>
    </row>
    <row r="2969" ht="15" customHeight="1" spans="1:14">
      <c r="A2969" s="461">
        <v>2963</v>
      </c>
      <c r="B2969" s="469" t="s">
        <v>2039</v>
      </c>
      <c r="C2969" s="470" t="s">
        <v>3393</v>
      </c>
      <c r="D2969" s="471" t="s">
        <v>476</v>
      </c>
      <c r="E2969" s="465">
        <v>0</v>
      </c>
      <c r="F2969" s="466" t="e">
        <f t="shared" si="136"/>
        <v>#DIV/0!</v>
      </c>
      <c r="G2969" s="467">
        <v>0</v>
      </c>
      <c r="H2969" s="468"/>
      <c r="I2969" s="473"/>
      <c r="J2969" s="474"/>
      <c r="K2969" s="475">
        <f t="shared" si="137"/>
        <v>0</v>
      </c>
      <c r="L2969" s="476" t="str">
        <f t="shared" si="135"/>
        <v/>
      </c>
      <c r="M2969" s="477"/>
      <c r="N2969" s="478"/>
    </row>
    <row r="2970" ht="15" customHeight="1" spans="1:14">
      <c r="A2970" s="461">
        <v>2964</v>
      </c>
      <c r="B2970" s="469" t="s">
        <v>2039</v>
      </c>
      <c r="C2970" s="470" t="s">
        <v>3455</v>
      </c>
      <c r="D2970" s="471" t="s">
        <v>476</v>
      </c>
      <c r="E2970" s="465">
        <v>0</v>
      </c>
      <c r="F2970" s="466" t="e">
        <f t="shared" si="136"/>
        <v>#DIV/0!</v>
      </c>
      <c r="G2970" s="467">
        <v>0</v>
      </c>
      <c r="H2970" s="468"/>
      <c r="I2970" s="473"/>
      <c r="J2970" s="474"/>
      <c r="K2970" s="475">
        <f t="shared" si="137"/>
        <v>0</v>
      </c>
      <c r="L2970" s="476" t="str">
        <f t="shared" si="135"/>
        <v/>
      </c>
      <c r="M2970" s="477"/>
      <c r="N2970" s="478"/>
    </row>
    <row r="2971" ht="15" customHeight="1" spans="1:14">
      <c r="A2971" s="461">
        <v>2965</v>
      </c>
      <c r="B2971" s="469" t="s">
        <v>2039</v>
      </c>
      <c r="C2971" s="470" t="s">
        <v>1916</v>
      </c>
      <c r="D2971" s="471" t="s">
        <v>476</v>
      </c>
      <c r="E2971" s="465">
        <v>0</v>
      </c>
      <c r="F2971" s="466" t="e">
        <f t="shared" si="136"/>
        <v>#DIV/0!</v>
      </c>
      <c r="G2971" s="467">
        <v>0</v>
      </c>
      <c r="H2971" s="468"/>
      <c r="I2971" s="473"/>
      <c r="J2971" s="474"/>
      <c r="K2971" s="475">
        <f t="shared" si="137"/>
        <v>0</v>
      </c>
      <c r="L2971" s="476" t="str">
        <f t="shared" si="135"/>
        <v/>
      </c>
      <c r="M2971" s="477"/>
      <c r="N2971" s="478"/>
    </row>
    <row r="2972" ht="15" customHeight="1" spans="1:14">
      <c r="A2972" s="461">
        <v>2966</v>
      </c>
      <c r="B2972" s="469" t="s">
        <v>2039</v>
      </c>
      <c r="C2972" s="470" t="s">
        <v>1909</v>
      </c>
      <c r="D2972" s="471" t="s">
        <v>476</v>
      </c>
      <c r="E2972" s="465">
        <v>0</v>
      </c>
      <c r="F2972" s="466" t="e">
        <f t="shared" si="136"/>
        <v>#DIV/0!</v>
      </c>
      <c r="G2972" s="467">
        <v>0</v>
      </c>
      <c r="H2972" s="468"/>
      <c r="I2972" s="473"/>
      <c r="J2972" s="474"/>
      <c r="K2972" s="475">
        <f t="shared" si="137"/>
        <v>0</v>
      </c>
      <c r="L2972" s="476" t="str">
        <f t="shared" si="135"/>
        <v/>
      </c>
      <c r="M2972" s="477"/>
      <c r="N2972" s="478"/>
    </row>
    <row r="2973" ht="15" customHeight="1" spans="1:14">
      <c r="A2973" s="461">
        <v>2967</v>
      </c>
      <c r="B2973" s="469" t="s">
        <v>2039</v>
      </c>
      <c r="C2973" s="470" t="s">
        <v>3456</v>
      </c>
      <c r="D2973" s="471" t="s">
        <v>476</v>
      </c>
      <c r="E2973" s="465">
        <v>0</v>
      </c>
      <c r="F2973" s="466" t="e">
        <f t="shared" si="136"/>
        <v>#DIV/0!</v>
      </c>
      <c r="G2973" s="467">
        <v>0</v>
      </c>
      <c r="H2973" s="468"/>
      <c r="I2973" s="473"/>
      <c r="J2973" s="474"/>
      <c r="K2973" s="475">
        <f t="shared" si="137"/>
        <v>0</v>
      </c>
      <c r="L2973" s="476" t="str">
        <f t="shared" si="135"/>
        <v/>
      </c>
      <c r="M2973" s="477"/>
      <c r="N2973" s="478"/>
    </row>
    <row r="2974" ht="15" customHeight="1" spans="1:14">
      <c r="A2974" s="461">
        <v>2968</v>
      </c>
      <c r="B2974" s="469" t="s">
        <v>2039</v>
      </c>
      <c r="C2974" s="470" t="s">
        <v>3390</v>
      </c>
      <c r="D2974" s="471" t="s">
        <v>476</v>
      </c>
      <c r="E2974" s="465">
        <v>0</v>
      </c>
      <c r="F2974" s="466" t="e">
        <f t="shared" si="136"/>
        <v>#DIV/0!</v>
      </c>
      <c r="G2974" s="467">
        <v>0</v>
      </c>
      <c r="H2974" s="468"/>
      <c r="I2974" s="473"/>
      <c r="J2974" s="474"/>
      <c r="K2974" s="475">
        <f t="shared" si="137"/>
        <v>0</v>
      </c>
      <c r="L2974" s="476" t="str">
        <f t="shared" si="135"/>
        <v/>
      </c>
      <c r="M2974" s="477"/>
      <c r="N2974" s="478"/>
    </row>
    <row r="2975" ht="15" customHeight="1" spans="1:14">
      <c r="A2975" s="461">
        <v>2969</v>
      </c>
      <c r="B2975" s="469" t="s">
        <v>2039</v>
      </c>
      <c r="C2975" s="470" t="s">
        <v>3457</v>
      </c>
      <c r="D2975" s="471" t="s">
        <v>476</v>
      </c>
      <c r="E2975" s="465">
        <v>0</v>
      </c>
      <c r="F2975" s="466" t="e">
        <f t="shared" si="136"/>
        <v>#DIV/0!</v>
      </c>
      <c r="G2975" s="467">
        <v>0</v>
      </c>
      <c r="H2975" s="468"/>
      <c r="I2975" s="473"/>
      <c r="J2975" s="474"/>
      <c r="K2975" s="475">
        <f t="shared" si="137"/>
        <v>0</v>
      </c>
      <c r="L2975" s="476" t="str">
        <f t="shared" si="135"/>
        <v/>
      </c>
      <c r="M2975" s="477"/>
      <c r="N2975" s="478"/>
    </row>
    <row r="2976" ht="15" customHeight="1" spans="1:14">
      <c r="A2976" s="461">
        <v>2970</v>
      </c>
      <c r="B2976" s="469" t="s">
        <v>2039</v>
      </c>
      <c r="C2976" s="470" t="s">
        <v>3458</v>
      </c>
      <c r="D2976" s="471" t="s">
        <v>476</v>
      </c>
      <c r="E2976" s="465">
        <v>0</v>
      </c>
      <c r="F2976" s="466" t="e">
        <f t="shared" si="136"/>
        <v>#DIV/0!</v>
      </c>
      <c r="G2976" s="467">
        <v>0</v>
      </c>
      <c r="H2976" s="468"/>
      <c r="I2976" s="473"/>
      <c r="J2976" s="474"/>
      <c r="K2976" s="475">
        <f t="shared" si="137"/>
        <v>0</v>
      </c>
      <c r="L2976" s="476" t="str">
        <f t="shared" si="135"/>
        <v/>
      </c>
      <c r="M2976" s="477"/>
      <c r="N2976" s="478"/>
    </row>
    <row r="2977" ht="15" customHeight="1" spans="1:14">
      <c r="A2977" s="461">
        <v>2971</v>
      </c>
      <c r="B2977" s="469" t="s">
        <v>2039</v>
      </c>
      <c r="C2977" s="470" t="s">
        <v>3459</v>
      </c>
      <c r="D2977" s="471" t="s">
        <v>476</v>
      </c>
      <c r="E2977" s="465">
        <v>0</v>
      </c>
      <c r="F2977" s="466" t="e">
        <f t="shared" si="136"/>
        <v>#DIV/0!</v>
      </c>
      <c r="G2977" s="467">
        <v>0</v>
      </c>
      <c r="H2977" s="468"/>
      <c r="I2977" s="473"/>
      <c r="J2977" s="474"/>
      <c r="K2977" s="475">
        <f t="shared" si="137"/>
        <v>0</v>
      </c>
      <c r="L2977" s="476" t="str">
        <f t="shared" si="135"/>
        <v/>
      </c>
      <c r="M2977" s="477"/>
      <c r="N2977" s="478"/>
    </row>
    <row r="2978" ht="15" customHeight="1" spans="1:14">
      <c r="A2978" s="461">
        <v>2972</v>
      </c>
      <c r="B2978" s="469" t="s">
        <v>2039</v>
      </c>
      <c r="C2978" s="470" t="s">
        <v>3386</v>
      </c>
      <c r="D2978" s="471" t="s">
        <v>476</v>
      </c>
      <c r="E2978" s="465">
        <v>0</v>
      </c>
      <c r="F2978" s="466" t="e">
        <f t="shared" si="136"/>
        <v>#DIV/0!</v>
      </c>
      <c r="G2978" s="467">
        <v>0</v>
      </c>
      <c r="H2978" s="468"/>
      <c r="I2978" s="473"/>
      <c r="J2978" s="474"/>
      <c r="K2978" s="475">
        <f t="shared" si="137"/>
        <v>0</v>
      </c>
      <c r="L2978" s="476" t="str">
        <f t="shared" si="135"/>
        <v/>
      </c>
      <c r="M2978" s="477"/>
      <c r="N2978" s="478"/>
    </row>
    <row r="2979" ht="15" customHeight="1" spans="1:14">
      <c r="A2979" s="461">
        <v>2973</v>
      </c>
      <c r="B2979" s="469" t="s">
        <v>2039</v>
      </c>
      <c r="C2979" s="470" t="s">
        <v>3387</v>
      </c>
      <c r="D2979" s="471" t="s">
        <v>476</v>
      </c>
      <c r="E2979" s="465">
        <v>0</v>
      </c>
      <c r="F2979" s="466" t="e">
        <f t="shared" si="136"/>
        <v>#DIV/0!</v>
      </c>
      <c r="G2979" s="467">
        <v>0</v>
      </c>
      <c r="H2979" s="468"/>
      <c r="I2979" s="473"/>
      <c r="J2979" s="474"/>
      <c r="K2979" s="475">
        <f t="shared" si="137"/>
        <v>0</v>
      </c>
      <c r="L2979" s="476" t="str">
        <f t="shared" si="135"/>
        <v/>
      </c>
      <c r="M2979" s="477"/>
      <c r="N2979" s="478"/>
    </row>
    <row r="2980" ht="15" customHeight="1" spans="1:14">
      <c r="A2980" s="461">
        <v>2974</v>
      </c>
      <c r="B2980" s="469" t="s">
        <v>2039</v>
      </c>
      <c r="C2980" s="470" t="s">
        <v>3460</v>
      </c>
      <c r="D2980" s="471" t="s">
        <v>476</v>
      </c>
      <c r="E2980" s="465">
        <v>0</v>
      </c>
      <c r="F2980" s="466" t="e">
        <f t="shared" si="136"/>
        <v>#DIV/0!</v>
      </c>
      <c r="G2980" s="467">
        <v>0</v>
      </c>
      <c r="H2980" s="468"/>
      <c r="I2980" s="473"/>
      <c r="J2980" s="474"/>
      <c r="K2980" s="475">
        <f t="shared" si="137"/>
        <v>0</v>
      </c>
      <c r="L2980" s="476" t="str">
        <f t="shared" si="135"/>
        <v/>
      </c>
      <c r="M2980" s="477"/>
      <c r="N2980" s="478"/>
    </row>
    <row r="2981" ht="15" customHeight="1" spans="1:14">
      <c r="A2981" s="461">
        <v>2975</v>
      </c>
      <c r="B2981" s="469" t="s">
        <v>2039</v>
      </c>
      <c r="C2981" s="470" t="s">
        <v>1918</v>
      </c>
      <c r="D2981" s="471" t="s">
        <v>476</v>
      </c>
      <c r="E2981" s="465">
        <v>0</v>
      </c>
      <c r="F2981" s="466" t="e">
        <f t="shared" si="136"/>
        <v>#DIV/0!</v>
      </c>
      <c r="G2981" s="467">
        <v>0</v>
      </c>
      <c r="H2981" s="468"/>
      <c r="I2981" s="473"/>
      <c r="J2981" s="474"/>
      <c r="K2981" s="475">
        <f t="shared" si="137"/>
        <v>0</v>
      </c>
      <c r="L2981" s="476" t="str">
        <f t="shared" si="135"/>
        <v/>
      </c>
      <c r="M2981" s="477"/>
      <c r="N2981" s="478"/>
    </row>
    <row r="2982" ht="15" customHeight="1" spans="1:14">
      <c r="A2982" s="461">
        <v>2976</v>
      </c>
      <c r="B2982" s="469" t="s">
        <v>2039</v>
      </c>
      <c r="C2982" s="470" t="s">
        <v>1917</v>
      </c>
      <c r="D2982" s="471" t="s">
        <v>476</v>
      </c>
      <c r="E2982" s="465">
        <v>0</v>
      </c>
      <c r="F2982" s="466" t="e">
        <f t="shared" si="136"/>
        <v>#DIV/0!</v>
      </c>
      <c r="G2982" s="467">
        <v>0</v>
      </c>
      <c r="H2982" s="468"/>
      <c r="I2982" s="473"/>
      <c r="J2982" s="474"/>
      <c r="K2982" s="475">
        <f t="shared" si="137"/>
        <v>0</v>
      </c>
      <c r="L2982" s="476" t="str">
        <f t="shared" si="135"/>
        <v/>
      </c>
      <c r="M2982" s="477"/>
      <c r="N2982" s="478"/>
    </row>
    <row r="2983" ht="15" customHeight="1" spans="1:14">
      <c r="A2983" s="461">
        <v>2977</v>
      </c>
      <c r="B2983" s="469" t="s">
        <v>2039</v>
      </c>
      <c r="C2983" s="470" t="s">
        <v>1921</v>
      </c>
      <c r="D2983" s="471" t="s">
        <v>476</v>
      </c>
      <c r="E2983" s="465">
        <v>0</v>
      </c>
      <c r="F2983" s="466" t="e">
        <f t="shared" si="136"/>
        <v>#DIV/0!</v>
      </c>
      <c r="G2983" s="467">
        <v>0</v>
      </c>
      <c r="H2983" s="468"/>
      <c r="I2983" s="473"/>
      <c r="J2983" s="474"/>
      <c r="K2983" s="475">
        <f t="shared" si="137"/>
        <v>0</v>
      </c>
      <c r="L2983" s="476" t="str">
        <f t="shared" si="135"/>
        <v/>
      </c>
      <c r="M2983" s="477"/>
      <c r="N2983" s="478"/>
    </row>
    <row r="2984" ht="15" customHeight="1" spans="1:14">
      <c r="A2984" s="461">
        <v>2978</v>
      </c>
      <c r="B2984" s="469" t="s">
        <v>2039</v>
      </c>
      <c r="C2984" s="470" t="s">
        <v>3395</v>
      </c>
      <c r="D2984" s="471" t="s">
        <v>476</v>
      </c>
      <c r="E2984" s="465">
        <v>0</v>
      </c>
      <c r="F2984" s="466" t="e">
        <f t="shared" si="136"/>
        <v>#DIV/0!</v>
      </c>
      <c r="G2984" s="467">
        <v>0</v>
      </c>
      <c r="H2984" s="468"/>
      <c r="I2984" s="473"/>
      <c r="J2984" s="474"/>
      <c r="K2984" s="475">
        <f t="shared" si="137"/>
        <v>0</v>
      </c>
      <c r="L2984" s="476" t="str">
        <f t="shared" si="135"/>
        <v/>
      </c>
      <c r="M2984" s="477"/>
      <c r="N2984" s="478"/>
    </row>
    <row r="2985" ht="15" customHeight="1" spans="1:14">
      <c r="A2985" s="461">
        <v>2979</v>
      </c>
      <c r="B2985" s="469" t="s">
        <v>2039</v>
      </c>
      <c r="C2985" s="470" t="s">
        <v>3461</v>
      </c>
      <c r="D2985" s="471" t="s">
        <v>476</v>
      </c>
      <c r="E2985" s="465">
        <v>0</v>
      </c>
      <c r="F2985" s="466" t="e">
        <f t="shared" si="136"/>
        <v>#DIV/0!</v>
      </c>
      <c r="G2985" s="467">
        <v>0</v>
      </c>
      <c r="H2985" s="468"/>
      <c r="I2985" s="473"/>
      <c r="J2985" s="474"/>
      <c r="K2985" s="475">
        <f t="shared" si="137"/>
        <v>0</v>
      </c>
      <c r="L2985" s="476" t="str">
        <f t="shared" si="135"/>
        <v/>
      </c>
      <c r="M2985" s="477"/>
      <c r="N2985" s="478"/>
    </row>
    <row r="2986" ht="15" customHeight="1" spans="1:14">
      <c r="A2986" s="461">
        <v>2980</v>
      </c>
      <c r="B2986" s="469" t="s">
        <v>2039</v>
      </c>
      <c r="C2986" s="470" t="s">
        <v>3394</v>
      </c>
      <c r="D2986" s="471" t="s">
        <v>476</v>
      </c>
      <c r="E2986" s="465">
        <v>0</v>
      </c>
      <c r="F2986" s="466" t="e">
        <f t="shared" si="136"/>
        <v>#DIV/0!</v>
      </c>
      <c r="G2986" s="467">
        <v>0</v>
      </c>
      <c r="H2986" s="468"/>
      <c r="I2986" s="473"/>
      <c r="J2986" s="474"/>
      <c r="K2986" s="475">
        <f t="shared" si="137"/>
        <v>0</v>
      </c>
      <c r="L2986" s="476" t="str">
        <f t="shared" si="135"/>
        <v/>
      </c>
      <c r="M2986" s="477"/>
      <c r="N2986" s="478"/>
    </row>
    <row r="2987" ht="15" customHeight="1" spans="1:14">
      <c r="A2987" s="461">
        <v>2981</v>
      </c>
      <c r="B2987" s="469" t="s">
        <v>2039</v>
      </c>
      <c r="C2987" s="470" t="s">
        <v>1925</v>
      </c>
      <c r="D2987" s="471" t="s">
        <v>476</v>
      </c>
      <c r="E2987" s="465">
        <v>0</v>
      </c>
      <c r="F2987" s="466" t="e">
        <f t="shared" si="136"/>
        <v>#DIV/0!</v>
      </c>
      <c r="G2987" s="467">
        <v>0</v>
      </c>
      <c r="H2987" s="468"/>
      <c r="I2987" s="473"/>
      <c r="J2987" s="474"/>
      <c r="K2987" s="475">
        <f t="shared" si="137"/>
        <v>0</v>
      </c>
      <c r="L2987" s="476" t="str">
        <f t="shared" si="135"/>
        <v/>
      </c>
      <c r="M2987" s="477"/>
      <c r="N2987" s="478"/>
    </row>
    <row r="2988" ht="15" customHeight="1" spans="1:14">
      <c r="A2988" s="461">
        <v>2982</v>
      </c>
      <c r="B2988" s="469" t="s">
        <v>2039</v>
      </c>
      <c r="C2988" s="470" t="s">
        <v>3462</v>
      </c>
      <c r="D2988" s="471" t="s">
        <v>476</v>
      </c>
      <c r="E2988" s="465">
        <v>0</v>
      </c>
      <c r="F2988" s="466" t="e">
        <f t="shared" si="136"/>
        <v>#DIV/0!</v>
      </c>
      <c r="G2988" s="467">
        <v>0</v>
      </c>
      <c r="H2988" s="468"/>
      <c r="I2988" s="473"/>
      <c r="J2988" s="474"/>
      <c r="K2988" s="475">
        <f t="shared" si="137"/>
        <v>0</v>
      </c>
      <c r="L2988" s="476" t="str">
        <f t="shared" si="135"/>
        <v/>
      </c>
      <c r="M2988" s="477"/>
      <c r="N2988" s="478"/>
    </row>
    <row r="2989" ht="15" customHeight="1" spans="1:14">
      <c r="A2989" s="461">
        <v>2983</v>
      </c>
      <c r="B2989" s="469" t="s">
        <v>2039</v>
      </c>
      <c r="C2989" s="470" t="s">
        <v>3463</v>
      </c>
      <c r="D2989" s="471" t="s">
        <v>476</v>
      </c>
      <c r="E2989" s="465">
        <v>0</v>
      </c>
      <c r="F2989" s="466" t="e">
        <f t="shared" si="136"/>
        <v>#DIV/0!</v>
      </c>
      <c r="G2989" s="467">
        <v>0</v>
      </c>
      <c r="H2989" s="468"/>
      <c r="I2989" s="473"/>
      <c r="J2989" s="474"/>
      <c r="K2989" s="475">
        <f t="shared" si="137"/>
        <v>0</v>
      </c>
      <c r="L2989" s="476" t="str">
        <f t="shared" si="135"/>
        <v/>
      </c>
      <c r="M2989" s="477"/>
      <c r="N2989" s="478"/>
    </row>
    <row r="2990" ht="15" customHeight="1" spans="1:14">
      <c r="A2990" s="461">
        <v>2984</v>
      </c>
      <c r="B2990" s="469" t="s">
        <v>2039</v>
      </c>
      <c r="C2990" s="470" t="s">
        <v>1927</v>
      </c>
      <c r="D2990" s="471" t="s">
        <v>476</v>
      </c>
      <c r="E2990" s="465">
        <v>0</v>
      </c>
      <c r="F2990" s="466" t="e">
        <f t="shared" si="136"/>
        <v>#DIV/0!</v>
      </c>
      <c r="G2990" s="467">
        <v>0</v>
      </c>
      <c r="H2990" s="468"/>
      <c r="I2990" s="473"/>
      <c r="J2990" s="474"/>
      <c r="K2990" s="475">
        <f t="shared" si="137"/>
        <v>0</v>
      </c>
      <c r="L2990" s="476" t="str">
        <f t="shared" si="135"/>
        <v/>
      </c>
      <c r="M2990" s="477"/>
      <c r="N2990" s="478"/>
    </row>
    <row r="2991" ht="15" customHeight="1" spans="1:14">
      <c r="A2991" s="461">
        <v>2985</v>
      </c>
      <c r="B2991" s="469" t="s">
        <v>2039</v>
      </c>
      <c r="C2991" s="470" t="s">
        <v>3464</v>
      </c>
      <c r="D2991" s="471" t="s">
        <v>476</v>
      </c>
      <c r="E2991" s="465">
        <v>0</v>
      </c>
      <c r="F2991" s="466" t="e">
        <f t="shared" si="136"/>
        <v>#DIV/0!</v>
      </c>
      <c r="G2991" s="467">
        <v>0</v>
      </c>
      <c r="H2991" s="468"/>
      <c r="I2991" s="473"/>
      <c r="J2991" s="474"/>
      <c r="K2991" s="475">
        <f t="shared" si="137"/>
        <v>0</v>
      </c>
      <c r="L2991" s="476" t="str">
        <f t="shared" si="135"/>
        <v/>
      </c>
      <c r="M2991" s="477"/>
      <c r="N2991" s="478"/>
    </row>
    <row r="2992" ht="15" customHeight="1" spans="1:14">
      <c r="A2992" s="461">
        <v>2986</v>
      </c>
      <c r="B2992" s="469" t="s">
        <v>2039</v>
      </c>
      <c r="C2992" s="470" t="s">
        <v>3465</v>
      </c>
      <c r="D2992" s="471" t="s">
        <v>476</v>
      </c>
      <c r="E2992" s="465">
        <v>0</v>
      </c>
      <c r="F2992" s="466" t="e">
        <f t="shared" si="136"/>
        <v>#DIV/0!</v>
      </c>
      <c r="G2992" s="467">
        <v>0</v>
      </c>
      <c r="H2992" s="468"/>
      <c r="I2992" s="473"/>
      <c r="J2992" s="474"/>
      <c r="K2992" s="475">
        <f t="shared" si="137"/>
        <v>0</v>
      </c>
      <c r="L2992" s="476" t="str">
        <f t="shared" si="135"/>
        <v/>
      </c>
      <c r="M2992" s="477"/>
      <c r="N2992" s="478"/>
    </row>
    <row r="2993" ht="15" customHeight="1" spans="1:14">
      <c r="A2993" s="461">
        <v>2987</v>
      </c>
      <c r="B2993" s="469" t="s">
        <v>2039</v>
      </c>
      <c r="C2993" s="470" t="s">
        <v>3403</v>
      </c>
      <c r="D2993" s="471" t="s">
        <v>476</v>
      </c>
      <c r="E2993" s="465">
        <v>0</v>
      </c>
      <c r="F2993" s="466" t="e">
        <f t="shared" si="136"/>
        <v>#DIV/0!</v>
      </c>
      <c r="G2993" s="467">
        <v>0</v>
      </c>
      <c r="H2993" s="468"/>
      <c r="I2993" s="473"/>
      <c r="J2993" s="474"/>
      <c r="K2993" s="475">
        <f t="shared" si="137"/>
        <v>0</v>
      </c>
      <c r="L2993" s="476" t="str">
        <f t="shared" si="135"/>
        <v/>
      </c>
      <c r="M2993" s="477"/>
      <c r="N2993" s="478"/>
    </row>
    <row r="2994" ht="15" customHeight="1" spans="1:14">
      <c r="A2994" s="461">
        <v>2988</v>
      </c>
      <c r="B2994" s="469" t="s">
        <v>2039</v>
      </c>
      <c r="C2994" s="470" t="s">
        <v>3466</v>
      </c>
      <c r="D2994" s="471" t="s">
        <v>476</v>
      </c>
      <c r="E2994" s="465">
        <v>0</v>
      </c>
      <c r="F2994" s="466" t="e">
        <f t="shared" si="136"/>
        <v>#DIV/0!</v>
      </c>
      <c r="G2994" s="467">
        <v>0</v>
      </c>
      <c r="H2994" s="468"/>
      <c r="I2994" s="473"/>
      <c r="J2994" s="474"/>
      <c r="K2994" s="475">
        <f t="shared" si="137"/>
        <v>0</v>
      </c>
      <c r="L2994" s="476" t="str">
        <f t="shared" si="135"/>
        <v/>
      </c>
      <c r="M2994" s="477"/>
      <c r="N2994" s="478"/>
    </row>
    <row r="2995" ht="15" customHeight="1" spans="1:14">
      <c r="A2995" s="461">
        <v>2989</v>
      </c>
      <c r="B2995" s="469" t="s">
        <v>2039</v>
      </c>
      <c r="C2995" s="470" t="s">
        <v>1940</v>
      </c>
      <c r="D2995" s="471" t="s">
        <v>476</v>
      </c>
      <c r="E2995" s="465">
        <v>0</v>
      </c>
      <c r="F2995" s="466" t="e">
        <f t="shared" si="136"/>
        <v>#DIV/0!</v>
      </c>
      <c r="G2995" s="467">
        <v>0</v>
      </c>
      <c r="H2995" s="468"/>
      <c r="I2995" s="473"/>
      <c r="J2995" s="474"/>
      <c r="K2995" s="475">
        <f t="shared" si="137"/>
        <v>0</v>
      </c>
      <c r="L2995" s="476" t="str">
        <f t="shared" si="135"/>
        <v/>
      </c>
      <c r="M2995" s="477"/>
      <c r="N2995" s="478"/>
    </row>
    <row r="2996" ht="15" customHeight="1" spans="1:14">
      <c r="A2996" s="461">
        <v>2990</v>
      </c>
      <c r="B2996" s="469" t="s">
        <v>2039</v>
      </c>
      <c r="C2996" s="470" t="s">
        <v>3467</v>
      </c>
      <c r="D2996" s="471" t="s">
        <v>476</v>
      </c>
      <c r="E2996" s="465">
        <v>0</v>
      </c>
      <c r="F2996" s="466" t="e">
        <f t="shared" si="136"/>
        <v>#DIV/0!</v>
      </c>
      <c r="G2996" s="467">
        <v>0</v>
      </c>
      <c r="H2996" s="468"/>
      <c r="I2996" s="473"/>
      <c r="J2996" s="474"/>
      <c r="K2996" s="475">
        <f t="shared" si="137"/>
        <v>0</v>
      </c>
      <c r="L2996" s="476" t="str">
        <f t="shared" si="135"/>
        <v/>
      </c>
      <c r="M2996" s="477"/>
      <c r="N2996" s="478"/>
    </row>
    <row r="2997" ht="15" customHeight="1" spans="1:14">
      <c r="A2997" s="461">
        <v>2991</v>
      </c>
      <c r="B2997" s="469" t="s">
        <v>2039</v>
      </c>
      <c r="C2997" s="470" t="s">
        <v>3468</v>
      </c>
      <c r="D2997" s="471" t="s">
        <v>476</v>
      </c>
      <c r="E2997" s="465">
        <v>0</v>
      </c>
      <c r="F2997" s="466" t="e">
        <f t="shared" si="136"/>
        <v>#DIV/0!</v>
      </c>
      <c r="G2997" s="467">
        <v>0</v>
      </c>
      <c r="H2997" s="468"/>
      <c r="I2997" s="473"/>
      <c r="J2997" s="474"/>
      <c r="K2997" s="475">
        <f t="shared" si="137"/>
        <v>0</v>
      </c>
      <c r="L2997" s="476" t="str">
        <f t="shared" si="135"/>
        <v/>
      </c>
      <c r="M2997" s="477"/>
      <c r="N2997" s="478"/>
    </row>
    <row r="2998" ht="15" customHeight="1" spans="1:14">
      <c r="A2998" s="461">
        <v>2992</v>
      </c>
      <c r="B2998" s="469" t="s">
        <v>2039</v>
      </c>
      <c r="C2998" s="470" t="s">
        <v>3404</v>
      </c>
      <c r="D2998" s="471" t="s">
        <v>476</v>
      </c>
      <c r="E2998" s="465">
        <v>0</v>
      </c>
      <c r="F2998" s="466" t="e">
        <f t="shared" si="136"/>
        <v>#DIV/0!</v>
      </c>
      <c r="G2998" s="467">
        <v>0</v>
      </c>
      <c r="H2998" s="468"/>
      <c r="I2998" s="473"/>
      <c r="J2998" s="474"/>
      <c r="K2998" s="475">
        <f t="shared" si="137"/>
        <v>0</v>
      </c>
      <c r="L2998" s="476" t="str">
        <f t="shared" si="135"/>
        <v/>
      </c>
      <c r="M2998" s="477"/>
      <c r="N2998" s="478"/>
    </row>
    <row r="2999" ht="15" customHeight="1" spans="1:14">
      <c r="A2999" s="461">
        <v>2993</v>
      </c>
      <c r="B2999" s="469" t="s">
        <v>3469</v>
      </c>
      <c r="C2999" s="470"/>
      <c r="D2999" s="471" t="s">
        <v>476</v>
      </c>
      <c r="E2999" s="465">
        <v>0</v>
      </c>
      <c r="F2999" s="466" t="e">
        <f t="shared" si="136"/>
        <v>#DIV/0!</v>
      </c>
      <c r="G2999" s="467">
        <v>0</v>
      </c>
      <c r="H2999" s="468"/>
      <c r="I2999" s="473"/>
      <c r="J2999" s="474"/>
      <c r="K2999" s="475">
        <f t="shared" si="137"/>
        <v>0</v>
      </c>
      <c r="L2999" s="476" t="str">
        <f t="shared" si="135"/>
        <v/>
      </c>
      <c r="M2999" s="477"/>
      <c r="N2999" s="478"/>
    </row>
    <row r="3000" ht="15" customHeight="1" spans="1:14">
      <c r="A3000" s="461">
        <v>2994</v>
      </c>
      <c r="B3000" s="469" t="s">
        <v>2118</v>
      </c>
      <c r="C3000" s="470" t="s">
        <v>3470</v>
      </c>
      <c r="D3000" s="471" t="s">
        <v>386</v>
      </c>
      <c r="E3000" s="465">
        <v>0</v>
      </c>
      <c r="F3000" s="466" t="e">
        <f t="shared" si="136"/>
        <v>#DIV/0!</v>
      </c>
      <c r="G3000" s="467">
        <v>0</v>
      </c>
      <c r="H3000" s="468"/>
      <c r="I3000" s="473"/>
      <c r="J3000" s="474"/>
      <c r="K3000" s="475">
        <f t="shared" si="137"/>
        <v>0</v>
      </c>
      <c r="L3000" s="476" t="str">
        <f t="shared" si="135"/>
        <v/>
      </c>
      <c r="M3000" s="477"/>
      <c r="N3000" s="478"/>
    </row>
    <row r="3001" ht="15" customHeight="1" spans="1:14">
      <c r="A3001" s="461">
        <v>2995</v>
      </c>
      <c r="B3001" s="469" t="s">
        <v>3471</v>
      </c>
      <c r="C3001" s="470"/>
      <c r="D3001" s="471" t="s">
        <v>416</v>
      </c>
      <c r="E3001" s="465">
        <v>0</v>
      </c>
      <c r="F3001" s="466" t="e">
        <f t="shared" si="136"/>
        <v>#DIV/0!</v>
      </c>
      <c r="G3001" s="467">
        <v>0</v>
      </c>
      <c r="H3001" s="468"/>
      <c r="I3001" s="473"/>
      <c r="J3001" s="474"/>
      <c r="K3001" s="475">
        <f t="shared" si="137"/>
        <v>0</v>
      </c>
      <c r="L3001" s="476" t="str">
        <f t="shared" si="135"/>
        <v/>
      </c>
      <c r="M3001" s="477"/>
      <c r="N3001" s="478"/>
    </row>
    <row r="3002" ht="15" customHeight="1" spans="1:14">
      <c r="A3002" s="461">
        <v>2996</v>
      </c>
      <c r="B3002" s="469" t="s">
        <v>3472</v>
      </c>
      <c r="C3002" s="470" t="s">
        <v>3473</v>
      </c>
      <c r="D3002" s="471" t="s">
        <v>386</v>
      </c>
      <c r="E3002" s="465">
        <v>0</v>
      </c>
      <c r="F3002" s="466" t="e">
        <f t="shared" si="136"/>
        <v>#DIV/0!</v>
      </c>
      <c r="G3002" s="467">
        <v>0</v>
      </c>
      <c r="H3002" s="468"/>
      <c r="I3002" s="473"/>
      <c r="J3002" s="474"/>
      <c r="K3002" s="475">
        <f t="shared" si="137"/>
        <v>0</v>
      </c>
      <c r="L3002" s="476" t="str">
        <f t="shared" si="135"/>
        <v/>
      </c>
      <c r="M3002" s="477"/>
      <c r="N3002" s="478"/>
    </row>
    <row r="3003" ht="15" customHeight="1" spans="1:14">
      <c r="A3003" s="461">
        <v>2997</v>
      </c>
      <c r="B3003" s="469" t="s">
        <v>3474</v>
      </c>
      <c r="C3003" s="470" t="s">
        <v>427</v>
      </c>
      <c r="D3003" s="471" t="s">
        <v>342</v>
      </c>
      <c r="E3003" s="465">
        <v>0</v>
      </c>
      <c r="F3003" s="466" t="e">
        <f t="shared" si="136"/>
        <v>#DIV/0!</v>
      </c>
      <c r="G3003" s="467">
        <v>0</v>
      </c>
      <c r="H3003" s="468"/>
      <c r="I3003" s="473"/>
      <c r="J3003" s="474"/>
      <c r="K3003" s="475">
        <f t="shared" si="137"/>
        <v>0</v>
      </c>
      <c r="L3003" s="476" t="str">
        <f t="shared" si="135"/>
        <v/>
      </c>
      <c r="M3003" s="477"/>
      <c r="N3003" s="478"/>
    </row>
    <row r="3004" ht="15" customHeight="1" spans="1:14">
      <c r="A3004" s="461">
        <v>2998</v>
      </c>
      <c r="B3004" s="469" t="s">
        <v>3475</v>
      </c>
      <c r="C3004" s="470"/>
      <c r="D3004" s="471" t="s">
        <v>416</v>
      </c>
      <c r="E3004" s="465">
        <v>0</v>
      </c>
      <c r="F3004" s="466" t="e">
        <f t="shared" si="136"/>
        <v>#DIV/0!</v>
      </c>
      <c r="G3004" s="467">
        <v>0</v>
      </c>
      <c r="H3004" s="468"/>
      <c r="I3004" s="473"/>
      <c r="J3004" s="474"/>
      <c r="K3004" s="475">
        <f t="shared" si="137"/>
        <v>0</v>
      </c>
      <c r="L3004" s="476" t="str">
        <f t="shared" si="135"/>
        <v/>
      </c>
      <c r="M3004" s="477"/>
      <c r="N3004" s="478"/>
    </row>
    <row r="3005" ht="15" customHeight="1" spans="1:14">
      <c r="A3005" s="461">
        <v>2999</v>
      </c>
      <c r="B3005" s="469" t="s">
        <v>3476</v>
      </c>
      <c r="C3005" s="470"/>
      <c r="D3005" s="471" t="s">
        <v>386</v>
      </c>
      <c r="E3005" s="465">
        <v>0</v>
      </c>
      <c r="F3005" s="466" t="e">
        <f t="shared" si="136"/>
        <v>#DIV/0!</v>
      </c>
      <c r="G3005" s="467">
        <v>0</v>
      </c>
      <c r="H3005" s="468"/>
      <c r="I3005" s="473"/>
      <c r="J3005" s="474"/>
      <c r="K3005" s="475">
        <f t="shared" si="137"/>
        <v>0</v>
      </c>
      <c r="L3005" s="476" t="str">
        <f t="shared" si="135"/>
        <v/>
      </c>
      <c r="M3005" s="477"/>
      <c r="N3005" s="478"/>
    </row>
    <row r="3006" ht="15" customHeight="1" spans="1:14">
      <c r="A3006" s="461">
        <v>3000</v>
      </c>
      <c r="B3006" s="469" t="s">
        <v>3477</v>
      </c>
      <c r="C3006" s="470" t="s">
        <v>2365</v>
      </c>
      <c r="D3006" s="471" t="s">
        <v>342</v>
      </c>
      <c r="E3006" s="465">
        <v>0</v>
      </c>
      <c r="F3006" s="466" t="e">
        <f t="shared" si="136"/>
        <v>#DIV/0!</v>
      </c>
      <c r="G3006" s="467">
        <v>0</v>
      </c>
      <c r="H3006" s="468"/>
      <c r="I3006" s="473"/>
      <c r="J3006" s="474"/>
      <c r="K3006" s="475">
        <f t="shared" si="137"/>
        <v>0</v>
      </c>
      <c r="L3006" s="476" t="str">
        <f t="shared" si="135"/>
        <v/>
      </c>
      <c r="M3006" s="477"/>
      <c r="N3006" s="478"/>
    </row>
    <row r="3007" ht="15" customHeight="1" spans="1:14">
      <c r="A3007" s="461">
        <v>3001</v>
      </c>
      <c r="B3007" s="469" t="s">
        <v>3478</v>
      </c>
      <c r="C3007" s="470"/>
      <c r="D3007" s="471" t="s">
        <v>386</v>
      </c>
      <c r="E3007" s="465">
        <v>0</v>
      </c>
      <c r="F3007" s="466" t="e">
        <f t="shared" si="136"/>
        <v>#DIV/0!</v>
      </c>
      <c r="G3007" s="467">
        <v>0</v>
      </c>
      <c r="H3007" s="468"/>
      <c r="I3007" s="473"/>
      <c r="J3007" s="474"/>
      <c r="K3007" s="475">
        <f t="shared" si="137"/>
        <v>0</v>
      </c>
      <c r="L3007" s="476" t="str">
        <f t="shared" si="135"/>
        <v/>
      </c>
      <c r="M3007" s="477"/>
      <c r="N3007" s="478"/>
    </row>
    <row r="3008" ht="15" customHeight="1" spans="1:14">
      <c r="A3008" s="461">
        <v>3002</v>
      </c>
      <c r="B3008" s="469" t="s">
        <v>3479</v>
      </c>
      <c r="C3008" s="470"/>
      <c r="D3008" s="471" t="s">
        <v>386</v>
      </c>
      <c r="E3008" s="465">
        <v>0</v>
      </c>
      <c r="F3008" s="466" t="e">
        <f t="shared" si="136"/>
        <v>#DIV/0!</v>
      </c>
      <c r="G3008" s="467">
        <v>0</v>
      </c>
      <c r="H3008" s="468"/>
      <c r="I3008" s="473"/>
      <c r="J3008" s="474"/>
      <c r="K3008" s="475">
        <f t="shared" si="137"/>
        <v>0</v>
      </c>
      <c r="L3008" s="476" t="str">
        <f t="shared" si="135"/>
        <v/>
      </c>
      <c r="M3008" s="477"/>
      <c r="N3008" s="478"/>
    </row>
    <row r="3009" ht="15" customHeight="1" spans="1:14">
      <c r="A3009" s="461">
        <v>3003</v>
      </c>
      <c r="B3009" s="469" t="s">
        <v>3480</v>
      </c>
      <c r="C3009" s="470" t="s">
        <v>2173</v>
      </c>
      <c r="D3009" s="471" t="s">
        <v>480</v>
      </c>
      <c r="E3009" s="465">
        <v>0</v>
      </c>
      <c r="F3009" s="466" t="e">
        <f t="shared" si="136"/>
        <v>#DIV/0!</v>
      </c>
      <c r="G3009" s="467">
        <v>0</v>
      </c>
      <c r="H3009" s="468"/>
      <c r="I3009" s="473"/>
      <c r="J3009" s="474"/>
      <c r="K3009" s="475">
        <f t="shared" si="137"/>
        <v>0</v>
      </c>
      <c r="L3009" s="476" t="str">
        <f t="shared" si="135"/>
        <v/>
      </c>
      <c r="M3009" s="477"/>
      <c r="N3009" s="478"/>
    </row>
    <row r="3010" ht="15" customHeight="1" spans="1:14">
      <c r="A3010" s="461">
        <v>3004</v>
      </c>
      <c r="B3010" s="469" t="s">
        <v>3269</v>
      </c>
      <c r="C3010" s="470" t="s">
        <v>2173</v>
      </c>
      <c r="D3010" s="471" t="s">
        <v>480</v>
      </c>
      <c r="E3010" s="465">
        <v>0</v>
      </c>
      <c r="F3010" s="466" t="e">
        <f t="shared" si="136"/>
        <v>#DIV/0!</v>
      </c>
      <c r="G3010" s="467">
        <v>0</v>
      </c>
      <c r="H3010" s="468"/>
      <c r="I3010" s="473"/>
      <c r="J3010" s="474"/>
      <c r="K3010" s="475">
        <f t="shared" si="137"/>
        <v>0</v>
      </c>
      <c r="L3010" s="476" t="str">
        <f t="shared" si="135"/>
        <v/>
      </c>
      <c r="M3010" s="477"/>
      <c r="N3010" s="478"/>
    </row>
    <row r="3011" ht="15" customHeight="1" spans="1:14">
      <c r="A3011" s="461">
        <v>3005</v>
      </c>
      <c r="B3011" s="469" t="s">
        <v>3481</v>
      </c>
      <c r="C3011" s="470" t="s">
        <v>2181</v>
      </c>
      <c r="D3011" s="471" t="s">
        <v>416</v>
      </c>
      <c r="E3011" s="465">
        <v>0</v>
      </c>
      <c r="F3011" s="466" t="e">
        <f t="shared" si="136"/>
        <v>#DIV/0!</v>
      </c>
      <c r="G3011" s="467">
        <v>0</v>
      </c>
      <c r="H3011" s="468"/>
      <c r="I3011" s="473"/>
      <c r="J3011" s="474"/>
      <c r="K3011" s="475">
        <f t="shared" si="137"/>
        <v>0</v>
      </c>
      <c r="L3011" s="476" t="str">
        <f t="shared" ref="L3011:L3074" si="138">IF(OR(G3011&lt;=0,G3011=""),"",(J3011-G3011)/G3011*100)</f>
        <v/>
      </c>
      <c r="M3011" s="477"/>
      <c r="N3011" s="478"/>
    </row>
    <row r="3012" ht="15" customHeight="1" spans="1:14">
      <c r="A3012" s="461">
        <v>3006</v>
      </c>
      <c r="B3012" s="469" t="s">
        <v>3482</v>
      </c>
      <c r="C3012" s="470" t="s">
        <v>3483</v>
      </c>
      <c r="D3012" s="471" t="s">
        <v>378</v>
      </c>
      <c r="E3012" s="465">
        <v>0</v>
      </c>
      <c r="F3012" s="466" t="e">
        <f t="shared" si="136"/>
        <v>#DIV/0!</v>
      </c>
      <c r="G3012" s="467">
        <v>0</v>
      </c>
      <c r="H3012" s="468"/>
      <c r="I3012" s="473"/>
      <c r="J3012" s="474"/>
      <c r="K3012" s="475">
        <f t="shared" si="137"/>
        <v>0</v>
      </c>
      <c r="L3012" s="476" t="str">
        <f t="shared" si="138"/>
        <v/>
      </c>
      <c r="M3012" s="477"/>
      <c r="N3012" s="478"/>
    </row>
    <row r="3013" ht="15" customHeight="1" spans="1:14">
      <c r="A3013" s="461">
        <v>3007</v>
      </c>
      <c r="B3013" s="469" t="s">
        <v>3484</v>
      </c>
      <c r="C3013" s="470">
        <v>400</v>
      </c>
      <c r="D3013" s="471" t="s">
        <v>342</v>
      </c>
      <c r="E3013" s="465">
        <v>0</v>
      </c>
      <c r="F3013" s="466" t="e">
        <f t="shared" si="136"/>
        <v>#DIV/0!</v>
      </c>
      <c r="G3013" s="467">
        <v>0</v>
      </c>
      <c r="H3013" s="468"/>
      <c r="I3013" s="473"/>
      <c r="J3013" s="474"/>
      <c r="K3013" s="475">
        <f t="shared" si="137"/>
        <v>0</v>
      </c>
      <c r="L3013" s="476" t="str">
        <f t="shared" si="138"/>
        <v/>
      </c>
      <c r="M3013" s="477"/>
      <c r="N3013" s="478"/>
    </row>
    <row r="3014" ht="15" customHeight="1" spans="1:14">
      <c r="A3014" s="461">
        <v>3008</v>
      </c>
      <c r="B3014" s="469" t="s">
        <v>3485</v>
      </c>
      <c r="C3014" s="470" t="s">
        <v>3486</v>
      </c>
      <c r="D3014" s="471" t="s">
        <v>342</v>
      </c>
      <c r="E3014" s="465">
        <v>0</v>
      </c>
      <c r="F3014" s="466" t="e">
        <f t="shared" si="136"/>
        <v>#DIV/0!</v>
      </c>
      <c r="G3014" s="467">
        <v>0</v>
      </c>
      <c r="H3014" s="468"/>
      <c r="I3014" s="473"/>
      <c r="J3014" s="474"/>
      <c r="K3014" s="475">
        <f t="shared" si="137"/>
        <v>0</v>
      </c>
      <c r="L3014" s="476" t="str">
        <f t="shared" si="138"/>
        <v/>
      </c>
      <c r="M3014" s="477"/>
      <c r="N3014" s="478"/>
    </row>
    <row r="3015" ht="15" customHeight="1" spans="1:14">
      <c r="A3015" s="461">
        <v>3009</v>
      </c>
      <c r="B3015" s="469" t="s">
        <v>3487</v>
      </c>
      <c r="C3015" s="470">
        <v>400</v>
      </c>
      <c r="D3015" s="471" t="s">
        <v>378</v>
      </c>
      <c r="E3015" s="465">
        <v>0</v>
      </c>
      <c r="F3015" s="466" t="e">
        <f t="shared" si="136"/>
        <v>#DIV/0!</v>
      </c>
      <c r="G3015" s="467">
        <v>0</v>
      </c>
      <c r="H3015" s="468"/>
      <c r="I3015" s="473"/>
      <c r="J3015" s="474"/>
      <c r="K3015" s="475">
        <f t="shared" si="137"/>
        <v>0</v>
      </c>
      <c r="L3015" s="476" t="str">
        <f t="shared" si="138"/>
        <v/>
      </c>
      <c r="M3015" s="477"/>
      <c r="N3015" s="478"/>
    </row>
    <row r="3016" ht="15" customHeight="1" spans="1:14">
      <c r="A3016" s="461">
        <v>3010</v>
      </c>
      <c r="B3016" s="469" t="s">
        <v>3488</v>
      </c>
      <c r="C3016" s="470"/>
      <c r="D3016" s="471" t="s">
        <v>386</v>
      </c>
      <c r="E3016" s="465">
        <v>0</v>
      </c>
      <c r="F3016" s="466" t="e">
        <f t="shared" ref="F3016:F3079" si="139">G3016/E3016</f>
        <v>#DIV/0!</v>
      </c>
      <c r="G3016" s="467">
        <v>0</v>
      </c>
      <c r="H3016" s="468"/>
      <c r="I3016" s="473"/>
      <c r="J3016" s="474"/>
      <c r="K3016" s="475">
        <f t="shared" ref="K3016:K3079" si="140">J3016-G3016</f>
        <v>0</v>
      </c>
      <c r="L3016" s="476" t="str">
        <f t="shared" si="138"/>
        <v/>
      </c>
      <c r="M3016" s="477"/>
      <c r="N3016" s="478"/>
    </row>
    <row r="3017" ht="15" customHeight="1" spans="1:14">
      <c r="A3017" s="461">
        <v>3011</v>
      </c>
      <c r="B3017" s="469" t="s">
        <v>2202</v>
      </c>
      <c r="C3017" s="470"/>
      <c r="D3017" s="471" t="s">
        <v>480</v>
      </c>
      <c r="E3017" s="465">
        <v>0</v>
      </c>
      <c r="F3017" s="466" t="e">
        <f t="shared" si="139"/>
        <v>#DIV/0!</v>
      </c>
      <c r="G3017" s="467">
        <v>0</v>
      </c>
      <c r="H3017" s="468"/>
      <c r="I3017" s="473"/>
      <c r="J3017" s="474"/>
      <c r="K3017" s="475">
        <f t="shared" si="140"/>
        <v>0</v>
      </c>
      <c r="L3017" s="476" t="str">
        <f t="shared" si="138"/>
        <v/>
      </c>
      <c r="M3017" s="477"/>
      <c r="N3017" s="478"/>
    </row>
    <row r="3018" ht="15" customHeight="1" spans="1:14">
      <c r="A3018" s="461">
        <v>3012</v>
      </c>
      <c r="B3018" s="469" t="s">
        <v>3489</v>
      </c>
      <c r="C3018" s="470"/>
      <c r="D3018" s="471" t="s">
        <v>386</v>
      </c>
      <c r="E3018" s="465">
        <v>0</v>
      </c>
      <c r="F3018" s="466" t="e">
        <f t="shared" si="139"/>
        <v>#DIV/0!</v>
      </c>
      <c r="G3018" s="467">
        <v>0</v>
      </c>
      <c r="H3018" s="468"/>
      <c r="I3018" s="473"/>
      <c r="J3018" s="474"/>
      <c r="K3018" s="475">
        <f t="shared" si="140"/>
        <v>0</v>
      </c>
      <c r="L3018" s="476" t="str">
        <f t="shared" si="138"/>
        <v/>
      </c>
      <c r="M3018" s="477"/>
      <c r="N3018" s="478"/>
    </row>
    <row r="3019" ht="15" customHeight="1" spans="1:14">
      <c r="A3019" s="461">
        <v>3013</v>
      </c>
      <c r="B3019" s="469" t="s">
        <v>3490</v>
      </c>
      <c r="C3019" s="470">
        <v>400</v>
      </c>
      <c r="D3019" s="471" t="s">
        <v>831</v>
      </c>
      <c r="E3019" s="465">
        <v>0</v>
      </c>
      <c r="F3019" s="466" t="e">
        <f t="shared" si="139"/>
        <v>#DIV/0!</v>
      </c>
      <c r="G3019" s="467">
        <v>0</v>
      </c>
      <c r="H3019" s="468"/>
      <c r="I3019" s="473"/>
      <c r="J3019" s="474"/>
      <c r="K3019" s="475">
        <f t="shared" si="140"/>
        <v>0</v>
      </c>
      <c r="L3019" s="476" t="str">
        <f t="shared" si="138"/>
        <v/>
      </c>
      <c r="M3019" s="477"/>
      <c r="N3019" s="478"/>
    </row>
    <row r="3020" ht="15" customHeight="1" spans="1:14">
      <c r="A3020" s="461">
        <v>3014</v>
      </c>
      <c r="B3020" s="469" t="s">
        <v>3491</v>
      </c>
      <c r="C3020" s="470" t="s">
        <v>3492</v>
      </c>
      <c r="D3020" s="471" t="s">
        <v>386</v>
      </c>
      <c r="E3020" s="465">
        <v>0</v>
      </c>
      <c r="F3020" s="466" t="e">
        <f t="shared" si="139"/>
        <v>#DIV/0!</v>
      </c>
      <c r="G3020" s="467">
        <v>0</v>
      </c>
      <c r="H3020" s="468"/>
      <c r="I3020" s="473"/>
      <c r="J3020" s="474"/>
      <c r="K3020" s="475">
        <f t="shared" si="140"/>
        <v>0</v>
      </c>
      <c r="L3020" s="476" t="str">
        <f t="shared" si="138"/>
        <v/>
      </c>
      <c r="M3020" s="477"/>
      <c r="N3020" s="478"/>
    </row>
    <row r="3021" ht="15" customHeight="1" spans="1:14">
      <c r="A3021" s="461">
        <v>3015</v>
      </c>
      <c r="B3021" s="469" t="s">
        <v>3493</v>
      </c>
      <c r="C3021" s="470"/>
      <c r="D3021" s="471" t="s">
        <v>386</v>
      </c>
      <c r="E3021" s="465">
        <v>0</v>
      </c>
      <c r="F3021" s="466" t="e">
        <f t="shared" si="139"/>
        <v>#DIV/0!</v>
      </c>
      <c r="G3021" s="467">
        <v>0</v>
      </c>
      <c r="H3021" s="468"/>
      <c r="I3021" s="473"/>
      <c r="J3021" s="474"/>
      <c r="K3021" s="475">
        <f t="shared" si="140"/>
        <v>0</v>
      </c>
      <c r="L3021" s="476" t="str">
        <f t="shared" si="138"/>
        <v/>
      </c>
      <c r="M3021" s="477"/>
      <c r="N3021" s="478"/>
    </row>
    <row r="3022" ht="15" customHeight="1" spans="1:14">
      <c r="A3022" s="461">
        <v>3016</v>
      </c>
      <c r="B3022" s="469" t="s">
        <v>3494</v>
      </c>
      <c r="C3022" s="470"/>
      <c r="D3022" s="471" t="s">
        <v>386</v>
      </c>
      <c r="E3022" s="465">
        <v>0</v>
      </c>
      <c r="F3022" s="466" t="e">
        <f t="shared" si="139"/>
        <v>#DIV/0!</v>
      </c>
      <c r="G3022" s="467">
        <v>0</v>
      </c>
      <c r="H3022" s="468"/>
      <c r="I3022" s="473"/>
      <c r="J3022" s="474"/>
      <c r="K3022" s="475">
        <f t="shared" si="140"/>
        <v>0</v>
      </c>
      <c r="L3022" s="476" t="str">
        <f t="shared" si="138"/>
        <v/>
      </c>
      <c r="M3022" s="477"/>
      <c r="N3022" s="478"/>
    </row>
    <row r="3023" ht="15" customHeight="1" spans="1:14">
      <c r="A3023" s="461">
        <v>3017</v>
      </c>
      <c r="B3023" s="469" t="s">
        <v>3495</v>
      </c>
      <c r="C3023" s="470" t="s">
        <v>3496</v>
      </c>
      <c r="D3023" s="471" t="s">
        <v>378</v>
      </c>
      <c r="E3023" s="465">
        <v>0</v>
      </c>
      <c r="F3023" s="466" t="e">
        <f t="shared" si="139"/>
        <v>#DIV/0!</v>
      </c>
      <c r="G3023" s="467">
        <v>0</v>
      </c>
      <c r="H3023" s="468"/>
      <c r="I3023" s="473"/>
      <c r="J3023" s="474"/>
      <c r="K3023" s="475">
        <f t="shared" si="140"/>
        <v>0</v>
      </c>
      <c r="L3023" s="476" t="str">
        <f t="shared" si="138"/>
        <v/>
      </c>
      <c r="M3023" s="477"/>
      <c r="N3023" s="478"/>
    </row>
    <row r="3024" ht="15" customHeight="1" spans="1:14">
      <c r="A3024" s="461">
        <v>3018</v>
      </c>
      <c r="B3024" s="469" t="s">
        <v>3497</v>
      </c>
      <c r="C3024" s="470" t="s">
        <v>3498</v>
      </c>
      <c r="D3024" s="471" t="s">
        <v>342</v>
      </c>
      <c r="E3024" s="465">
        <v>0</v>
      </c>
      <c r="F3024" s="466" t="e">
        <f t="shared" si="139"/>
        <v>#DIV/0!</v>
      </c>
      <c r="G3024" s="467">
        <v>0</v>
      </c>
      <c r="H3024" s="468"/>
      <c r="I3024" s="473"/>
      <c r="J3024" s="474"/>
      <c r="K3024" s="475">
        <f t="shared" si="140"/>
        <v>0</v>
      </c>
      <c r="L3024" s="476" t="str">
        <f t="shared" si="138"/>
        <v/>
      </c>
      <c r="M3024" s="477"/>
      <c r="N3024" s="478"/>
    </row>
    <row r="3025" ht="15" customHeight="1" spans="1:14">
      <c r="A3025" s="461">
        <v>3019</v>
      </c>
      <c r="B3025" s="469" t="s">
        <v>3499</v>
      </c>
      <c r="C3025" s="470" t="s">
        <v>3500</v>
      </c>
      <c r="D3025" s="471" t="s">
        <v>342</v>
      </c>
      <c r="E3025" s="465">
        <v>0</v>
      </c>
      <c r="F3025" s="466" t="e">
        <f t="shared" si="139"/>
        <v>#DIV/0!</v>
      </c>
      <c r="G3025" s="467">
        <v>0</v>
      </c>
      <c r="H3025" s="468"/>
      <c r="I3025" s="473"/>
      <c r="J3025" s="474"/>
      <c r="K3025" s="475">
        <f t="shared" si="140"/>
        <v>0</v>
      </c>
      <c r="L3025" s="476" t="str">
        <f t="shared" si="138"/>
        <v/>
      </c>
      <c r="M3025" s="477"/>
      <c r="N3025" s="478"/>
    </row>
    <row r="3026" ht="15" customHeight="1" spans="1:14">
      <c r="A3026" s="461">
        <v>3020</v>
      </c>
      <c r="B3026" s="469" t="s">
        <v>3501</v>
      </c>
      <c r="C3026" s="470" t="s">
        <v>3502</v>
      </c>
      <c r="D3026" s="471" t="s">
        <v>468</v>
      </c>
      <c r="E3026" s="465">
        <v>0</v>
      </c>
      <c r="F3026" s="466" t="e">
        <f t="shared" si="139"/>
        <v>#DIV/0!</v>
      </c>
      <c r="G3026" s="467">
        <v>0</v>
      </c>
      <c r="H3026" s="468"/>
      <c r="I3026" s="473"/>
      <c r="J3026" s="474"/>
      <c r="K3026" s="475">
        <f t="shared" si="140"/>
        <v>0</v>
      </c>
      <c r="L3026" s="476" t="str">
        <f t="shared" si="138"/>
        <v/>
      </c>
      <c r="M3026" s="477"/>
      <c r="N3026" s="478"/>
    </row>
    <row r="3027" ht="15" customHeight="1" spans="1:14">
      <c r="A3027" s="461">
        <v>3021</v>
      </c>
      <c r="B3027" s="469" t="s">
        <v>3503</v>
      </c>
      <c r="C3027" s="470" t="s">
        <v>3504</v>
      </c>
      <c r="D3027" s="471" t="s">
        <v>342</v>
      </c>
      <c r="E3027" s="465">
        <v>0</v>
      </c>
      <c r="F3027" s="466" t="e">
        <f t="shared" si="139"/>
        <v>#DIV/0!</v>
      </c>
      <c r="G3027" s="467">
        <v>0</v>
      </c>
      <c r="H3027" s="468"/>
      <c r="I3027" s="473"/>
      <c r="J3027" s="474"/>
      <c r="K3027" s="475">
        <f t="shared" si="140"/>
        <v>0</v>
      </c>
      <c r="L3027" s="476" t="str">
        <f t="shared" si="138"/>
        <v/>
      </c>
      <c r="M3027" s="477"/>
      <c r="N3027" s="478"/>
    </row>
    <row r="3028" ht="15" customHeight="1" spans="1:14">
      <c r="A3028" s="461">
        <v>3022</v>
      </c>
      <c r="B3028" s="469" t="s">
        <v>3505</v>
      </c>
      <c r="C3028" s="470" t="s">
        <v>3506</v>
      </c>
      <c r="D3028" s="471" t="s">
        <v>386</v>
      </c>
      <c r="E3028" s="465">
        <v>0</v>
      </c>
      <c r="F3028" s="466" t="e">
        <f t="shared" si="139"/>
        <v>#DIV/0!</v>
      </c>
      <c r="G3028" s="467">
        <v>0</v>
      </c>
      <c r="H3028" s="468"/>
      <c r="I3028" s="473"/>
      <c r="J3028" s="474"/>
      <c r="K3028" s="475">
        <f t="shared" si="140"/>
        <v>0</v>
      </c>
      <c r="L3028" s="476" t="str">
        <f t="shared" si="138"/>
        <v/>
      </c>
      <c r="M3028" s="477"/>
      <c r="N3028" s="478"/>
    </row>
    <row r="3029" ht="15" customHeight="1" spans="1:14">
      <c r="A3029" s="461">
        <v>3023</v>
      </c>
      <c r="B3029" s="469" t="s">
        <v>3507</v>
      </c>
      <c r="C3029" s="470" t="s">
        <v>3508</v>
      </c>
      <c r="D3029" s="471" t="s">
        <v>378</v>
      </c>
      <c r="E3029" s="465">
        <v>0</v>
      </c>
      <c r="F3029" s="466" t="e">
        <f t="shared" si="139"/>
        <v>#DIV/0!</v>
      </c>
      <c r="G3029" s="467">
        <v>0</v>
      </c>
      <c r="H3029" s="468"/>
      <c r="I3029" s="473"/>
      <c r="J3029" s="474"/>
      <c r="K3029" s="475">
        <f t="shared" si="140"/>
        <v>0</v>
      </c>
      <c r="L3029" s="476" t="str">
        <f t="shared" si="138"/>
        <v/>
      </c>
      <c r="M3029" s="477"/>
      <c r="N3029" s="478"/>
    </row>
    <row r="3030" ht="15" customHeight="1" spans="1:14">
      <c r="A3030" s="461">
        <v>3024</v>
      </c>
      <c r="B3030" s="469" t="s">
        <v>3509</v>
      </c>
      <c r="C3030" s="470"/>
      <c r="D3030" s="471" t="s">
        <v>342</v>
      </c>
      <c r="E3030" s="465">
        <v>0</v>
      </c>
      <c r="F3030" s="466" t="e">
        <f t="shared" si="139"/>
        <v>#DIV/0!</v>
      </c>
      <c r="G3030" s="467">
        <v>0</v>
      </c>
      <c r="H3030" s="468"/>
      <c r="I3030" s="473"/>
      <c r="J3030" s="474"/>
      <c r="K3030" s="475">
        <f t="shared" si="140"/>
        <v>0</v>
      </c>
      <c r="L3030" s="476" t="str">
        <f t="shared" si="138"/>
        <v/>
      </c>
      <c r="M3030" s="477"/>
      <c r="N3030" s="478"/>
    </row>
    <row r="3031" ht="15" customHeight="1" spans="1:14">
      <c r="A3031" s="461">
        <v>3025</v>
      </c>
      <c r="B3031" s="469" t="s">
        <v>3510</v>
      </c>
      <c r="C3031" s="470"/>
      <c r="D3031" s="471" t="s">
        <v>492</v>
      </c>
      <c r="E3031" s="465">
        <v>0</v>
      </c>
      <c r="F3031" s="466" t="e">
        <f t="shared" si="139"/>
        <v>#DIV/0!</v>
      </c>
      <c r="G3031" s="467">
        <v>0</v>
      </c>
      <c r="H3031" s="468"/>
      <c r="I3031" s="473"/>
      <c r="J3031" s="474"/>
      <c r="K3031" s="475">
        <f t="shared" si="140"/>
        <v>0</v>
      </c>
      <c r="L3031" s="476" t="str">
        <f t="shared" si="138"/>
        <v/>
      </c>
      <c r="M3031" s="477"/>
      <c r="N3031" s="478"/>
    </row>
    <row r="3032" ht="15" customHeight="1" spans="1:14">
      <c r="A3032" s="461">
        <v>3026</v>
      </c>
      <c r="B3032" s="469" t="s">
        <v>3511</v>
      </c>
      <c r="C3032" s="470"/>
      <c r="D3032" s="471" t="s">
        <v>386</v>
      </c>
      <c r="E3032" s="465">
        <v>0</v>
      </c>
      <c r="F3032" s="466" t="e">
        <f t="shared" si="139"/>
        <v>#DIV/0!</v>
      </c>
      <c r="G3032" s="467">
        <v>0</v>
      </c>
      <c r="H3032" s="468"/>
      <c r="I3032" s="473"/>
      <c r="J3032" s="474"/>
      <c r="K3032" s="475">
        <f t="shared" si="140"/>
        <v>0</v>
      </c>
      <c r="L3032" s="476" t="str">
        <f t="shared" si="138"/>
        <v/>
      </c>
      <c r="M3032" s="477"/>
      <c r="N3032" s="478"/>
    </row>
    <row r="3033" ht="15" customHeight="1" spans="1:14">
      <c r="A3033" s="461">
        <v>3027</v>
      </c>
      <c r="B3033" s="469" t="s">
        <v>3512</v>
      </c>
      <c r="C3033" s="470" t="s">
        <v>2237</v>
      </c>
      <c r="D3033" s="471" t="s">
        <v>386</v>
      </c>
      <c r="E3033" s="465">
        <v>0</v>
      </c>
      <c r="F3033" s="466" t="e">
        <f t="shared" si="139"/>
        <v>#DIV/0!</v>
      </c>
      <c r="G3033" s="467">
        <v>0</v>
      </c>
      <c r="H3033" s="468"/>
      <c r="I3033" s="473"/>
      <c r="J3033" s="474"/>
      <c r="K3033" s="475">
        <f t="shared" si="140"/>
        <v>0</v>
      </c>
      <c r="L3033" s="476" t="str">
        <f t="shared" si="138"/>
        <v/>
      </c>
      <c r="M3033" s="477"/>
      <c r="N3033" s="478"/>
    </row>
    <row r="3034" ht="15" customHeight="1" spans="1:14">
      <c r="A3034" s="461">
        <v>3028</v>
      </c>
      <c r="B3034" s="469" t="s">
        <v>3513</v>
      </c>
      <c r="C3034" s="470" t="s">
        <v>2240</v>
      </c>
      <c r="D3034" s="471" t="s">
        <v>386</v>
      </c>
      <c r="E3034" s="465">
        <v>0</v>
      </c>
      <c r="F3034" s="466" t="e">
        <f t="shared" si="139"/>
        <v>#DIV/0!</v>
      </c>
      <c r="G3034" s="467">
        <v>0</v>
      </c>
      <c r="H3034" s="468"/>
      <c r="I3034" s="473"/>
      <c r="J3034" s="474"/>
      <c r="K3034" s="475">
        <f t="shared" si="140"/>
        <v>0</v>
      </c>
      <c r="L3034" s="476" t="str">
        <f t="shared" si="138"/>
        <v/>
      </c>
      <c r="M3034" s="477"/>
      <c r="N3034" s="478"/>
    </row>
    <row r="3035" ht="15" customHeight="1" spans="1:14">
      <c r="A3035" s="461">
        <v>3029</v>
      </c>
      <c r="B3035" s="469" t="s">
        <v>3514</v>
      </c>
      <c r="C3035" s="470" t="s">
        <v>2240</v>
      </c>
      <c r="D3035" s="471" t="s">
        <v>386</v>
      </c>
      <c r="E3035" s="465">
        <v>0</v>
      </c>
      <c r="F3035" s="466" t="e">
        <f t="shared" si="139"/>
        <v>#DIV/0!</v>
      </c>
      <c r="G3035" s="467">
        <v>0</v>
      </c>
      <c r="H3035" s="468"/>
      <c r="I3035" s="473"/>
      <c r="J3035" s="474"/>
      <c r="K3035" s="475">
        <f t="shared" si="140"/>
        <v>0</v>
      </c>
      <c r="L3035" s="476" t="str">
        <f t="shared" si="138"/>
        <v/>
      </c>
      <c r="M3035" s="477"/>
      <c r="N3035" s="478"/>
    </row>
    <row r="3036" ht="15" customHeight="1" spans="1:14">
      <c r="A3036" s="461">
        <v>3030</v>
      </c>
      <c r="B3036" s="469" t="s">
        <v>2246</v>
      </c>
      <c r="C3036" s="470" t="s">
        <v>3515</v>
      </c>
      <c r="D3036" s="471" t="s">
        <v>476</v>
      </c>
      <c r="E3036" s="465">
        <v>0</v>
      </c>
      <c r="F3036" s="466" t="e">
        <f t="shared" si="139"/>
        <v>#DIV/0!</v>
      </c>
      <c r="G3036" s="467">
        <v>0</v>
      </c>
      <c r="H3036" s="468"/>
      <c r="I3036" s="473"/>
      <c r="J3036" s="474"/>
      <c r="K3036" s="475">
        <f t="shared" si="140"/>
        <v>0</v>
      </c>
      <c r="L3036" s="476" t="str">
        <f t="shared" si="138"/>
        <v/>
      </c>
      <c r="M3036" s="477"/>
      <c r="N3036" s="478"/>
    </row>
    <row r="3037" ht="15" customHeight="1" spans="1:14">
      <c r="A3037" s="461">
        <v>3031</v>
      </c>
      <c r="B3037" s="469" t="s">
        <v>2246</v>
      </c>
      <c r="C3037" s="470" t="s">
        <v>3516</v>
      </c>
      <c r="D3037" s="471" t="s">
        <v>476</v>
      </c>
      <c r="E3037" s="465">
        <v>0</v>
      </c>
      <c r="F3037" s="466" t="e">
        <f t="shared" si="139"/>
        <v>#DIV/0!</v>
      </c>
      <c r="G3037" s="467">
        <v>0</v>
      </c>
      <c r="H3037" s="468"/>
      <c r="I3037" s="473"/>
      <c r="J3037" s="474"/>
      <c r="K3037" s="475">
        <f t="shared" si="140"/>
        <v>0</v>
      </c>
      <c r="L3037" s="476" t="str">
        <f t="shared" si="138"/>
        <v/>
      </c>
      <c r="M3037" s="477"/>
      <c r="N3037" s="478"/>
    </row>
    <row r="3038" ht="15" customHeight="1" spans="1:14">
      <c r="A3038" s="461">
        <v>3032</v>
      </c>
      <c r="B3038" s="469" t="s">
        <v>3517</v>
      </c>
      <c r="C3038" s="470"/>
      <c r="D3038" s="471" t="s">
        <v>386</v>
      </c>
      <c r="E3038" s="465">
        <v>0</v>
      </c>
      <c r="F3038" s="466" t="e">
        <f t="shared" si="139"/>
        <v>#DIV/0!</v>
      </c>
      <c r="G3038" s="467">
        <v>0</v>
      </c>
      <c r="H3038" s="468"/>
      <c r="I3038" s="473"/>
      <c r="J3038" s="474"/>
      <c r="K3038" s="475">
        <f t="shared" si="140"/>
        <v>0</v>
      </c>
      <c r="L3038" s="476" t="str">
        <f t="shared" si="138"/>
        <v/>
      </c>
      <c r="M3038" s="477"/>
      <c r="N3038" s="478"/>
    </row>
    <row r="3039" ht="15" customHeight="1" spans="1:14">
      <c r="A3039" s="461">
        <v>3033</v>
      </c>
      <c r="B3039" s="469" t="s">
        <v>2264</v>
      </c>
      <c r="C3039" s="470" t="s">
        <v>3518</v>
      </c>
      <c r="D3039" s="471" t="s">
        <v>386</v>
      </c>
      <c r="E3039" s="465">
        <v>0</v>
      </c>
      <c r="F3039" s="466" t="e">
        <f t="shared" si="139"/>
        <v>#DIV/0!</v>
      </c>
      <c r="G3039" s="467">
        <v>0</v>
      </c>
      <c r="H3039" s="468"/>
      <c r="I3039" s="473"/>
      <c r="J3039" s="474"/>
      <c r="K3039" s="475">
        <f t="shared" si="140"/>
        <v>0</v>
      </c>
      <c r="L3039" s="476" t="str">
        <f t="shared" si="138"/>
        <v/>
      </c>
      <c r="M3039" s="477"/>
      <c r="N3039" s="478"/>
    </row>
    <row r="3040" ht="15" customHeight="1" spans="1:14">
      <c r="A3040" s="461">
        <v>3034</v>
      </c>
      <c r="B3040" s="469" t="s">
        <v>3519</v>
      </c>
      <c r="C3040" s="470"/>
      <c r="D3040" s="471" t="s">
        <v>386</v>
      </c>
      <c r="E3040" s="465">
        <v>0</v>
      </c>
      <c r="F3040" s="466" t="e">
        <f t="shared" si="139"/>
        <v>#DIV/0!</v>
      </c>
      <c r="G3040" s="467">
        <v>0</v>
      </c>
      <c r="H3040" s="468"/>
      <c r="I3040" s="473"/>
      <c r="J3040" s="474"/>
      <c r="K3040" s="475">
        <f t="shared" si="140"/>
        <v>0</v>
      </c>
      <c r="L3040" s="476" t="str">
        <f t="shared" si="138"/>
        <v/>
      </c>
      <c r="M3040" s="477"/>
      <c r="N3040" s="478"/>
    </row>
    <row r="3041" ht="15" customHeight="1" spans="1:14">
      <c r="A3041" s="461">
        <v>3035</v>
      </c>
      <c r="B3041" s="469" t="s">
        <v>3520</v>
      </c>
      <c r="C3041" s="470" t="s">
        <v>3521</v>
      </c>
      <c r="D3041" s="471" t="s">
        <v>393</v>
      </c>
      <c r="E3041" s="465">
        <v>0</v>
      </c>
      <c r="F3041" s="466" t="e">
        <f t="shared" si="139"/>
        <v>#DIV/0!</v>
      </c>
      <c r="G3041" s="467">
        <v>0</v>
      </c>
      <c r="H3041" s="468"/>
      <c r="I3041" s="473"/>
      <c r="J3041" s="474"/>
      <c r="K3041" s="475">
        <f t="shared" si="140"/>
        <v>0</v>
      </c>
      <c r="L3041" s="476" t="str">
        <f t="shared" si="138"/>
        <v/>
      </c>
      <c r="M3041" s="477"/>
      <c r="N3041" s="478"/>
    </row>
    <row r="3042" ht="15" customHeight="1" spans="1:14">
      <c r="A3042" s="461">
        <v>3036</v>
      </c>
      <c r="B3042" s="469" t="s">
        <v>3522</v>
      </c>
      <c r="C3042" s="470"/>
      <c r="D3042" s="471" t="s">
        <v>386</v>
      </c>
      <c r="E3042" s="465">
        <v>0</v>
      </c>
      <c r="F3042" s="466" t="e">
        <f t="shared" si="139"/>
        <v>#DIV/0!</v>
      </c>
      <c r="G3042" s="467">
        <v>0</v>
      </c>
      <c r="H3042" s="468"/>
      <c r="I3042" s="473"/>
      <c r="J3042" s="474"/>
      <c r="K3042" s="475">
        <f t="shared" si="140"/>
        <v>0</v>
      </c>
      <c r="L3042" s="476" t="str">
        <f t="shared" si="138"/>
        <v/>
      </c>
      <c r="M3042" s="477"/>
      <c r="N3042" s="478"/>
    </row>
    <row r="3043" ht="15" customHeight="1" spans="1:14">
      <c r="A3043" s="461">
        <v>3037</v>
      </c>
      <c r="B3043" s="469" t="s">
        <v>3523</v>
      </c>
      <c r="C3043" s="470"/>
      <c r="D3043" s="471" t="s">
        <v>378</v>
      </c>
      <c r="E3043" s="465">
        <v>0</v>
      </c>
      <c r="F3043" s="466" t="e">
        <f t="shared" si="139"/>
        <v>#DIV/0!</v>
      </c>
      <c r="G3043" s="467">
        <v>0</v>
      </c>
      <c r="H3043" s="468"/>
      <c r="I3043" s="473"/>
      <c r="J3043" s="474"/>
      <c r="K3043" s="475">
        <f t="shared" si="140"/>
        <v>0</v>
      </c>
      <c r="L3043" s="476" t="str">
        <f t="shared" si="138"/>
        <v/>
      </c>
      <c r="M3043" s="477"/>
      <c r="N3043" s="478"/>
    </row>
    <row r="3044" ht="15" customHeight="1" spans="1:14">
      <c r="A3044" s="461">
        <v>3038</v>
      </c>
      <c r="B3044" s="469" t="s">
        <v>3524</v>
      </c>
      <c r="C3044" s="470"/>
      <c r="D3044" s="471" t="s">
        <v>386</v>
      </c>
      <c r="E3044" s="465">
        <v>0</v>
      </c>
      <c r="F3044" s="466" t="e">
        <f t="shared" si="139"/>
        <v>#DIV/0!</v>
      </c>
      <c r="G3044" s="467">
        <v>0</v>
      </c>
      <c r="H3044" s="468"/>
      <c r="I3044" s="473"/>
      <c r="J3044" s="474"/>
      <c r="K3044" s="475">
        <f t="shared" si="140"/>
        <v>0</v>
      </c>
      <c r="L3044" s="476" t="str">
        <f t="shared" si="138"/>
        <v/>
      </c>
      <c r="M3044" s="477"/>
      <c r="N3044" s="478"/>
    </row>
    <row r="3045" ht="15" customHeight="1" spans="1:14">
      <c r="A3045" s="461">
        <v>3039</v>
      </c>
      <c r="B3045" s="469" t="s">
        <v>2332</v>
      </c>
      <c r="C3045" s="470"/>
      <c r="D3045" s="471" t="s">
        <v>378</v>
      </c>
      <c r="E3045" s="465">
        <v>0</v>
      </c>
      <c r="F3045" s="466" t="e">
        <f t="shared" si="139"/>
        <v>#DIV/0!</v>
      </c>
      <c r="G3045" s="467">
        <v>0</v>
      </c>
      <c r="H3045" s="468"/>
      <c r="I3045" s="473"/>
      <c r="J3045" s="474"/>
      <c r="K3045" s="475">
        <f t="shared" si="140"/>
        <v>0</v>
      </c>
      <c r="L3045" s="476" t="str">
        <f t="shared" si="138"/>
        <v/>
      </c>
      <c r="M3045" s="477"/>
      <c r="N3045" s="478"/>
    </row>
    <row r="3046" ht="15" customHeight="1" spans="1:14">
      <c r="A3046" s="461">
        <v>3040</v>
      </c>
      <c r="B3046" s="469" t="s">
        <v>3525</v>
      </c>
      <c r="C3046" s="470" t="s">
        <v>3526</v>
      </c>
      <c r="D3046" s="471" t="s">
        <v>342</v>
      </c>
      <c r="E3046" s="465">
        <v>0</v>
      </c>
      <c r="F3046" s="466" t="e">
        <f t="shared" si="139"/>
        <v>#DIV/0!</v>
      </c>
      <c r="G3046" s="467">
        <v>0</v>
      </c>
      <c r="H3046" s="468"/>
      <c r="I3046" s="473"/>
      <c r="J3046" s="474"/>
      <c r="K3046" s="475">
        <f t="shared" si="140"/>
        <v>0</v>
      </c>
      <c r="L3046" s="476" t="str">
        <f t="shared" si="138"/>
        <v/>
      </c>
      <c r="M3046" s="477"/>
      <c r="N3046" s="478"/>
    </row>
    <row r="3047" ht="15" customHeight="1" spans="1:14">
      <c r="A3047" s="461">
        <v>3041</v>
      </c>
      <c r="B3047" s="469" t="s">
        <v>3527</v>
      </c>
      <c r="C3047" s="470"/>
      <c r="D3047" s="471" t="s">
        <v>386</v>
      </c>
      <c r="E3047" s="465">
        <v>0</v>
      </c>
      <c r="F3047" s="466" t="e">
        <f t="shared" si="139"/>
        <v>#DIV/0!</v>
      </c>
      <c r="G3047" s="467">
        <v>0</v>
      </c>
      <c r="H3047" s="468"/>
      <c r="I3047" s="473"/>
      <c r="J3047" s="474"/>
      <c r="K3047" s="475">
        <f t="shared" si="140"/>
        <v>0</v>
      </c>
      <c r="L3047" s="476" t="str">
        <f t="shared" si="138"/>
        <v/>
      </c>
      <c r="M3047" s="477"/>
      <c r="N3047" s="478"/>
    </row>
    <row r="3048" ht="15" customHeight="1" spans="1:14">
      <c r="A3048" s="461">
        <v>3042</v>
      </c>
      <c r="B3048" s="469" t="s">
        <v>2207</v>
      </c>
      <c r="C3048" s="470" t="s">
        <v>3528</v>
      </c>
      <c r="D3048" s="471" t="s">
        <v>386</v>
      </c>
      <c r="E3048" s="465">
        <v>0</v>
      </c>
      <c r="F3048" s="466" t="e">
        <f t="shared" si="139"/>
        <v>#DIV/0!</v>
      </c>
      <c r="G3048" s="467">
        <v>0</v>
      </c>
      <c r="H3048" s="468"/>
      <c r="I3048" s="473"/>
      <c r="J3048" s="474"/>
      <c r="K3048" s="475">
        <f t="shared" si="140"/>
        <v>0</v>
      </c>
      <c r="L3048" s="476" t="str">
        <f t="shared" si="138"/>
        <v/>
      </c>
      <c r="M3048" s="477"/>
      <c r="N3048" s="478"/>
    </row>
    <row r="3049" ht="15" customHeight="1" spans="1:14">
      <c r="A3049" s="461">
        <v>3043</v>
      </c>
      <c r="B3049" s="469" t="s">
        <v>3529</v>
      </c>
      <c r="C3049" s="470" t="s">
        <v>3530</v>
      </c>
      <c r="D3049" s="471" t="s">
        <v>378</v>
      </c>
      <c r="E3049" s="465">
        <v>0</v>
      </c>
      <c r="F3049" s="466" t="e">
        <f t="shared" si="139"/>
        <v>#DIV/0!</v>
      </c>
      <c r="G3049" s="467">
        <v>0</v>
      </c>
      <c r="H3049" s="468"/>
      <c r="I3049" s="473"/>
      <c r="J3049" s="474"/>
      <c r="K3049" s="475">
        <f t="shared" si="140"/>
        <v>0</v>
      </c>
      <c r="L3049" s="476" t="str">
        <f t="shared" si="138"/>
        <v/>
      </c>
      <c r="M3049" s="477"/>
      <c r="N3049" s="478"/>
    </row>
    <row r="3050" ht="15" customHeight="1" spans="1:14">
      <c r="A3050" s="461">
        <v>3044</v>
      </c>
      <c r="B3050" s="469" t="s">
        <v>3531</v>
      </c>
      <c r="C3050" s="470" t="s">
        <v>3532</v>
      </c>
      <c r="D3050" s="471" t="s">
        <v>386</v>
      </c>
      <c r="E3050" s="465">
        <v>0</v>
      </c>
      <c r="F3050" s="466" t="e">
        <f t="shared" si="139"/>
        <v>#DIV/0!</v>
      </c>
      <c r="G3050" s="467">
        <v>0</v>
      </c>
      <c r="H3050" s="468"/>
      <c r="I3050" s="473"/>
      <c r="J3050" s="474"/>
      <c r="K3050" s="475">
        <f t="shared" si="140"/>
        <v>0</v>
      </c>
      <c r="L3050" s="476" t="str">
        <f t="shared" si="138"/>
        <v/>
      </c>
      <c r="M3050" s="477"/>
      <c r="N3050" s="478"/>
    </row>
    <row r="3051" ht="15" customHeight="1" spans="1:14">
      <c r="A3051" s="461">
        <v>3045</v>
      </c>
      <c r="B3051" s="469" t="s">
        <v>3533</v>
      </c>
      <c r="C3051" s="470" t="s">
        <v>3534</v>
      </c>
      <c r="D3051" s="471" t="s">
        <v>378</v>
      </c>
      <c r="E3051" s="465">
        <v>0</v>
      </c>
      <c r="F3051" s="466" t="e">
        <f t="shared" si="139"/>
        <v>#DIV/0!</v>
      </c>
      <c r="G3051" s="467">
        <v>0</v>
      </c>
      <c r="H3051" s="468"/>
      <c r="I3051" s="473"/>
      <c r="J3051" s="474"/>
      <c r="K3051" s="475">
        <f t="shared" si="140"/>
        <v>0</v>
      </c>
      <c r="L3051" s="476" t="str">
        <f t="shared" si="138"/>
        <v/>
      </c>
      <c r="M3051" s="477"/>
      <c r="N3051" s="478"/>
    </row>
    <row r="3052" ht="15" customHeight="1" spans="1:14">
      <c r="A3052" s="461">
        <v>3046</v>
      </c>
      <c r="B3052" s="469" t="s">
        <v>3535</v>
      </c>
      <c r="C3052" s="470"/>
      <c r="D3052" s="471" t="s">
        <v>386</v>
      </c>
      <c r="E3052" s="465">
        <v>0</v>
      </c>
      <c r="F3052" s="466" t="e">
        <f t="shared" si="139"/>
        <v>#DIV/0!</v>
      </c>
      <c r="G3052" s="467">
        <v>0</v>
      </c>
      <c r="H3052" s="468"/>
      <c r="I3052" s="473"/>
      <c r="J3052" s="474"/>
      <c r="K3052" s="475">
        <f t="shared" si="140"/>
        <v>0</v>
      </c>
      <c r="L3052" s="476" t="str">
        <f t="shared" si="138"/>
        <v/>
      </c>
      <c r="M3052" s="477"/>
      <c r="N3052" s="478"/>
    </row>
    <row r="3053" ht="15" customHeight="1" spans="1:14">
      <c r="A3053" s="461">
        <v>3047</v>
      </c>
      <c r="B3053" s="469" t="s">
        <v>3536</v>
      </c>
      <c r="C3053" s="470"/>
      <c r="D3053" s="471" t="s">
        <v>476</v>
      </c>
      <c r="E3053" s="465">
        <v>0</v>
      </c>
      <c r="F3053" s="466" t="e">
        <f t="shared" si="139"/>
        <v>#DIV/0!</v>
      </c>
      <c r="G3053" s="467">
        <v>0</v>
      </c>
      <c r="H3053" s="468"/>
      <c r="I3053" s="473"/>
      <c r="J3053" s="474"/>
      <c r="K3053" s="475">
        <f t="shared" si="140"/>
        <v>0</v>
      </c>
      <c r="L3053" s="476" t="str">
        <f t="shared" si="138"/>
        <v/>
      </c>
      <c r="M3053" s="477"/>
      <c r="N3053" s="478"/>
    </row>
    <row r="3054" ht="15" customHeight="1" spans="1:14">
      <c r="A3054" s="461">
        <v>3048</v>
      </c>
      <c r="B3054" s="469" t="s">
        <v>2028</v>
      </c>
      <c r="C3054" s="470" t="s">
        <v>3537</v>
      </c>
      <c r="D3054" s="471" t="s">
        <v>386</v>
      </c>
      <c r="E3054" s="465">
        <v>0</v>
      </c>
      <c r="F3054" s="466" t="e">
        <f t="shared" si="139"/>
        <v>#DIV/0!</v>
      </c>
      <c r="G3054" s="467">
        <v>0</v>
      </c>
      <c r="H3054" s="468"/>
      <c r="I3054" s="473"/>
      <c r="J3054" s="474"/>
      <c r="K3054" s="475">
        <f t="shared" si="140"/>
        <v>0</v>
      </c>
      <c r="L3054" s="476" t="str">
        <f t="shared" si="138"/>
        <v/>
      </c>
      <c r="M3054" s="477"/>
      <c r="N3054" s="478"/>
    </row>
    <row r="3055" ht="15" customHeight="1" spans="1:14">
      <c r="A3055" s="461">
        <v>3049</v>
      </c>
      <c r="B3055" s="469" t="s">
        <v>3538</v>
      </c>
      <c r="C3055" s="470" t="s">
        <v>427</v>
      </c>
      <c r="D3055" s="471" t="s">
        <v>476</v>
      </c>
      <c r="E3055" s="465">
        <v>0</v>
      </c>
      <c r="F3055" s="466" t="e">
        <f t="shared" si="139"/>
        <v>#DIV/0!</v>
      </c>
      <c r="G3055" s="467">
        <v>0</v>
      </c>
      <c r="H3055" s="468"/>
      <c r="I3055" s="473"/>
      <c r="J3055" s="474"/>
      <c r="K3055" s="475">
        <f t="shared" si="140"/>
        <v>0</v>
      </c>
      <c r="L3055" s="476" t="str">
        <f t="shared" si="138"/>
        <v/>
      </c>
      <c r="M3055" s="477"/>
      <c r="N3055" s="478"/>
    </row>
    <row r="3056" ht="15" customHeight="1" spans="1:14">
      <c r="A3056" s="461">
        <v>3050</v>
      </c>
      <c r="B3056" s="469" t="s">
        <v>3539</v>
      </c>
      <c r="C3056" s="470" t="s">
        <v>3540</v>
      </c>
      <c r="D3056" s="471" t="s">
        <v>476</v>
      </c>
      <c r="E3056" s="465">
        <v>0</v>
      </c>
      <c r="F3056" s="466" t="e">
        <f t="shared" si="139"/>
        <v>#DIV/0!</v>
      </c>
      <c r="G3056" s="467">
        <v>0</v>
      </c>
      <c r="H3056" s="468"/>
      <c r="I3056" s="473"/>
      <c r="J3056" s="474"/>
      <c r="K3056" s="475">
        <f t="shared" si="140"/>
        <v>0</v>
      </c>
      <c r="L3056" s="476" t="str">
        <f t="shared" si="138"/>
        <v/>
      </c>
      <c r="M3056" s="477"/>
      <c r="N3056" s="478"/>
    </row>
    <row r="3057" ht="15" customHeight="1" spans="1:14">
      <c r="A3057" s="461">
        <v>3051</v>
      </c>
      <c r="B3057" s="469" t="s">
        <v>3541</v>
      </c>
      <c r="C3057" s="470" t="s">
        <v>427</v>
      </c>
      <c r="D3057" s="471" t="s">
        <v>386</v>
      </c>
      <c r="E3057" s="465">
        <v>0</v>
      </c>
      <c r="F3057" s="466" t="e">
        <f t="shared" si="139"/>
        <v>#DIV/0!</v>
      </c>
      <c r="G3057" s="467">
        <v>0</v>
      </c>
      <c r="H3057" s="468"/>
      <c r="I3057" s="473"/>
      <c r="J3057" s="474"/>
      <c r="K3057" s="475">
        <f t="shared" si="140"/>
        <v>0</v>
      </c>
      <c r="L3057" s="476" t="str">
        <f t="shared" si="138"/>
        <v/>
      </c>
      <c r="M3057" s="477"/>
      <c r="N3057" s="478"/>
    </row>
    <row r="3058" ht="15" customHeight="1" spans="1:14">
      <c r="A3058" s="461">
        <v>3052</v>
      </c>
      <c r="B3058" s="469" t="s">
        <v>3542</v>
      </c>
      <c r="C3058" s="470" t="s">
        <v>427</v>
      </c>
      <c r="D3058" s="471" t="s">
        <v>416</v>
      </c>
      <c r="E3058" s="465">
        <v>0</v>
      </c>
      <c r="F3058" s="466" t="e">
        <f t="shared" si="139"/>
        <v>#DIV/0!</v>
      </c>
      <c r="G3058" s="467">
        <v>0</v>
      </c>
      <c r="H3058" s="468"/>
      <c r="I3058" s="473"/>
      <c r="J3058" s="474"/>
      <c r="K3058" s="475">
        <f t="shared" si="140"/>
        <v>0</v>
      </c>
      <c r="L3058" s="476" t="str">
        <f t="shared" si="138"/>
        <v/>
      </c>
      <c r="M3058" s="477"/>
      <c r="N3058" s="478"/>
    </row>
    <row r="3059" ht="15" customHeight="1" spans="1:14">
      <c r="A3059" s="461">
        <v>3053</v>
      </c>
      <c r="B3059" s="469" t="s">
        <v>3543</v>
      </c>
      <c r="C3059" s="470" t="s">
        <v>427</v>
      </c>
      <c r="D3059" s="471" t="s">
        <v>386</v>
      </c>
      <c r="E3059" s="465">
        <v>0</v>
      </c>
      <c r="F3059" s="466" t="e">
        <f t="shared" si="139"/>
        <v>#DIV/0!</v>
      </c>
      <c r="G3059" s="467">
        <v>0</v>
      </c>
      <c r="H3059" s="468"/>
      <c r="I3059" s="473"/>
      <c r="J3059" s="474"/>
      <c r="K3059" s="475">
        <f t="shared" si="140"/>
        <v>0</v>
      </c>
      <c r="L3059" s="476" t="str">
        <f t="shared" si="138"/>
        <v/>
      </c>
      <c r="M3059" s="477"/>
      <c r="N3059" s="478"/>
    </row>
    <row r="3060" ht="15" customHeight="1" spans="1:14">
      <c r="A3060" s="461">
        <v>3054</v>
      </c>
      <c r="B3060" s="469" t="s">
        <v>1628</v>
      </c>
      <c r="C3060" s="470" t="s">
        <v>427</v>
      </c>
      <c r="D3060" s="471" t="s">
        <v>1381</v>
      </c>
      <c r="E3060" s="465">
        <v>0</v>
      </c>
      <c r="F3060" s="466" t="e">
        <f t="shared" si="139"/>
        <v>#DIV/0!</v>
      </c>
      <c r="G3060" s="467">
        <v>0</v>
      </c>
      <c r="H3060" s="468"/>
      <c r="I3060" s="473"/>
      <c r="J3060" s="474"/>
      <c r="K3060" s="475">
        <f t="shared" si="140"/>
        <v>0</v>
      </c>
      <c r="L3060" s="476" t="str">
        <f t="shared" si="138"/>
        <v/>
      </c>
      <c r="M3060" s="477"/>
      <c r="N3060" s="478"/>
    </row>
    <row r="3061" ht="15" customHeight="1" spans="1:14">
      <c r="A3061" s="461">
        <v>3055</v>
      </c>
      <c r="B3061" s="469" t="s">
        <v>3544</v>
      </c>
      <c r="C3061" s="470"/>
      <c r="D3061" s="471" t="s">
        <v>972</v>
      </c>
      <c r="E3061" s="465">
        <v>0</v>
      </c>
      <c r="F3061" s="466" t="e">
        <f t="shared" si="139"/>
        <v>#DIV/0!</v>
      </c>
      <c r="G3061" s="467">
        <v>0</v>
      </c>
      <c r="H3061" s="468"/>
      <c r="I3061" s="473"/>
      <c r="J3061" s="474"/>
      <c r="K3061" s="475">
        <f t="shared" si="140"/>
        <v>0</v>
      </c>
      <c r="L3061" s="476" t="str">
        <f t="shared" si="138"/>
        <v/>
      </c>
      <c r="M3061" s="477"/>
      <c r="N3061" s="478"/>
    </row>
    <row r="3062" ht="15" customHeight="1" spans="1:14">
      <c r="A3062" s="461">
        <v>3056</v>
      </c>
      <c r="B3062" s="469" t="s">
        <v>3545</v>
      </c>
      <c r="C3062" s="470"/>
      <c r="D3062" s="471" t="s">
        <v>342</v>
      </c>
      <c r="E3062" s="465">
        <v>0</v>
      </c>
      <c r="F3062" s="466" t="e">
        <f t="shared" si="139"/>
        <v>#DIV/0!</v>
      </c>
      <c r="G3062" s="467">
        <v>0</v>
      </c>
      <c r="H3062" s="468"/>
      <c r="I3062" s="473"/>
      <c r="J3062" s="474"/>
      <c r="K3062" s="475">
        <f t="shared" si="140"/>
        <v>0</v>
      </c>
      <c r="L3062" s="476" t="str">
        <f t="shared" si="138"/>
        <v/>
      </c>
      <c r="M3062" s="477"/>
      <c r="N3062" s="478"/>
    </row>
    <row r="3063" ht="15" customHeight="1" spans="1:14">
      <c r="A3063" s="461">
        <v>3057</v>
      </c>
      <c r="B3063" s="469" t="s">
        <v>3546</v>
      </c>
      <c r="C3063" s="470" t="s">
        <v>427</v>
      </c>
      <c r="D3063" s="471" t="s">
        <v>378</v>
      </c>
      <c r="E3063" s="465">
        <v>0</v>
      </c>
      <c r="F3063" s="466" t="e">
        <f t="shared" si="139"/>
        <v>#DIV/0!</v>
      </c>
      <c r="G3063" s="467">
        <v>0</v>
      </c>
      <c r="H3063" s="468"/>
      <c r="I3063" s="473"/>
      <c r="J3063" s="474"/>
      <c r="K3063" s="475">
        <f t="shared" si="140"/>
        <v>0</v>
      </c>
      <c r="L3063" s="476" t="str">
        <f t="shared" si="138"/>
        <v/>
      </c>
      <c r="M3063" s="477"/>
      <c r="N3063" s="478"/>
    </row>
    <row r="3064" ht="15" customHeight="1" spans="1:14">
      <c r="A3064" s="461">
        <v>3058</v>
      </c>
      <c r="B3064" s="469" t="s">
        <v>3242</v>
      </c>
      <c r="C3064" s="470"/>
      <c r="D3064" s="471" t="s">
        <v>476</v>
      </c>
      <c r="E3064" s="465">
        <v>0</v>
      </c>
      <c r="F3064" s="466" t="e">
        <f t="shared" si="139"/>
        <v>#DIV/0!</v>
      </c>
      <c r="G3064" s="467">
        <v>0</v>
      </c>
      <c r="H3064" s="468"/>
      <c r="I3064" s="473"/>
      <c r="J3064" s="474"/>
      <c r="K3064" s="475">
        <f t="shared" si="140"/>
        <v>0</v>
      </c>
      <c r="L3064" s="476" t="str">
        <f t="shared" si="138"/>
        <v/>
      </c>
      <c r="M3064" s="477"/>
      <c r="N3064" s="478"/>
    </row>
    <row r="3065" ht="15" customHeight="1" spans="1:14">
      <c r="A3065" s="461">
        <v>3059</v>
      </c>
      <c r="B3065" s="469" t="s">
        <v>2399</v>
      </c>
      <c r="C3065" s="470"/>
      <c r="D3065" s="471" t="s">
        <v>386</v>
      </c>
      <c r="E3065" s="465">
        <v>0</v>
      </c>
      <c r="F3065" s="466" t="e">
        <f t="shared" si="139"/>
        <v>#DIV/0!</v>
      </c>
      <c r="G3065" s="467">
        <v>0</v>
      </c>
      <c r="H3065" s="468"/>
      <c r="I3065" s="473"/>
      <c r="J3065" s="474"/>
      <c r="K3065" s="475">
        <f t="shared" si="140"/>
        <v>0</v>
      </c>
      <c r="L3065" s="476" t="str">
        <f t="shared" si="138"/>
        <v/>
      </c>
      <c r="M3065" s="477"/>
      <c r="N3065" s="478"/>
    </row>
    <row r="3066" ht="15" customHeight="1" spans="1:14">
      <c r="A3066" s="461">
        <v>3060</v>
      </c>
      <c r="B3066" s="469" t="s">
        <v>2336</v>
      </c>
      <c r="C3066" s="470">
        <v>805</v>
      </c>
      <c r="D3066" s="471" t="s">
        <v>386</v>
      </c>
      <c r="E3066" s="465">
        <v>0</v>
      </c>
      <c r="F3066" s="466" t="e">
        <f t="shared" si="139"/>
        <v>#DIV/0!</v>
      </c>
      <c r="G3066" s="467">
        <v>0</v>
      </c>
      <c r="H3066" s="468"/>
      <c r="I3066" s="473"/>
      <c r="J3066" s="474"/>
      <c r="K3066" s="475">
        <f t="shared" si="140"/>
        <v>0</v>
      </c>
      <c r="L3066" s="476" t="str">
        <f t="shared" si="138"/>
        <v/>
      </c>
      <c r="M3066" s="477"/>
      <c r="N3066" s="478"/>
    </row>
    <row r="3067" ht="15" customHeight="1" spans="1:14">
      <c r="A3067" s="461">
        <v>3061</v>
      </c>
      <c r="B3067" s="469" t="s">
        <v>3547</v>
      </c>
      <c r="C3067" s="470" t="s">
        <v>3548</v>
      </c>
      <c r="D3067" s="471" t="s">
        <v>342</v>
      </c>
      <c r="E3067" s="465">
        <v>0</v>
      </c>
      <c r="F3067" s="466" t="e">
        <f t="shared" si="139"/>
        <v>#DIV/0!</v>
      </c>
      <c r="G3067" s="467">
        <v>0</v>
      </c>
      <c r="H3067" s="468"/>
      <c r="I3067" s="473"/>
      <c r="J3067" s="474"/>
      <c r="K3067" s="475">
        <f t="shared" si="140"/>
        <v>0</v>
      </c>
      <c r="L3067" s="476" t="str">
        <f t="shared" si="138"/>
        <v/>
      </c>
      <c r="M3067" s="477"/>
      <c r="N3067" s="478"/>
    </row>
    <row r="3068" ht="15" customHeight="1" spans="1:14">
      <c r="A3068" s="461">
        <v>3062</v>
      </c>
      <c r="B3068" s="469" t="s">
        <v>3549</v>
      </c>
      <c r="C3068" s="470"/>
      <c r="D3068" s="471" t="s">
        <v>386</v>
      </c>
      <c r="E3068" s="465">
        <v>0</v>
      </c>
      <c r="F3068" s="466" t="e">
        <f t="shared" si="139"/>
        <v>#DIV/0!</v>
      </c>
      <c r="G3068" s="467">
        <v>0</v>
      </c>
      <c r="H3068" s="468"/>
      <c r="I3068" s="473"/>
      <c r="J3068" s="474"/>
      <c r="K3068" s="475">
        <f t="shared" si="140"/>
        <v>0</v>
      </c>
      <c r="L3068" s="476" t="str">
        <f t="shared" si="138"/>
        <v/>
      </c>
      <c r="M3068" s="477"/>
      <c r="N3068" s="478"/>
    </row>
    <row r="3069" ht="15" customHeight="1" spans="1:14">
      <c r="A3069" s="461">
        <v>3063</v>
      </c>
      <c r="B3069" s="469" t="s">
        <v>2316</v>
      </c>
      <c r="C3069" s="470"/>
      <c r="D3069" s="471" t="s">
        <v>386</v>
      </c>
      <c r="E3069" s="465">
        <v>0</v>
      </c>
      <c r="F3069" s="466" t="e">
        <f t="shared" si="139"/>
        <v>#DIV/0!</v>
      </c>
      <c r="G3069" s="467">
        <v>0</v>
      </c>
      <c r="H3069" s="468"/>
      <c r="I3069" s="473"/>
      <c r="J3069" s="474"/>
      <c r="K3069" s="475">
        <f t="shared" si="140"/>
        <v>0</v>
      </c>
      <c r="L3069" s="476" t="str">
        <f t="shared" si="138"/>
        <v/>
      </c>
      <c r="M3069" s="477"/>
      <c r="N3069" s="478"/>
    </row>
    <row r="3070" ht="15" customHeight="1" spans="1:14">
      <c r="A3070" s="461">
        <v>3064</v>
      </c>
      <c r="B3070" s="469" t="s">
        <v>3550</v>
      </c>
      <c r="C3070" s="470" t="s">
        <v>2365</v>
      </c>
      <c r="D3070" s="471" t="s">
        <v>386</v>
      </c>
      <c r="E3070" s="465">
        <v>0</v>
      </c>
      <c r="F3070" s="466" t="e">
        <f t="shared" si="139"/>
        <v>#DIV/0!</v>
      </c>
      <c r="G3070" s="467">
        <v>0</v>
      </c>
      <c r="H3070" s="468"/>
      <c r="I3070" s="473"/>
      <c r="J3070" s="474"/>
      <c r="K3070" s="475">
        <f t="shared" si="140"/>
        <v>0</v>
      </c>
      <c r="L3070" s="476" t="str">
        <f t="shared" si="138"/>
        <v/>
      </c>
      <c r="M3070" s="477"/>
      <c r="N3070" s="478"/>
    </row>
    <row r="3071" ht="15" customHeight="1" spans="1:14">
      <c r="A3071" s="461">
        <v>3065</v>
      </c>
      <c r="B3071" s="469" t="s">
        <v>3551</v>
      </c>
      <c r="C3071" s="470" t="s">
        <v>2365</v>
      </c>
      <c r="D3071" s="471" t="s">
        <v>393</v>
      </c>
      <c r="E3071" s="465">
        <v>0</v>
      </c>
      <c r="F3071" s="466" t="e">
        <f t="shared" si="139"/>
        <v>#DIV/0!</v>
      </c>
      <c r="G3071" s="467">
        <v>0</v>
      </c>
      <c r="H3071" s="468"/>
      <c r="I3071" s="473"/>
      <c r="J3071" s="474"/>
      <c r="K3071" s="475">
        <f t="shared" si="140"/>
        <v>0</v>
      </c>
      <c r="L3071" s="476" t="str">
        <f t="shared" si="138"/>
        <v/>
      </c>
      <c r="M3071" s="477"/>
      <c r="N3071" s="478"/>
    </row>
    <row r="3072" ht="15" customHeight="1" spans="1:14">
      <c r="A3072" s="461">
        <v>3066</v>
      </c>
      <c r="B3072" s="469" t="s">
        <v>3552</v>
      </c>
      <c r="C3072" s="470" t="s">
        <v>2365</v>
      </c>
      <c r="D3072" s="471" t="s">
        <v>378</v>
      </c>
      <c r="E3072" s="465">
        <v>0</v>
      </c>
      <c r="F3072" s="466" t="e">
        <f t="shared" si="139"/>
        <v>#DIV/0!</v>
      </c>
      <c r="G3072" s="467">
        <v>0</v>
      </c>
      <c r="H3072" s="468"/>
      <c r="I3072" s="473"/>
      <c r="J3072" s="474"/>
      <c r="K3072" s="475">
        <f t="shared" si="140"/>
        <v>0</v>
      </c>
      <c r="L3072" s="476" t="str">
        <f t="shared" si="138"/>
        <v/>
      </c>
      <c r="M3072" s="477"/>
      <c r="N3072" s="478"/>
    </row>
    <row r="3073" ht="15" customHeight="1" spans="1:14">
      <c r="A3073" s="461">
        <v>3067</v>
      </c>
      <c r="B3073" s="469" t="s">
        <v>2361</v>
      </c>
      <c r="C3073" s="470" t="s">
        <v>3553</v>
      </c>
      <c r="D3073" s="471" t="s">
        <v>386</v>
      </c>
      <c r="E3073" s="465">
        <v>0</v>
      </c>
      <c r="F3073" s="466" t="e">
        <f t="shared" si="139"/>
        <v>#DIV/0!</v>
      </c>
      <c r="G3073" s="467">
        <v>0</v>
      </c>
      <c r="H3073" s="468"/>
      <c r="I3073" s="473"/>
      <c r="J3073" s="474"/>
      <c r="K3073" s="475">
        <f t="shared" si="140"/>
        <v>0</v>
      </c>
      <c r="L3073" s="476" t="str">
        <f t="shared" si="138"/>
        <v/>
      </c>
      <c r="M3073" s="477"/>
      <c r="N3073" s="478"/>
    </row>
    <row r="3074" ht="15" customHeight="1" spans="1:14">
      <c r="A3074" s="461">
        <v>3068</v>
      </c>
      <c r="B3074" s="469" t="s">
        <v>2361</v>
      </c>
      <c r="C3074" s="470" t="s">
        <v>3554</v>
      </c>
      <c r="D3074" s="471" t="s">
        <v>831</v>
      </c>
      <c r="E3074" s="465">
        <v>0</v>
      </c>
      <c r="F3074" s="466" t="e">
        <f t="shared" si="139"/>
        <v>#DIV/0!</v>
      </c>
      <c r="G3074" s="467">
        <v>0</v>
      </c>
      <c r="H3074" s="468"/>
      <c r="I3074" s="473"/>
      <c r="J3074" s="474"/>
      <c r="K3074" s="475">
        <f t="shared" si="140"/>
        <v>0</v>
      </c>
      <c r="L3074" s="476" t="str">
        <f t="shared" si="138"/>
        <v/>
      </c>
      <c r="M3074" s="477"/>
      <c r="N3074" s="478"/>
    </row>
    <row r="3075" ht="15" customHeight="1" spans="1:14">
      <c r="A3075" s="461">
        <v>3069</v>
      </c>
      <c r="B3075" s="469" t="s">
        <v>2028</v>
      </c>
      <c r="C3075" s="470">
        <v>132</v>
      </c>
      <c r="D3075" s="471" t="s">
        <v>386</v>
      </c>
      <c r="E3075" s="465">
        <v>0</v>
      </c>
      <c r="F3075" s="466" t="e">
        <f t="shared" si="139"/>
        <v>#DIV/0!</v>
      </c>
      <c r="G3075" s="467">
        <v>0</v>
      </c>
      <c r="H3075" s="468"/>
      <c r="I3075" s="473"/>
      <c r="J3075" s="474"/>
      <c r="K3075" s="475">
        <f t="shared" si="140"/>
        <v>0</v>
      </c>
      <c r="L3075" s="476" t="str">
        <f t="shared" ref="L3075:L3138" si="141">IF(OR(G3075&lt;=0,G3075=""),"",(J3075-G3075)/G3075*100)</f>
        <v/>
      </c>
      <c r="M3075" s="477"/>
      <c r="N3075" s="478"/>
    </row>
    <row r="3076" ht="15" customHeight="1" spans="1:14">
      <c r="A3076" s="461">
        <v>3070</v>
      </c>
      <c r="B3076" s="469" t="s">
        <v>3555</v>
      </c>
      <c r="C3076" s="470" t="s">
        <v>2365</v>
      </c>
      <c r="D3076" s="471" t="s">
        <v>946</v>
      </c>
      <c r="E3076" s="465">
        <v>0</v>
      </c>
      <c r="F3076" s="466" t="e">
        <f t="shared" si="139"/>
        <v>#DIV/0!</v>
      </c>
      <c r="G3076" s="467">
        <v>0</v>
      </c>
      <c r="H3076" s="468"/>
      <c r="I3076" s="473"/>
      <c r="J3076" s="474"/>
      <c r="K3076" s="475">
        <f t="shared" si="140"/>
        <v>0</v>
      </c>
      <c r="L3076" s="476" t="str">
        <f t="shared" si="141"/>
        <v/>
      </c>
      <c r="M3076" s="477"/>
      <c r="N3076" s="478"/>
    </row>
    <row r="3077" ht="15" customHeight="1" spans="1:14">
      <c r="A3077" s="461">
        <v>3071</v>
      </c>
      <c r="B3077" s="469" t="s">
        <v>3556</v>
      </c>
      <c r="C3077" s="470"/>
      <c r="D3077" s="471" t="s">
        <v>393</v>
      </c>
      <c r="E3077" s="465">
        <v>0</v>
      </c>
      <c r="F3077" s="466" t="e">
        <f t="shared" si="139"/>
        <v>#DIV/0!</v>
      </c>
      <c r="G3077" s="467">
        <v>0</v>
      </c>
      <c r="H3077" s="468"/>
      <c r="I3077" s="473"/>
      <c r="J3077" s="474"/>
      <c r="K3077" s="475">
        <f t="shared" si="140"/>
        <v>0</v>
      </c>
      <c r="L3077" s="476" t="str">
        <f t="shared" si="141"/>
        <v/>
      </c>
      <c r="M3077" s="477"/>
      <c r="N3077" s="478"/>
    </row>
    <row r="3078" ht="15" customHeight="1" spans="1:14">
      <c r="A3078" s="461">
        <v>3072</v>
      </c>
      <c r="B3078" s="469" t="s">
        <v>3557</v>
      </c>
      <c r="C3078" s="470" t="s">
        <v>2365</v>
      </c>
      <c r="D3078" s="471" t="s">
        <v>386</v>
      </c>
      <c r="E3078" s="465">
        <v>0</v>
      </c>
      <c r="F3078" s="466" t="e">
        <f t="shared" si="139"/>
        <v>#DIV/0!</v>
      </c>
      <c r="G3078" s="467">
        <v>0</v>
      </c>
      <c r="H3078" s="468"/>
      <c r="I3078" s="473"/>
      <c r="J3078" s="474"/>
      <c r="K3078" s="475">
        <f t="shared" si="140"/>
        <v>0</v>
      </c>
      <c r="L3078" s="476" t="str">
        <f t="shared" si="141"/>
        <v/>
      </c>
      <c r="M3078" s="477"/>
      <c r="N3078" s="478"/>
    </row>
    <row r="3079" ht="15" customHeight="1" spans="1:14">
      <c r="A3079" s="461">
        <v>3073</v>
      </c>
      <c r="B3079" s="469" t="s">
        <v>2238</v>
      </c>
      <c r="C3079" s="470" t="s">
        <v>2365</v>
      </c>
      <c r="D3079" s="471" t="s">
        <v>378</v>
      </c>
      <c r="E3079" s="465">
        <v>0</v>
      </c>
      <c r="F3079" s="466" t="e">
        <f t="shared" si="139"/>
        <v>#DIV/0!</v>
      </c>
      <c r="G3079" s="467">
        <v>0</v>
      </c>
      <c r="H3079" s="468"/>
      <c r="I3079" s="473"/>
      <c r="J3079" s="474"/>
      <c r="K3079" s="475">
        <f t="shared" si="140"/>
        <v>0</v>
      </c>
      <c r="L3079" s="476" t="str">
        <f t="shared" si="141"/>
        <v/>
      </c>
      <c r="M3079" s="477"/>
      <c r="N3079" s="478"/>
    </row>
    <row r="3080" ht="15" customHeight="1" spans="1:14">
      <c r="A3080" s="461">
        <v>3074</v>
      </c>
      <c r="B3080" s="469" t="s">
        <v>3558</v>
      </c>
      <c r="C3080" s="470" t="s">
        <v>2365</v>
      </c>
      <c r="D3080" s="471" t="s">
        <v>386</v>
      </c>
      <c r="E3080" s="465">
        <v>0</v>
      </c>
      <c r="F3080" s="466" t="e">
        <f t="shared" ref="F3080:F3143" si="142">G3080/E3080</f>
        <v>#DIV/0!</v>
      </c>
      <c r="G3080" s="467">
        <v>0</v>
      </c>
      <c r="H3080" s="468"/>
      <c r="I3080" s="473"/>
      <c r="J3080" s="474"/>
      <c r="K3080" s="475">
        <f t="shared" ref="K3080:K3143" si="143">J3080-G3080</f>
        <v>0</v>
      </c>
      <c r="L3080" s="476" t="str">
        <f t="shared" si="141"/>
        <v/>
      </c>
      <c r="M3080" s="477"/>
      <c r="N3080" s="478"/>
    </row>
    <row r="3081" ht="15" customHeight="1" spans="1:14">
      <c r="A3081" s="461">
        <v>3075</v>
      </c>
      <c r="B3081" s="469" t="s">
        <v>3559</v>
      </c>
      <c r="C3081" s="470"/>
      <c r="D3081" s="471" t="s">
        <v>393</v>
      </c>
      <c r="E3081" s="465">
        <v>0</v>
      </c>
      <c r="F3081" s="466" t="e">
        <f t="shared" si="142"/>
        <v>#DIV/0!</v>
      </c>
      <c r="G3081" s="467">
        <v>0</v>
      </c>
      <c r="H3081" s="468"/>
      <c r="I3081" s="473"/>
      <c r="J3081" s="474"/>
      <c r="K3081" s="475">
        <f t="shared" si="143"/>
        <v>0</v>
      </c>
      <c r="L3081" s="476" t="str">
        <f t="shared" si="141"/>
        <v/>
      </c>
      <c r="M3081" s="477"/>
      <c r="N3081" s="478"/>
    </row>
    <row r="3082" ht="15" customHeight="1" spans="1:14">
      <c r="A3082" s="461">
        <v>3076</v>
      </c>
      <c r="B3082" s="469" t="s">
        <v>1299</v>
      </c>
      <c r="C3082" s="470" t="s">
        <v>3560</v>
      </c>
      <c r="D3082" s="471" t="s">
        <v>476</v>
      </c>
      <c r="E3082" s="465">
        <v>0</v>
      </c>
      <c r="F3082" s="466" t="e">
        <f t="shared" si="142"/>
        <v>#DIV/0!</v>
      </c>
      <c r="G3082" s="467">
        <v>0</v>
      </c>
      <c r="H3082" s="468"/>
      <c r="I3082" s="473"/>
      <c r="J3082" s="474"/>
      <c r="K3082" s="475">
        <f t="shared" si="143"/>
        <v>0</v>
      </c>
      <c r="L3082" s="476" t="str">
        <f t="shared" si="141"/>
        <v/>
      </c>
      <c r="M3082" s="477"/>
      <c r="N3082" s="478"/>
    </row>
    <row r="3083" ht="15" customHeight="1" spans="1:14">
      <c r="A3083" s="461">
        <v>3077</v>
      </c>
      <c r="B3083" s="469" t="s">
        <v>3561</v>
      </c>
      <c r="C3083" s="470" t="s">
        <v>1765</v>
      </c>
      <c r="D3083" s="471" t="s">
        <v>386</v>
      </c>
      <c r="E3083" s="465">
        <v>0</v>
      </c>
      <c r="F3083" s="466" t="e">
        <f t="shared" si="142"/>
        <v>#DIV/0!</v>
      </c>
      <c r="G3083" s="467">
        <v>0</v>
      </c>
      <c r="H3083" s="468"/>
      <c r="I3083" s="473"/>
      <c r="J3083" s="474"/>
      <c r="K3083" s="475">
        <f t="shared" si="143"/>
        <v>0</v>
      </c>
      <c r="L3083" s="476" t="str">
        <f t="shared" si="141"/>
        <v/>
      </c>
      <c r="M3083" s="477"/>
      <c r="N3083" s="478"/>
    </row>
    <row r="3084" ht="15" customHeight="1" spans="1:14">
      <c r="A3084" s="461">
        <v>3078</v>
      </c>
      <c r="B3084" s="469" t="s">
        <v>2348</v>
      </c>
      <c r="C3084" s="470" t="s">
        <v>1765</v>
      </c>
      <c r="D3084" s="471" t="s">
        <v>476</v>
      </c>
      <c r="E3084" s="465">
        <v>0</v>
      </c>
      <c r="F3084" s="466" t="e">
        <f t="shared" si="142"/>
        <v>#DIV/0!</v>
      </c>
      <c r="G3084" s="467">
        <v>0</v>
      </c>
      <c r="H3084" s="468"/>
      <c r="I3084" s="473"/>
      <c r="J3084" s="474"/>
      <c r="K3084" s="475">
        <f t="shared" si="143"/>
        <v>0</v>
      </c>
      <c r="L3084" s="476" t="str">
        <f t="shared" si="141"/>
        <v/>
      </c>
      <c r="M3084" s="477"/>
      <c r="N3084" s="478"/>
    </row>
    <row r="3085" ht="15" customHeight="1" spans="1:14">
      <c r="A3085" s="461">
        <v>3079</v>
      </c>
      <c r="B3085" s="469" t="s">
        <v>2238</v>
      </c>
      <c r="C3085" s="470" t="s">
        <v>1765</v>
      </c>
      <c r="D3085" s="471" t="s">
        <v>393</v>
      </c>
      <c r="E3085" s="465">
        <v>0</v>
      </c>
      <c r="F3085" s="466" t="e">
        <f t="shared" si="142"/>
        <v>#DIV/0!</v>
      </c>
      <c r="G3085" s="467">
        <v>0</v>
      </c>
      <c r="H3085" s="468"/>
      <c r="I3085" s="473"/>
      <c r="J3085" s="474"/>
      <c r="K3085" s="475">
        <f t="shared" si="143"/>
        <v>0</v>
      </c>
      <c r="L3085" s="476" t="str">
        <f t="shared" si="141"/>
        <v/>
      </c>
      <c r="M3085" s="477"/>
      <c r="N3085" s="478"/>
    </row>
    <row r="3086" ht="15" customHeight="1" spans="1:14">
      <c r="A3086" s="461">
        <v>3080</v>
      </c>
      <c r="B3086" s="469" t="s">
        <v>3218</v>
      </c>
      <c r="C3086" s="470" t="s">
        <v>1765</v>
      </c>
      <c r="D3086" s="471" t="s">
        <v>393</v>
      </c>
      <c r="E3086" s="465">
        <v>0</v>
      </c>
      <c r="F3086" s="466" t="e">
        <f t="shared" si="142"/>
        <v>#DIV/0!</v>
      </c>
      <c r="G3086" s="467">
        <v>0</v>
      </c>
      <c r="H3086" s="468"/>
      <c r="I3086" s="473"/>
      <c r="J3086" s="474"/>
      <c r="K3086" s="475">
        <f t="shared" si="143"/>
        <v>0</v>
      </c>
      <c r="L3086" s="476" t="str">
        <f t="shared" si="141"/>
        <v/>
      </c>
      <c r="M3086" s="477"/>
      <c r="N3086" s="478"/>
    </row>
    <row r="3087" ht="15" customHeight="1" spans="1:14">
      <c r="A3087" s="461">
        <v>3081</v>
      </c>
      <c r="B3087" s="469" t="s">
        <v>3562</v>
      </c>
      <c r="C3087" s="470" t="s">
        <v>1765</v>
      </c>
      <c r="D3087" s="471" t="s">
        <v>476</v>
      </c>
      <c r="E3087" s="465">
        <v>0</v>
      </c>
      <c r="F3087" s="466" t="e">
        <f t="shared" si="142"/>
        <v>#DIV/0!</v>
      </c>
      <c r="G3087" s="467">
        <v>0</v>
      </c>
      <c r="H3087" s="468"/>
      <c r="I3087" s="473"/>
      <c r="J3087" s="474"/>
      <c r="K3087" s="475">
        <f t="shared" si="143"/>
        <v>0</v>
      </c>
      <c r="L3087" s="476" t="str">
        <f t="shared" si="141"/>
        <v/>
      </c>
      <c r="M3087" s="477"/>
      <c r="N3087" s="478"/>
    </row>
    <row r="3088" ht="15" customHeight="1" spans="1:14">
      <c r="A3088" s="461">
        <v>3082</v>
      </c>
      <c r="B3088" s="469" t="s">
        <v>3538</v>
      </c>
      <c r="C3088" s="470" t="s">
        <v>427</v>
      </c>
      <c r="D3088" s="471" t="s">
        <v>386</v>
      </c>
      <c r="E3088" s="465">
        <v>0</v>
      </c>
      <c r="F3088" s="466" t="e">
        <f t="shared" si="142"/>
        <v>#DIV/0!</v>
      </c>
      <c r="G3088" s="467">
        <v>0</v>
      </c>
      <c r="H3088" s="468"/>
      <c r="I3088" s="473"/>
      <c r="J3088" s="474"/>
      <c r="K3088" s="475">
        <f t="shared" si="143"/>
        <v>0</v>
      </c>
      <c r="L3088" s="476" t="str">
        <f t="shared" si="141"/>
        <v/>
      </c>
      <c r="M3088" s="477"/>
      <c r="N3088" s="478"/>
    </row>
    <row r="3089" ht="15" customHeight="1" spans="1:14">
      <c r="A3089" s="461">
        <v>3083</v>
      </c>
      <c r="B3089" s="469" t="s">
        <v>2186</v>
      </c>
      <c r="C3089" s="470" t="s">
        <v>1765</v>
      </c>
      <c r="D3089" s="471" t="s">
        <v>386</v>
      </c>
      <c r="E3089" s="465">
        <v>0</v>
      </c>
      <c r="F3089" s="466" t="e">
        <f t="shared" si="142"/>
        <v>#DIV/0!</v>
      </c>
      <c r="G3089" s="467">
        <v>0</v>
      </c>
      <c r="H3089" s="468"/>
      <c r="I3089" s="473"/>
      <c r="J3089" s="474"/>
      <c r="K3089" s="475">
        <f t="shared" si="143"/>
        <v>0</v>
      </c>
      <c r="L3089" s="476" t="str">
        <f t="shared" si="141"/>
        <v/>
      </c>
      <c r="M3089" s="477"/>
      <c r="N3089" s="478"/>
    </row>
    <row r="3090" ht="15" customHeight="1" spans="1:14">
      <c r="A3090" s="461">
        <v>3084</v>
      </c>
      <c r="B3090" s="469" t="s">
        <v>2039</v>
      </c>
      <c r="C3090" s="470" t="s">
        <v>3563</v>
      </c>
      <c r="D3090" s="471" t="s">
        <v>476</v>
      </c>
      <c r="E3090" s="465">
        <v>0</v>
      </c>
      <c r="F3090" s="466" t="e">
        <f t="shared" si="142"/>
        <v>#DIV/0!</v>
      </c>
      <c r="G3090" s="467">
        <v>0</v>
      </c>
      <c r="H3090" s="468"/>
      <c r="I3090" s="473"/>
      <c r="J3090" s="474"/>
      <c r="K3090" s="475">
        <f t="shared" si="143"/>
        <v>0</v>
      </c>
      <c r="L3090" s="476" t="str">
        <f t="shared" si="141"/>
        <v/>
      </c>
      <c r="M3090" s="477"/>
      <c r="N3090" s="478"/>
    </row>
    <row r="3091" ht="15" customHeight="1" spans="1:14">
      <c r="A3091" s="461">
        <v>3085</v>
      </c>
      <c r="B3091" s="469" t="s">
        <v>2336</v>
      </c>
      <c r="C3091" s="470" t="s">
        <v>1765</v>
      </c>
      <c r="D3091" s="471" t="s">
        <v>476</v>
      </c>
      <c r="E3091" s="465">
        <v>0</v>
      </c>
      <c r="F3091" s="466" t="e">
        <f t="shared" si="142"/>
        <v>#DIV/0!</v>
      </c>
      <c r="G3091" s="467">
        <v>0</v>
      </c>
      <c r="H3091" s="468"/>
      <c r="I3091" s="473"/>
      <c r="J3091" s="474"/>
      <c r="K3091" s="475">
        <f t="shared" si="143"/>
        <v>0</v>
      </c>
      <c r="L3091" s="476" t="str">
        <f t="shared" si="141"/>
        <v/>
      </c>
      <c r="M3091" s="477"/>
      <c r="N3091" s="478"/>
    </row>
    <row r="3092" ht="15" customHeight="1" spans="1:14">
      <c r="A3092" s="461">
        <v>3086</v>
      </c>
      <c r="B3092" s="469" t="s">
        <v>3564</v>
      </c>
      <c r="C3092" s="470" t="s">
        <v>1765</v>
      </c>
      <c r="D3092" s="471" t="s">
        <v>476</v>
      </c>
      <c r="E3092" s="465">
        <v>0</v>
      </c>
      <c r="F3092" s="466" t="e">
        <f t="shared" si="142"/>
        <v>#DIV/0!</v>
      </c>
      <c r="G3092" s="467">
        <v>0</v>
      </c>
      <c r="H3092" s="468"/>
      <c r="I3092" s="473"/>
      <c r="J3092" s="474"/>
      <c r="K3092" s="475">
        <f t="shared" si="143"/>
        <v>0</v>
      </c>
      <c r="L3092" s="476" t="str">
        <f t="shared" si="141"/>
        <v/>
      </c>
      <c r="M3092" s="477"/>
      <c r="N3092" s="478"/>
    </row>
    <row r="3093" ht="15" customHeight="1" spans="1:14">
      <c r="A3093" s="461">
        <v>3087</v>
      </c>
      <c r="B3093" s="469" t="s">
        <v>2152</v>
      </c>
      <c r="C3093" s="470" t="s">
        <v>2150</v>
      </c>
      <c r="D3093" s="471" t="s">
        <v>386</v>
      </c>
      <c r="E3093" s="465">
        <v>0</v>
      </c>
      <c r="F3093" s="466" t="e">
        <f t="shared" si="142"/>
        <v>#DIV/0!</v>
      </c>
      <c r="G3093" s="467">
        <v>0</v>
      </c>
      <c r="H3093" s="468"/>
      <c r="I3093" s="473"/>
      <c r="J3093" s="474"/>
      <c r="K3093" s="475">
        <f t="shared" si="143"/>
        <v>0</v>
      </c>
      <c r="L3093" s="476" t="str">
        <f t="shared" si="141"/>
        <v/>
      </c>
      <c r="M3093" s="477"/>
      <c r="N3093" s="478"/>
    </row>
    <row r="3094" ht="15" customHeight="1" spans="1:14">
      <c r="A3094" s="461">
        <v>3088</v>
      </c>
      <c r="B3094" s="469" t="s">
        <v>3565</v>
      </c>
      <c r="C3094" s="470" t="s">
        <v>2365</v>
      </c>
      <c r="D3094" s="471" t="s">
        <v>701</v>
      </c>
      <c r="E3094" s="465">
        <v>0</v>
      </c>
      <c r="F3094" s="466" t="e">
        <f t="shared" si="142"/>
        <v>#DIV/0!</v>
      </c>
      <c r="G3094" s="467">
        <v>0</v>
      </c>
      <c r="H3094" s="468"/>
      <c r="I3094" s="473"/>
      <c r="J3094" s="474"/>
      <c r="K3094" s="475">
        <f t="shared" si="143"/>
        <v>0</v>
      </c>
      <c r="L3094" s="476" t="str">
        <f t="shared" si="141"/>
        <v/>
      </c>
      <c r="M3094" s="477"/>
      <c r="N3094" s="478"/>
    </row>
    <row r="3095" ht="15" customHeight="1" spans="1:14">
      <c r="A3095" s="461">
        <v>3089</v>
      </c>
      <c r="B3095" s="469" t="s">
        <v>2418</v>
      </c>
      <c r="C3095" s="470" t="s">
        <v>3566</v>
      </c>
      <c r="D3095" s="471" t="s">
        <v>2412</v>
      </c>
      <c r="E3095" s="465">
        <v>0</v>
      </c>
      <c r="F3095" s="466" t="e">
        <f t="shared" si="142"/>
        <v>#DIV/0!</v>
      </c>
      <c r="G3095" s="467">
        <v>0</v>
      </c>
      <c r="H3095" s="468"/>
      <c r="I3095" s="473"/>
      <c r="J3095" s="474"/>
      <c r="K3095" s="475">
        <f t="shared" si="143"/>
        <v>0</v>
      </c>
      <c r="L3095" s="476" t="str">
        <f t="shared" si="141"/>
        <v/>
      </c>
      <c r="M3095" s="477"/>
      <c r="N3095" s="478"/>
    </row>
    <row r="3096" ht="15" customHeight="1" spans="1:14">
      <c r="A3096" s="461">
        <v>3090</v>
      </c>
      <c r="B3096" s="469" t="s">
        <v>3567</v>
      </c>
      <c r="C3096" s="470"/>
      <c r="D3096" s="471" t="s">
        <v>2412</v>
      </c>
      <c r="E3096" s="465">
        <v>0</v>
      </c>
      <c r="F3096" s="466" t="e">
        <f t="shared" si="142"/>
        <v>#DIV/0!</v>
      </c>
      <c r="G3096" s="467">
        <v>0</v>
      </c>
      <c r="H3096" s="468"/>
      <c r="I3096" s="473"/>
      <c r="J3096" s="474"/>
      <c r="K3096" s="475">
        <f t="shared" si="143"/>
        <v>0</v>
      </c>
      <c r="L3096" s="476" t="str">
        <f t="shared" si="141"/>
        <v/>
      </c>
      <c r="M3096" s="477"/>
      <c r="N3096" s="478"/>
    </row>
    <row r="3097" ht="15" customHeight="1" spans="1:14">
      <c r="A3097" s="461">
        <v>3091</v>
      </c>
      <c r="B3097" s="469" t="s">
        <v>2421</v>
      </c>
      <c r="C3097" s="470"/>
      <c r="D3097" s="471" t="s">
        <v>1389</v>
      </c>
      <c r="E3097" s="465">
        <v>0</v>
      </c>
      <c r="F3097" s="466" t="e">
        <f t="shared" si="142"/>
        <v>#DIV/0!</v>
      </c>
      <c r="G3097" s="467">
        <v>0</v>
      </c>
      <c r="H3097" s="468"/>
      <c r="I3097" s="473"/>
      <c r="J3097" s="474"/>
      <c r="K3097" s="475">
        <f t="shared" si="143"/>
        <v>0</v>
      </c>
      <c r="L3097" s="476" t="str">
        <f t="shared" si="141"/>
        <v/>
      </c>
      <c r="M3097" s="477"/>
      <c r="N3097" s="478"/>
    </row>
    <row r="3098" ht="15" customHeight="1" spans="1:14">
      <c r="A3098" s="461">
        <v>3092</v>
      </c>
      <c r="B3098" s="469" t="s">
        <v>3568</v>
      </c>
      <c r="C3098" s="470"/>
      <c r="D3098" s="471" t="s">
        <v>2412</v>
      </c>
      <c r="E3098" s="465">
        <v>0</v>
      </c>
      <c r="F3098" s="466" t="e">
        <f t="shared" si="142"/>
        <v>#DIV/0!</v>
      </c>
      <c r="G3098" s="467">
        <v>0</v>
      </c>
      <c r="H3098" s="468"/>
      <c r="I3098" s="473"/>
      <c r="J3098" s="474"/>
      <c r="K3098" s="475">
        <f t="shared" si="143"/>
        <v>0</v>
      </c>
      <c r="L3098" s="476" t="str">
        <f t="shared" si="141"/>
        <v/>
      </c>
      <c r="M3098" s="477"/>
      <c r="N3098" s="478"/>
    </row>
    <row r="3099" ht="15" customHeight="1" spans="1:14">
      <c r="A3099" s="461">
        <v>3093</v>
      </c>
      <c r="B3099" s="469" t="s">
        <v>3569</v>
      </c>
      <c r="C3099" s="470"/>
      <c r="D3099" s="471" t="s">
        <v>2412</v>
      </c>
      <c r="E3099" s="465">
        <v>0</v>
      </c>
      <c r="F3099" s="466" t="e">
        <f t="shared" si="142"/>
        <v>#DIV/0!</v>
      </c>
      <c r="G3099" s="467">
        <v>0</v>
      </c>
      <c r="H3099" s="468"/>
      <c r="I3099" s="473"/>
      <c r="J3099" s="474"/>
      <c r="K3099" s="475">
        <f t="shared" si="143"/>
        <v>0</v>
      </c>
      <c r="L3099" s="476" t="str">
        <f t="shared" si="141"/>
        <v/>
      </c>
      <c r="M3099" s="477"/>
      <c r="N3099" s="478"/>
    </row>
    <row r="3100" ht="15" customHeight="1" spans="1:14">
      <c r="A3100" s="461">
        <v>3094</v>
      </c>
      <c r="B3100" s="469" t="s">
        <v>3570</v>
      </c>
      <c r="C3100" s="470"/>
      <c r="D3100" s="471" t="s">
        <v>2412</v>
      </c>
      <c r="E3100" s="465">
        <v>0</v>
      </c>
      <c r="F3100" s="466" t="e">
        <f t="shared" si="142"/>
        <v>#DIV/0!</v>
      </c>
      <c r="G3100" s="467">
        <v>0</v>
      </c>
      <c r="H3100" s="468"/>
      <c r="I3100" s="473"/>
      <c r="J3100" s="474"/>
      <c r="K3100" s="475">
        <f t="shared" si="143"/>
        <v>0</v>
      </c>
      <c r="L3100" s="476" t="str">
        <f t="shared" si="141"/>
        <v/>
      </c>
      <c r="M3100" s="477"/>
      <c r="N3100" s="478"/>
    </row>
    <row r="3101" ht="15" customHeight="1" spans="1:14">
      <c r="A3101" s="461">
        <v>3095</v>
      </c>
      <c r="B3101" s="469" t="s">
        <v>2421</v>
      </c>
      <c r="C3101" s="470"/>
      <c r="D3101" s="471" t="s">
        <v>1664</v>
      </c>
      <c r="E3101" s="465">
        <v>0</v>
      </c>
      <c r="F3101" s="466" t="e">
        <f t="shared" si="142"/>
        <v>#DIV/0!</v>
      </c>
      <c r="G3101" s="467">
        <v>0</v>
      </c>
      <c r="H3101" s="468"/>
      <c r="I3101" s="473"/>
      <c r="J3101" s="474"/>
      <c r="K3101" s="475">
        <f t="shared" si="143"/>
        <v>0</v>
      </c>
      <c r="L3101" s="476" t="str">
        <f t="shared" si="141"/>
        <v/>
      </c>
      <c r="M3101" s="477"/>
      <c r="N3101" s="478"/>
    </row>
    <row r="3102" ht="15" customHeight="1" spans="1:14">
      <c r="A3102" s="461">
        <v>3096</v>
      </c>
      <c r="B3102" s="469" t="s">
        <v>2421</v>
      </c>
      <c r="C3102" s="470"/>
      <c r="D3102" s="471" t="s">
        <v>2412</v>
      </c>
      <c r="E3102" s="465">
        <v>0</v>
      </c>
      <c r="F3102" s="466" t="e">
        <f t="shared" si="142"/>
        <v>#DIV/0!</v>
      </c>
      <c r="G3102" s="467">
        <v>0</v>
      </c>
      <c r="H3102" s="468"/>
      <c r="I3102" s="473"/>
      <c r="J3102" s="474"/>
      <c r="K3102" s="475">
        <f t="shared" si="143"/>
        <v>0</v>
      </c>
      <c r="L3102" s="476" t="str">
        <f t="shared" si="141"/>
        <v/>
      </c>
      <c r="M3102" s="477"/>
      <c r="N3102" s="478"/>
    </row>
    <row r="3103" ht="15" customHeight="1" spans="1:14">
      <c r="A3103" s="461">
        <v>3097</v>
      </c>
      <c r="B3103" s="469" t="s">
        <v>2436</v>
      </c>
      <c r="C3103" s="470"/>
      <c r="D3103" s="471" t="s">
        <v>840</v>
      </c>
      <c r="E3103" s="465">
        <v>0</v>
      </c>
      <c r="F3103" s="466" t="e">
        <f t="shared" si="142"/>
        <v>#DIV/0!</v>
      </c>
      <c r="G3103" s="467">
        <v>0</v>
      </c>
      <c r="H3103" s="468"/>
      <c r="I3103" s="473"/>
      <c r="J3103" s="474"/>
      <c r="K3103" s="475">
        <f t="shared" si="143"/>
        <v>0</v>
      </c>
      <c r="L3103" s="476" t="str">
        <f t="shared" si="141"/>
        <v/>
      </c>
      <c r="M3103" s="477"/>
      <c r="N3103" s="478"/>
    </row>
    <row r="3104" ht="15" customHeight="1" spans="1:14">
      <c r="A3104" s="461">
        <v>3098</v>
      </c>
      <c r="B3104" s="469" t="s">
        <v>2441</v>
      </c>
      <c r="C3104" s="470"/>
      <c r="D3104" s="471" t="s">
        <v>840</v>
      </c>
      <c r="E3104" s="465">
        <v>0</v>
      </c>
      <c r="F3104" s="466" t="e">
        <f t="shared" si="142"/>
        <v>#DIV/0!</v>
      </c>
      <c r="G3104" s="467">
        <v>0</v>
      </c>
      <c r="H3104" s="468"/>
      <c r="I3104" s="473"/>
      <c r="J3104" s="474"/>
      <c r="K3104" s="475">
        <f t="shared" si="143"/>
        <v>0</v>
      </c>
      <c r="L3104" s="476" t="str">
        <f t="shared" si="141"/>
        <v/>
      </c>
      <c r="M3104" s="477"/>
      <c r="N3104" s="478"/>
    </row>
    <row r="3105" ht="15" customHeight="1" spans="1:14">
      <c r="A3105" s="461">
        <v>3099</v>
      </c>
      <c r="B3105" s="469" t="s">
        <v>2434</v>
      </c>
      <c r="C3105" s="470"/>
      <c r="D3105" s="471" t="s">
        <v>2412</v>
      </c>
      <c r="E3105" s="465">
        <v>0</v>
      </c>
      <c r="F3105" s="466" t="e">
        <f t="shared" si="142"/>
        <v>#DIV/0!</v>
      </c>
      <c r="G3105" s="467">
        <v>0</v>
      </c>
      <c r="H3105" s="468"/>
      <c r="I3105" s="473"/>
      <c r="J3105" s="474"/>
      <c r="K3105" s="475">
        <f t="shared" si="143"/>
        <v>0</v>
      </c>
      <c r="L3105" s="476" t="str">
        <f t="shared" si="141"/>
        <v/>
      </c>
      <c r="M3105" s="477"/>
      <c r="N3105" s="478"/>
    </row>
    <row r="3106" ht="15" customHeight="1" spans="1:14">
      <c r="A3106" s="461">
        <v>3100</v>
      </c>
      <c r="B3106" s="469" t="s">
        <v>3571</v>
      </c>
      <c r="C3106" s="470"/>
      <c r="D3106" s="471" t="s">
        <v>2412</v>
      </c>
      <c r="E3106" s="465">
        <v>0</v>
      </c>
      <c r="F3106" s="466" t="e">
        <f t="shared" si="142"/>
        <v>#DIV/0!</v>
      </c>
      <c r="G3106" s="467">
        <v>0</v>
      </c>
      <c r="H3106" s="468"/>
      <c r="I3106" s="473"/>
      <c r="J3106" s="474"/>
      <c r="K3106" s="475">
        <f t="shared" si="143"/>
        <v>0</v>
      </c>
      <c r="L3106" s="476" t="str">
        <f t="shared" si="141"/>
        <v/>
      </c>
      <c r="M3106" s="477"/>
      <c r="N3106" s="478"/>
    </row>
    <row r="3107" ht="15" customHeight="1" spans="1:14">
      <c r="A3107" s="461">
        <v>3101</v>
      </c>
      <c r="B3107" s="469" t="s">
        <v>3572</v>
      </c>
      <c r="C3107" s="470"/>
      <c r="D3107" s="471" t="s">
        <v>840</v>
      </c>
      <c r="E3107" s="465">
        <v>0</v>
      </c>
      <c r="F3107" s="466" t="e">
        <f t="shared" si="142"/>
        <v>#DIV/0!</v>
      </c>
      <c r="G3107" s="467">
        <v>0</v>
      </c>
      <c r="H3107" s="468"/>
      <c r="I3107" s="473"/>
      <c r="J3107" s="474"/>
      <c r="K3107" s="475">
        <f t="shared" si="143"/>
        <v>0</v>
      </c>
      <c r="L3107" s="476" t="str">
        <f t="shared" si="141"/>
        <v/>
      </c>
      <c r="M3107" s="477"/>
      <c r="N3107" s="478"/>
    </row>
    <row r="3108" ht="15" customHeight="1" spans="1:14">
      <c r="A3108" s="461">
        <v>3102</v>
      </c>
      <c r="B3108" s="469" t="s">
        <v>2444</v>
      </c>
      <c r="C3108" s="470" t="s">
        <v>2417</v>
      </c>
      <c r="D3108" s="471" t="s">
        <v>2412</v>
      </c>
      <c r="E3108" s="465">
        <v>0</v>
      </c>
      <c r="F3108" s="466" t="e">
        <f t="shared" si="142"/>
        <v>#DIV/0!</v>
      </c>
      <c r="G3108" s="467">
        <v>0</v>
      </c>
      <c r="H3108" s="468"/>
      <c r="I3108" s="473"/>
      <c r="J3108" s="474"/>
      <c r="K3108" s="475">
        <f t="shared" si="143"/>
        <v>0</v>
      </c>
      <c r="L3108" s="476" t="str">
        <f t="shared" si="141"/>
        <v/>
      </c>
      <c r="M3108" s="477"/>
      <c r="N3108" s="478"/>
    </row>
    <row r="3109" ht="15" customHeight="1" spans="1:14">
      <c r="A3109" s="461">
        <v>3103</v>
      </c>
      <c r="B3109" s="469" t="s">
        <v>3573</v>
      </c>
      <c r="C3109" s="470" t="s">
        <v>3574</v>
      </c>
      <c r="D3109" s="471" t="s">
        <v>2412</v>
      </c>
      <c r="E3109" s="465">
        <v>0</v>
      </c>
      <c r="F3109" s="466" t="e">
        <f t="shared" si="142"/>
        <v>#DIV/0!</v>
      </c>
      <c r="G3109" s="467">
        <v>0</v>
      </c>
      <c r="H3109" s="468"/>
      <c r="I3109" s="473"/>
      <c r="J3109" s="474"/>
      <c r="K3109" s="475">
        <f t="shared" si="143"/>
        <v>0</v>
      </c>
      <c r="L3109" s="476" t="str">
        <f t="shared" si="141"/>
        <v/>
      </c>
      <c r="M3109" s="477"/>
      <c r="N3109" s="478"/>
    </row>
    <row r="3110" ht="15" customHeight="1" spans="1:14">
      <c r="A3110" s="461">
        <v>3104</v>
      </c>
      <c r="B3110" s="469" t="s">
        <v>2452</v>
      </c>
      <c r="C3110" s="470" t="s">
        <v>3575</v>
      </c>
      <c r="D3110" s="471" t="s">
        <v>2412</v>
      </c>
      <c r="E3110" s="465">
        <v>0</v>
      </c>
      <c r="F3110" s="466" t="e">
        <f t="shared" si="142"/>
        <v>#DIV/0!</v>
      </c>
      <c r="G3110" s="467">
        <v>0</v>
      </c>
      <c r="H3110" s="468"/>
      <c r="I3110" s="473"/>
      <c r="J3110" s="474"/>
      <c r="K3110" s="475">
        <f t="shared" si="143"/>
        <v>0</v>
      </c>
      <c r="L3110" s="476" t="str">
        <f t="shared" si="141"/>
        <v/>
      </c>
      <c r="M3110" s="477"/>
      <c r="N3110" s="478"/>
    </row>
    <row r="3111" ht="15" customHeight="1" spans="1:14">
      <c r="A3111" s="461">
        <v>3105</v>
      </c>
      <c r="B3111" s="469" t="s">
        <v>3576</v>
      </c>
      <c r="C3111" s="470"/>
      <c r="D3111" s="471" t="s">
        <v>2456</v>
      </c>
      <c r="E3111" s="465">
        <v>0</v>
      </c>
      <c r="F3111" s="466" t="e">
        <f t="shared" si="142"/>
        <v>#DIV/0!</v>
      </c>
      <c r="G3111" s="467">
        <v>0</v>
      </c>
      <c r="H3111" s="468"/>
      <c r="I3111" s="473"/>
      <c r="J3111" s="474"/>
      <c r="K3111" s="475">
        <f t="shared" si="143"/>
        <v>0</v>
      </c>
      <c r="L3111" s="476" t="str">
        <f t="shared" si="141"/>
        <v/>
      </c>
      <c r="M3111" s="477"/>
      <c r="N3111" s="478"/>
    </row>
    <row r="3112" ht="15" customHeight="1" spans="1:14">
      <c r="A3112" s="461">
        <v>3106</v>
      </c>
      <c r="B3112" s="469" t="s">
        <v>3577</v>
      </c>
      <c r="C3112" s="470" t="s">
        <v>3578</v>
      </c>
      <c r="D3112" s="471" t="s">
        <v>2459</v>
      </c>
      <c r="E3112" s="465">
        <v>0</v>
      </c>
      <c r="F3112" s="466" t="e">
        <f t="shared" si="142"/>
        <v>#DIV/0!</v>
      </c>
      <c r="G3112" s="467">
        <v>0</v>
      </c>
      <c r="H3112" s="468"/>
      <c r="I3112" s="473"/>
      <c r="J3112" s="474"/>
      <c r="K3112" s="475">
        <f t="shared" si="143"/>
        <v>0</v>
      </c>
      <c r="L3112" s="476" t="str">
        <f t="shared" si="141"/>
        <v/>
      </c>
      <c r="M3112" s="477"/>
      <c r="N3112" s="478"/>
    </row>
    <row r="3113" ht="15" customHeight="1" spans="1:14">
      <c r="A3113" s="461">
        <v>3107</v>
      </c>
      <c r="B3113" s="469" t="s">
        <v>3579</v>
      </c>
      <c r="C3113" s="470"/>
      <c r="D3113" s="471" t="s">
        <v>386</v>
      </c>
      <c r="E3113" s="465">
        <v>0</v>
      </c>
      <c r="F3113" s="466" t="e">
        <f t="shared" si="142"/>
        <v>#DIV/0!</v>
      </c>
      <c r="G3113" s="467">
        <v>0</v>
      </c>
      <c r="H3113" s="468"/>
      <c r="I3113" s="473"/>
      <c r="J3113" s="474"/>
      <c r="K3113" s="475">
        <f t="shared" si="143"/>
        <v>0</v>
      </c>
      <c r="L3113" s="476" t="str">
        <f t="shared" si="141"/>
        <v/>
      </c>
      <c r="M3113" s="477"/>
      <c r="N3113" s="478"/>
    </row>
    <row r="3114" ht="15" customHeight="1" spans="1:14">
      <c r="A3114" s="461">
        <v>3108</v>
      </c>
      <c r="B3114" s="469" t="s">
        <v>3580</v>
      </c>
      <c r="C3114" s="470"/>
      <c r="D3114" s="471" t="s">
        <v>3581</v>
      </c>
      <c r="E3114" s="465">
        <v>0</v>
      </c>
      <c r="F3114" s="466" t="e">
        <f t="shared" si="142"/>
        <v>#DIV/0!</v>
      </c>
      <c r="G3114" s="467">
        <v>0</v>
      </c>
      <c r="H3114" s="468"/>
      <c r="I3114" s="473"/>
      <c r="J3114" s="474"/>
      <c r="K3114" s="475">
        <f t="shared" si="143"/>
        <v>0</v>
      </c>
      <c r="L3114" s="476" t="str">
        <f t="shared" si="141"/>
        <v/>
      </c>
      <c r="M3114" s="477"/>
      <c r="N3114" s="478"/>
    </row>
    <row r="3115" ht="15" customHeight="1" spans="1:14">
      <c r="A3115" s="461">
        <v>3109</v>
      </c>
      <c r="B3115" s="469" t="s">
        <v>3582</v>
      </c>
      <c r="C3115" s="470"/>
      <c r="D3115" s="471" t="s">
        <v>3581</v>
      </c>
      <c r="E3115" s="465">
        <v>0</v>
      </c>
      <c r="F3115" s="466" t="e">
        <f t="shared" si="142"/>
        <v>#DIV/0!</v>
      </c>
      <c r="G3115" s="467">
        <v>0</v>
      </c>
      <c r="H3115" s="468"/>
      <c r="I3115" s="473"/>
      <c r="J3115" s="474"/>
      <c r="K3115" s="475">
        <f t="shared" si="143"/>
        <v>0</v>
      </c>
      <c r="L3115" s="476" t="str">
        <f t="shared" si="141"/>
        <v/>
      </c>
      <c r="M3115" s="477"/>
      <c r="N3115" s="478"/>
    </row>
    <row r="3116" ht="15" customHeight="1" spans="1:14">
      <c r="A3116" s="461">
        <v>3110</v>
      </c>
      <c r="B3116" s="469" t="s">
        <v>2460</v>
      </c>
      <c r="C3116" s="470" t="s">
        <v>2615</v>
      </c>
      <c r="D3116" s="471" t="s">
        <v>476</v>
      </c>
      <c r="E3116" s="465">
        <v>0</v>
      </c>
      <c r="F3116" s="466" t="e">
        <f t="shared" si="142"/>
        <v>#DIV/0!</v>
      </c>
      <c r="G3116" s="467">
        <v>0</v>
      </c>
      <c r="H3116" s="468"/>
      <c r="I3116" s="473"/>
      <c r="J3116" s="474"/>
      <c r="K3116" s="475">
        <f t="shared" si="143"/>
        <v>0</v>
      </c>
      <c r="L3116" s="476" t="str">
        <f t="shared" si="141"/>
        <v/>
      </c>
      <c r="M3116" s="477"/>
      <c r="N3116" s="478"/>
    </row>
    <row r="3117" ht="15" customHeight="1" spans="1:14">
      <c r="A3117" s="461">
        <v>3111</v>
      </c>
      <c r="B3117" s="469" t="s">
        <v>2460</v>
      </c>
      <c r="C3117" s="470" t="s">
        <v>3583</v>
      </c>
      <c r="D3117" s="471" t="s">
        <v>476</v>
      </c>
      <c r="E3117" s="465">
        <v>0</v>
      </c>
      <c r="F3117" s="466" t="e">
        <f t="shared" si="142"/>
        <v>#DIV/0!</v>
      </c>
      <c r="G3117" s="467">
        <v>0</v>
      </c>
      <c r="H3117" s="468"/>
      <c r="I3117" s="473"/>
      <c r="J3117" s="474"/>
      <c r="K3117" s="475">
        <f t="shared" si="143"/>
        <v>0</v>
      </c>
      <c r="L3117" s="476" t="str">
        <f t="shared" si="141"/>
        <v/>
      </c>
      <c r="M3117" s="477"/>
      <c r="N3117" s="478"/>
    </row>
    <row r="3118" ht="15" customHeight="1" spans="1:14">
      <c r="A3118" s="461">
        <v>3112</v>
      </c>
      <c r="B3118" s="469" t="s">
        <v>2463</v>
      </c>
      <c r="C3118" s="470" t="s">
        <v>1377</v>
      </c>
      <c r="D3118" s="471" t="s">
        <v>476</v>
      </c>
      <c r="E3118" s="465">
        <v>0</v>
      </c>
      <c r="F3118" s="466" t="e">
        <f t="shared" si="142"/>
        <v>#DIV/0!</v>
      </c>
      <c r="G3118" s="467">
        <v>0</v>
      </c>
      <c r="H3118" s="468"/>
      <c r="I3118" s="473"/>
      <c r="J3118" s="474"/>
      <c r="K3118" s="475">
        <f t="shared" si="143"/>
        <v>0</v>
      </c>
      <c r="L3118" s="476" t="str">
        <f t="shared" si="141"/>
        <v/>
      </c>
      <c r="M3118" s="477"/>
      <c r="N3118" s="478"/>
    </row>
    <row r="3119" ht="15" customHeight="1" spans="1:14">
      <c r="A3119" s="461">
        <v>3113</v>
      </c>
      <c r="B3119" s="469" t="s">
        <v>2463</v>
      </c>
      <c r="C3119" s="470" t="s">
        <v>364</v>
      </c>
      <c r="D3119" s="471" t="s">
        <v>476</v>
      </c>
      <c r="E3119" s="465">
        <v>0</v>
      </c>
      <c r="F3119" s="466" t="e">
        <f t="shared" si="142"/>
        <v>#DIV/0!</v>
      </c>
      <c r="G3119" s="467">
        <v>0</v>
      </c>
      <c r="H3119" s="468"/>
      <c r="I3119" s="473"/>
      <c r="J3119" s="474"/>
      <c r="K3119" s="475">
        <f t="shared" si="143"/>
        <v>0</v>
      </c>
      <c r="L3119" s="476" t="str">
        <f t="shared" si="141"/>
        <v/>
      </c>
      <c r="M3119" s="477"/>
      <c r="N3119" s="478"/>
    </row>
    <row r="3120" ht="15" customHeight="1" spans="1:14">
      <c r="A3120" s="461">
        <v>3114</v>
      </c>
      <c r="B3120" s="469" t="s">
        <v>2463</v>
      </c>
      <c r="C3120" s="470" t="s">
        <v>362</v>
      </c>
      <c r="D3120" s="471" t="s">
        <v>476</v>
      </c>
      <c r="E3120" s="465">
        <v>0</v>
      </c>
      <c r="F3120" s="466" t="e">
        <f t="shared" si="142"/>
        <v>#DIV/0!</v>
      </c>
      <c r="G3120" s="467">
        <v>0</v>
      </c>
      <c r="H3120" s="468"/>
      <c r="I3120" s="473"/>
      <c r="J3120" s="474"/>
      <c r="K3120" s="475">
        <f t="shared" si="143"/>
        <v>0</v>
      </c>
      <c r="L3120" s="476" t="str">
        <f t="shared" si="141"/>
        <v/>
      </c>
      <c r="M3120" s="477"/>
      <c r="N3120" s="478"/>
    </row>
    <row r="3121" ht="15" customHeight="1" spans="1:14">
      <c r="A3121" s="461">
        <v>3115</v>
      </c>
      <c r="B3121" s="469" t="s">
        <v>2463</v>
      </c>
      <c r="C3121" s="470" t="s">
        <v>1427</v>
      </c>
      <c r="D3121" s="471" t="s">
        <v>476</v>
      </c>
      <c r="E3121" s="465">
        <v>0</v>
      </c>
      <c r="F3121" s="466" t="e">
        <f t="shared" si="142"/>
        <v>#DIV/0!</v>
      </c>
      <c r="G3121" s="467">
        <v>0</v>
      </c>
      <c r="H3121" s="468"/>
      <c r="I3121" s="473"/>
      <c r="J3121" s="474"/>
      <c r="K3121" s="475">
        <f t="shared" si="143"/>
        <v>0</v>
      </c>
      <c r="L3121" s="476" t="str">
        <f t="shared" si="141"/>
        <v/>
      </c>
      <c r="M3121" s="477"/>
      <c r="N3121" s="478"/>
    </row>
    <row r="3122" ht="15" customHeight="1" spans="1:14">
      <c r="A3122" s="461">
        <v>3116</v>
      </c>
      <c r="B3122" s="469" t="s">
        <v>2463</v>
      </c>
      <c r="C3122" s="470" t="s">
        <v>3192</v>
      </c>
      <c r="D3122" s="471" t="s">
        <v>476</v>
      </c>
      <c r="E3122" s="465">
        <v>0</v>
      </c>
      <c r="F3122" s="466" t="e">
        <f t="shared" si="142"/>
        <v>#DIV/0!</v>
      </c>
      <c r="G3122" s="467">
        <v>0</v>
      </c>
      <c r="H3122" s="468"/>
      <c r="I3122" s="473"/>
      <c r="J3122" s="474"/>
      <c r="K3122" s="475">
        <f t="shared" si="143"/>
        <v>0</v>
      </c>
      <c r="L3122" s="476" t="str">
        <f t="shared" si="141"/>
        <v/>
      </c>
      <c r="M3122" s="477"/>
      <c r="N3122" s="478"/>
    </row>
    <row r="3123" ht="15" customHeight="1" spans="1:14">
      <c r="A3123" s="461">
        <v>3117</v>
      </c>
      <c r="B3123" s="469" t="s">
        <v>2463</v>
      </c>
      <c r="C3123" s="470" t="s">
        <v>1497</v>
      </c>
      <c r="D3123" s="471" t="s">
        <v>476</v>
      </c>
      <c r="E3123" s="465">
        <v>0</v>
      </c>
      <c r="F3123" s="466" t="e">
        <f t="shared" si="142"/>
        <v>#DIV/0!</v>
      </c>
      <c r="G3123" s="467">
        <v>0</v>
      </c>
      <c r="H3123" s="468"/>
      <c r="I3123" s="473"/>
      <c r="J3123" s="474"/>
      <c r="K3123" s="475">
        <f t="shared" si="143"/>
        <v>0</v>
      </c>
      <c r="L3123" s="476" t="str">
        <f t="shared" si="141"/>
        <v/>
      </c>
      <c r="M3123" s="477"/>
      <c r="N3123" s="478"/>
    </row>
    <row r="3124" ht="15" customHeight="1" spans="1:14">
      <c r="A3124" s="461">
        <v>3118</v>
      </c>
      <c r="B3124" s="469" t="s">
        <v>2463</v>
      </c>
      <c r="C3124" s="470" t="s">
        <v>1528</v>
      </c>
      <c r="D3124" s="471" t="s">
        <v>476</v>
      </c>
      <c r="E3124" s="465">
        <v>0</v>
      </c>
      <c r="F3124" s="466" t="e">
        <f t="shared" si="142"/>
        <v>#DIV/0!</v>
      </c>
      <c r="G3124" s="467">
        <v>0</v>
      </c>
      <c r="H3124" s="468"/>
      <c r="I3124" s="473"/>
      <c r="J3124" s="474"/>
      <c r="K3124" s="475">
        <f t="shared" si="143"/>
        <v>0</v>
      </c>
      <c r="L3124" s="476" t="str">
        <f t="shared" si="141"/>
        <v/>
      </c>
      <c r="M3124" s="477"/>
      <c r="N3124" s="478"/>
    </row>
    <row r="3125" ht="15" customHeight="1" spans="1:14">
      <c r="A3125" s="461">
        <v>3119</v>
      </c>
      <c r="B3125" s="469" t="s">
        <v>2463</v>
      </c>
      <c r="C3125" s="470" t="s">
        <v>1379</v>
      </c>
      <c r="D3125" s="471" t="s">
        <v>476</v>
      </c>
      <c r="E3125" s="465">
        <v>0</v>
      </c>
      <c r="F3125" s="466" t="e">
        <f t="shared" si="142"/>
        <v>#DIV/0!</v>
      </c>
      <c r="G3125" s="467">
        <v>0</v>
      </c>
      <c r="H3125" s="468"/>
      <c r="I3125" s="473"/>
      <c r="J3125" s="474"/>
      <c r="K3125" s="475">
        <f t="shared" si="143"/>
        <v>0</v>
      </c>
      <c r="L3125" s="476" t="str">
        <f t="shared" si="141"/>
        <v/>
      </c>
      <c r="M3125" s="477"/>
      <c r="N3125" s="478"/>
    </row>
    <row r="3126" ht="15" customHeight="1" spans="1:14">
      <c r="A3126" s="461">
        <v>3120</v>
      </c>
      <c r="B3126" s="469" t="s">
        <v>2465</v>
      </c>
      <c r="C3126" s="470" t="s">
        <v>1427</v>
      </c>
      <c r="D3126" s="471" t="s">
        <v>476</v>
      </c>
      <c r="E3126" s="465">
        <v>0</v>
      </c>
      <c r="F3126" s="466" t="e">
        <f t="shared" si="142"/>
        <v>#DIV/0!</v>
      </c>
      <c r="G3126" s="467">
        <v>0</v>
      </c>
      <c r="H3126" s="468"/>
      <c r="I3126" s="473"/>
      <c r="J3126" s="474"/>
      <c r="K3126" s="475">
        <f t="shared" si="143"/>
        <v>0</v>
      </c>
      <c r="L3126" s="476" t="str">
        <f t="shared" si="141"/>
        <v/>
      </c>
      <c r="M3126" s="477"/>
      <c r="N3126" s="478"/>
    </row>
    <row r="3127" ht="15" customHeight="1" spans="1:14">
      <c r="A3127" s="461">
        <v>3121</v>
      </c>
      <c r="B3127" s="469" t="s">
        <v>2465</v>
      </c>
      <c r="C3127" s="470" t="s">
        <v>3192</v>
      </c>
      <c r="D3127" s="471" t="s">
        <v>476</v>
      </c>
      <c r="E3127" s="465">
        <v>0</v>
      </c>
      <c r="F3127" s="466" t="e">
        <f t="shared" si="142"/>
        <v>#DIV/0!</v>
      </c>
      <c r="G3127" s="467">
        <v>0</v>
      </c>
      <c r="H3127" s="468"/>
      <c r="I3127" s="473"/>
      <c r="J3127" s="474"/>
      <c r="K3127" s="475">
        <f t="shared" si="143"/>
        <v>0</v>
      </c>
      <c r="L3127" s="476" t="str">
        <f t="shared" si="141"/>
        <v/>
      </c>
      <c r="M3127" s="477"/>
      <c r="N3127" s="478"/>
    </row>
    <row r="3128" ht="15" customHeight="1" spans="1:14">
      <c r="A3128" s="461">
        <v>3122</v>
      </c>
      <c r="B3128" s="469" t="s">
        <v>2465</v>
      </c>
      <c r="C3128" s="470" t="s">
        <v>1497</v>
      </c>
      <c r="D3128" s="471" t="s">
        <v>476</v>
      </c>
      <c r="E3128" s="465">
        <v>0</v>
      </c>
      <c r="F3128" s="466" t="e">
        <f t="shared" si="142"/>
        <v>#DIV/0!</v>
      </c>
      <c r="G3128" s="467">
        <v>0</v>
      </c>
      <c r="H3128" s="468"/>
      <c r="I3128" s="473"/>
      <c r="J3128" s="474"/>
      <c r="K3128" s="475">
        <f t="shared" si="143"/>
        <v>0</v>
      </c>
      <c r="L3128" s="476" t="str">
        <f t="shared" si="141"/>
        <v/>
      </c>
      <c r="M3128" s="477"/>
      <c r="N3128" s="478"/>
    </row>
    <row r="3129" ht="15" customHeight="1" spans="1:14">
      <c r="A3129" s="461">
        <v>3123</v>
      </c>
      <c r="B3129" s="469" t="s">
        <v>3584</v>
      </c>
      <c r="C3129" s="470" t="s">
        <v>2615</v>
      </c>
      <c r="D3129" s="471" t="s">
        <v>476</v>
      </c>
      <c r="E3129" s="465">
        <v>0</v>
      </c>
      <c r="F3129" s="466" t="e">
        <f t="shared" si="142"/>
        <v>#DIV/0!</v>
      </c>
      <c r="G3129" s="467">
        <v>0</v>
      </c>
      <c r="H3129" s="468"/>
      <c r="I3129" s="473"/>
      <c r="J3129" s="474"/>
      <c r="K3129" s="475">
        <f t="shared" si="143"/>
        <v>0</v>
      </c>
      <c r="L3129" s="476" t="str">
        <f t="shared" si="141"/>
        <v/>
      </c>
      <c r="M3129" s="477"/>
      <c r="N3129" s="478"/>
    </row>
    <row r="3130" ht="15" customHeight="1" spans="1:14">
      <c r="A3130" s="461">
        <v>3124</v>
      </c>
      <c r="B3130" s="469" t="s">
        <v>3585</v>
      </c>
      <c r="C3130" s="470" t="s">
        <v>3328</v>
      </c>
      <c r="D3130" s="471" t="s">
        <v>476</v>
      </c>
      <c r="E3130" s="465">
        <v>0</v>
      </c>
      <c r="F3130" s="466" t="e">
        <f t="shared" si="142"/>
        <v>#DIV/0!</v>
      </c>
      <c r="G3130" s="467">
        <v>0</v>
      </c>
      <c r="H3130" s="468"/>
      <c r="I3130" s="473"/>
      <c r="J3130" s="474"/>
      <c r="K3130" s="475">
        <f t="shared" si="143"/>
        <v>0</v>
      </c>
      <c r="L3130" s="476" t="str">
        <f t="shared" si="141"/>
        <v/>
      </c>
      <c r="M3130" s="477"/>
      <c r="N3130" s="478"/>
    </row>
    <row r="3131" ht="15" customHeight="1" spans="1:14">
      <c r="A3131" s="461">
        <v>3125</v>
      </c>
      <c r="B3131" s="469" t="s">
        <v>3585</v>
      </c>
      <c r="C3131" s="470" t="s">
        <v>1711</v>
      </c>
      <c r="D3131" s="471" t="s">
        <v>476</v>
      </c>
      <c r="E3131" s="465">
        <v>0</v>
      </c>
      <c r="F3131" s="466" t="e">
        <f t="shared" si="142"/>
        <v>#DIV/0!</v>
      </c>
      <c r="G3131" s="467">
        <v>0</v>
      </c>
      <c r="H3131" s="468"/>
      <c r="I3131" s="473"/>
      <c r="J3131" s="474"/>
      <c r="K3131" s="475">
        <f t="shared" si="143"/>
        <v>0</v>
      </c>
      <c r="L3131" s="476" t="str">
        <f t="shared" si="141"/>
        <v/>
      </c>
      <c r="M3131" s="477"/>
      <c r="N3131" s="478"/>
    </row>
    <row r="3132" ht="15" customHeight="1" spans="1:14">
      <c r="A3132" s="461">
        <v>3126</v>
      </c>
      <c r="B3132" s="469" t="s">
        <v>3585</v>
      </c>
      <c r="C3132" s="470" t="s">
        <v>1712</v>
      </c>
      <c r="D3132" s="471" t="s">
        <v>476</v>
      </c>
      <c r="E3132" s="465">
        <v>0</v>
      </c>
      <c r="F3132" s="466" t="e">
        <f t="shared" si="142"/>
        <v>#DIV/0!</v>
      </c>
      <c r="G3132" s="467">
        <v>0</v>
      </c>
      <c r="H3132" s="468"/>
      <c r="I3132" s="473"/>
      <c r="J3132" s="474"/>
      <c r="K3132" s="475">
        <f t="shared" si="143"/>
        <v>0</v>
      </c>
      <c r="L3132" s="476" t="str">
        <f t="shared" si="141"/>
        <v/>
      </c>
      <c r="M3132" s="477"/>
      <c r="N3132" s="478"/>
    </row>
    <row r="3133" ht="15" customHeight="1" spans="1:14">
      <c r="A3133" s="461">
        <v>3127</v>
      </c>
      <c r="B3133" s="469" t="s">
        <v>3585</v>
      </c>
      <c r="C3133" s="470" t="s">
        <v>3586</v>
      </c>
      <c r="D3133" s="471" t="s">
        <v>476</v>
      </c>
      <c r="E3133" s="465">
        <v>0</v>
      </c>
      <c r="F3133" s="466" t="e">
        <f t="shared" si="142"/>
        <v>#DIV/0!</v>
      </c>
      <c r="G3133" s="467">
        <v>0</v>
      </c>
      <c r="H3133" s="468"/>
      <c r="I3133" s="473"/>
      <c r="J3133" s="474"/>
      <c r="K3133" s="475">
        <f t="shared" si="143"/>
        <v>0</v>
      </c>
      <c r="L3133" s="476" t="str">
        <f t="shared" si="141"/>
        <v/>
      </c>
      <c r="M3133" s="477"/>
      <c r="N3133" s="478"/>
    </row>
    <row r="3134" ht="15" customHeight="1" spans="1:14">
      <c r="A3134" s="461">
        <v>3128</v>
      </c>
      <c r="B3134" s="469" t="s">
        <v>3585</v>
      </c>
      <c r="C3134" s="470" t="s">
        <v>3587</v>
      </c>
      <c r="D3134" s="471" t="s">
        <v>476</v>
      </c>
      <c r="E3134" s="465">
        <v>0</v>
      </c>
      <c r="F3134" s="466" t="e">
        <f t="shared" si="142"/>
        <v>#DIV/0!</v>
      </c>
      <c r="G3134" s="467">
        <v>0</v>
      </c>
      <c r="H3134" s="468"/>
      <c r="I3134" s="473"/>
      <c r="J3134" s="474"/>
      <c r="K3134" s="475">
        <f t="shared" si="143"/>
        <v>0</v>
      </c>
      <c r="L3134" s="476" t="str">
        <f t="shared" si="141"/>
        <v/>
      </c>
      <c r="M3134" s="477"/>
      <c r="N3134" s="478"/>
    </row>
    <row r="3135" ht="15" customHeight="1" spans="1:14">
      <c r="A3135" s="461">
        <v>3129</v>
      </c>
      <c r="B3135" s="469" t="s">
        <v>2470</v>
      </c>
      <c r="C3135" s="470" t="s">
        <v>1713</v>
      </c>
      <c r="D3135" s="471" t="s">
        <v>476</v>
      </c>
      <c r="E3135" s="465">
        <v>0</v>
      </c>
      <c r="F3135" s="466" t="e">
        <f t="shared" si="142"/>
        <v>#DIV/0!</v>
      </c>
      <c r="G3135" s="467">
        <v>0</v>
      </c>
      <c r="H3135" s="468"/>
      <c r="I3135" s="473"/>
      <c r="J3135" s="474"/>
      <c r="K3135" s="475">
        <f t="shared" si="143"/>
        <v>0</v>
      </c>
      <c r="L3135" s="476" t="str">
        <f t="shared" si="141"/>
        <v/>
      </c>
      <c r="M3135" s="477"/>
      <c r="N3135" s="478"/>
    </row>
    <row r="3136" ht="15" customHeight="1" spans="1:14">
      <c r="A3136" s="461">
        <v>3130</v>
      </c>
      <c r="B3136" s="469" t="s">
        <v>2470</v>
      </c>
      <c r="C3136" s="470" t="s">
        <v>3588</v>
      </c>
      <c r="D3136" s="471" t="s">
        <v>476</v>
      </c>
      <c r="E3136" s="465">
        <v>0</v>
      </c>
      <c r="F3136" s="466" t="e">
        <f t="shared" si="142"/>
        <v>#DIV/0!</v>
      </c>
      <c r="G3136" s="467">
        <v>0</v>
      </c>
      <c r="H3136" s="468"/>
      <c r="I3136" s="473"/>
      <c r="J3136" s="474"/>
      <c r="K3136" s="475">
        <f t="shared" si="143"/>
        <v>0</v>
      </c>
      <c r="L3136" s="476" t="str">
        <f t="shared" si="141"/>
        <v/>
      </c>
      <c r="M3136" s="477"/>
      <c r="N3136" s="478"/>
    </row>
    <row r="3137" ht="15" customHeight="1" spans="1:14">
      <c r="A3137" s="461">
        <v>3131</v>
      </c>
      <c r="B3137" s="469" t="s">
        <v>2470</v>
      </c>
      <c r="C3137" s="470" t="s">
        <v>1711</v>
      </c>
      <c r="D3137" s="471" t="s">
        <v>476</v>
      </c>
      <c r="E3137" s="465">
        <v>0</v>
      </c>
      <c r="F3137" s="466" t="e">
        <f t="shared" si="142"/>
        <v>#DIV/0!</v>
      </c>
      <c r="G3137" s="467">
        <v>0</v>
      </c>
      <c r="H3137" s="468"/>
      <c r="I3137" s="473"/>
      <c r="J3137" s="474"/>
      <c r="K3137" s="475">
        <f t="shared" si="143"/>
        <v>0</v>
      </c>
      <c r="L3137" s="476" t="str">
        <f t="shared" si="141"/>
        <v/>
      </c>
      <c r="M3137" s="477"/>
      <c r="N3137" s="478"/>
    </row>
    <row r="3138" ht="15" customHeight="1" spans="1:14">
      <c r="A3138" s="461">
        <v>3132</v>
      </c>
      <c r="B3138" s="469" t="s">
        <v>2470</v>
      </c>
      <c r="C3138" s="470" t="s">
        <v>3589</v>
      </c>
      <c r="D3138" s="471" t="s">
        <v>476</v>
      </c>
      <c r="E3138" s="465">
        <v>0</v>
      </c>
      <c r="F3138" s="466" t="e">
        <f t="shared" si="142"/>
        <v>#DIV/0!</v>
      </c>
      <c r="G3138" s="467">
        <v>0</v>
      </c>
      <c r="H3138" s="468"/>
      <c r="I3138" s="473"/>
      <c r="J3138" s="474"/>
      <c r="K3138" s="475">
        <f t="shared" si="143"/>
        <v>0</v>
      </c>
      <c r="L3138" s="476" t="str">
        <f t="shared" si="141"/>
        <v/>
      </c>
      <c r="M3138" s="477"/>
      <c r="N3138" s="478"/>
    </row>
    <row r="3139" ht="15" customHeight="1" spans="1:14">
      <c r="A3139" s="461">
        <v>3133</v>
      </c>
      <c r="B3139" s="469" t="s">
        <v>2472</v>
      </c>
      <c r="C3139" s="470" t="s">
        <v>1236</v>
      </c>
      <c r="D3139" s="471" t="s">
        <v>840</v>
      </c>
      <c r="E3139" s="465">
        <v>0</v>
      </c>
      <c r="F3139" s="466" t="e">
        <f t="shared" si="142"/>
        <v>#DIV/0!</v>
      </c>
      <c r="G3139" s="467">
        <v>0</v>
      </c>
      <c r="H3139" s="468"/>
      <c r="I3139" s="473"/>
      <c r="J3139" s="474"/>
      <c r="K3139" s="475">
        <f t="shared" si="143"/>
        <v>0</v>
      </c>
      <c r="L3139" s="476" t="str">
        <f t="shared" ref="L3139:L3202" si="144">IF(OR(G3139&lt;=0,G3139=""),"",(J3139-G3139)/G3139*100)</f>
        <v/>
      </c>
      <c r="M3139" s="477"/>
      <c r="N3139" s="478"/>
    </row>
    <row r="3140" ht="15" customHeight="1" spans="1:14">
      <c r="A3140" s="461">
        <v>3134</v>
      </c>
      <c r="B3140" s="469" t="s">
        <v>2474</v>
      </c>
      <c r="C3140" s="470" t="s">
        <v>3590</v>
      </c>
      <c r="D3140" s="471" t="s">
        <v>1693</v>
      </c>
      <c r="E3140" s="465">
        <v>0</v>
      </c>
      <c r="F3140" s="466" t="e">
        <f t="shared" si="142"/>
        <v>#DIV/0!</v>
      </c>
      <c r="G3140" s="467">
        <v>0</v>
      </c>
      <c r="H3140" s="468"/>
      <c r="I3140" s="473"/>
      <c r="J3140" s="474"/>
      <c r="K3140" s="475">
        <f t="shared" si="143"/>
        <v>0</v>
      </c>
      <c r="L3140" s="476" t="str">
        <f t="shared" si="144"/>
        <v/>
      </c>
      <c r="M3140" s="477"/>
      <c r="N3140" s="478"/>
    </row>
    <row r="3141" ht="15" customHeight="1" spans="1:14">
      <c r="A3141" s="461">
        <v>3135</v>
      </c>
      <c r="B3141" s="469" t="s">
        <v>2474</v>
      </c>
      <c r="C3141" s="470" t="s">
        <v>3591</v>
      </c>
      <c r="D3141" s="471" t="s">
        <v>1693</v>
      </c>
      <c r="E3141" s="465">
        <v>0</v>
      </c>
      <c r="F3141" s="466" t="e">
        <f t="shared" si="142"/>
        <v>#DIV/0!</v>
      </c>
      <c r="G3141" s="467">
        <v>0</v>
      </c>
      <c r="H3141" s="468"/>
      <c r="I3141" s="473"/>
      <c r="J3141" s="474"/>
      <c r="K3141" s="475">
        <f t="shared" si="143"/>
        <v>0</v>
      </c>
      <c r="L3141" s="476" t="str">
        <f t="shared" si="144"/>
        <v/>
      </c>
      <c r="M3141" s="477"/>
      <c r="N3141" s="478"/>
    </row>
    <row r="3142" ht="15" customHeight="1" spans="1:14">
      <c r="A3142" s="461">
        <v>3136</v>
      </c>
      <c r="B3142" s="469" t="s">
        <v>2474</v>
      </c>
      <c r="C3142" s="470" t="s">
        <v>3592</v>
      </c>
      <c r="D3142" s="471" t="s">
        <v>1693</v>
      </c>
      <c r="E3142" s="465">
        <v>0</v>
      </c>
      <c r="F3142" s="466" t="e">
        <f t="shared" si="142"/>
        <v>#DIV/0!</v>
      </c>
      <c r="G3142" s="467">
        <v>0</v>
      </c>
      <c r="H3142" s="468"/>
      <c r="I3142" s="473"/>
      <c r="J3142" s="474"/>
      <c r="K3142" s="475">
        <f t="shared" si="143"/>
        <v>0</v>
      </c>
      <c r="L3142" s="476" t="str">
        <f t="shared" si="144"/>
        <v/>
      </c>
      <c r="M3142" s="477"/>
      <c r="N3142" s="478"/>
    </row>
    <row r="3143" ht="15" customHeight="1" spans="1:14">
      <c r="A3143" s="461">
        <v>3137</v>
      </c>
      <c r="B3143" s="469" t="s">
        <v>3593</v>
      </c>
      <c r="C3143" s="470" t="s">
        <v>2486</v>
      </c>
      <c r="D3143" s="471" t="s">
        <v>1693</v>
      </c>
      <c r="E3143" s="465">
        <v>0</v>
      </c>
      <c r="F3143" s="466" t="e">
        <f t="shared" si="142"/>
        <v>#DIV/0!</v>
      </c>
      <c r="G3143" s="467">
        <v>0</v>
      </c>
      <c r="H3143" s="468"/>
      <c r="I3143" s="473"/>
      <c r="J3143" s="474"/>
      <c r="K3143" s="475">
        <f t="shared" si="143"/>
        <v>0</v>
      </c>
      <c r="L3143" s="476" t="str">
        <f t="shared" si="144"/>
        <v/>
      </c>
      <c r="M3143" s="477"/>
      <c r="N3143" s="478"/>
    </row>
    <row r="3144" ht="15" customHeight="1" spans="1:14">
      <c r="A3144" s="461">
        <v>3138</v>
      </c>
      <c r="B3144" s="469" t="s">
        <v>2474</v>
      </c>
      <c r="C3144" s="470" t="s">
        <v>3594</v>
      </c>
      <c r="D3144" s="471" t="s">
        <v>1693</v>
      </c>
      <c r="E3144" s="465">
        <v>0</v>
      </c>
      <c r="F3144" s="466" t="e">
        <f t="shared" ref="F3144:F3207" si="145">G3144/E3144</f>
        <v>#DIV/0!</v>
      </c>
      <c r="G3144" s="467">
        <v>0</v>
      </c>
      <c r="H3144" s="468"/>
      <c r="I3144" s="473"/>
      <c r="J3144" s="474"/>
      <c r="K3144" s="475">
        <f t="shared" ref="K3144:K3207" si="146">J3144-G3144</f>
        <v>0</v>
      </c>
      <c r="L3144" s="476" t="str">
        <f t="shared" si="144"/>
        <v/>
      </c>
      <c r="M3144" s="477"/>
      <c r="N3144" s="478"/>
    </row>
    <row r="3145" ht="15" customHeight="1" spans="1:14">
      <c r="A3145" s="461">
        <v>3139</v>
      </c>
      <c r="B3145" s="469" t="s">
        <v>3595</v>
      </c>
      <c r="C3145" s="470" t="s">
        <v>3596</v>
      </c>
      <c r="D3145" s="471" t="s">
        <v>1693</v>
      </c>
      <c r="E3145" s="465">
        <v>0</v>
      </c>
      <c r="F3145" s="466" t="e">
        <f t="shared" si="145"/>
        <v>#DIV/0!</v>
      </c>
      <c r="G3145" s="467">
        <v>0</v>
      </c>
      <c r="H3145" s="468"/>
      <c r="I3145" s="473"/>
      <c r="J3145" s="474"/>
      <c r="K3145" s="475">
        <f t="shared" si="146"/>
        <v>0</v>
      </c>
      <c r="L3145" s="476" t="str">
        <f t="shared" si="144"/>
        <v/>
      </c>
      <c r="M3145" s="477"/>
      <c r="N3145" s="478"/>
    </row>
    <row r="3146" ht="15" customHeight="1" spans="1:14">
      <c r="A3146" s="461">
        <v>3140</v>
      </c>
      <c r="B3146" s="469" t="s">
        <v>2474</v>
      </c>
      <c r="C3146" s="470" t="s">
        <v>3597</v>
      </c>
      <c r="D3146" s="471" t="s">
        <v>1693</v>
      </c>
      <c r="E3146" s="465">
        <v>0</v>
      </c>
      <c r="F3146" s="466" t="e">
        <f t="shared" si="145"/>
        <v>#DIV/0!</v>
      </c>
      <c r="G3146" s="467">
        <v>0</v>
      </c>
      <c r="H3146" s="468"/>
      <c r="I3146" s="473"/>
      <c r="J3146" s="474"/>
      <c r="K3146" s="475">
        <f t="shared" si="146"/>
        <v>0</v>
      </c>
      <c r="L3146" s="476" t="str">
        <f t="shared" si="144"/>
        <v/>
      </c>
      <c r="M3146" s="477"/>
      <c r="N3146" s="478"/>
    </row>
    <row r="3147" ht="15" customHeight="1" spans="1:14">
      <c r="A3147" s="461">
        <v>3141</v>
      </c>
      <c r="B3147" s="469" t="s">
        <v>2474</v>
      </c>
      <c r="C3147" s="470" t="s">
        <v>3598</v>
      </c>
      <c r="D3147" s="471" t="s">
        <v>2477</v>
      </c>
      <c r="E3147" s="465">
        <v>0</v>
      </c>
      <c r="F3147" s="466" t="e">
        <f t="shared" si="145"/>
        <v>#DIV/0!</v>
      </c>
      <c r="G3147" s="467">
        <v>0</v>
      </c>
      <c r="H3147" s="468"/>
      <c r="I3147" s="473"/>
      <c r="J3147" s="474"/>
      <c r="K3147" s="475">
        <f t="shared" si="146"/>
        <v>0</v>
      </c>
      <c r="L3147" s="476" t="str">
        <f t="shared" si="144"/>
        <v/>
      </c>
      <c r="M3147" s="477"/>
      <c r="N3147" s="478"/>
    </row>
    <row r="3148" ht="15" customHeight="1" spans="1:14">
      <c r="A3148" s="461">
        <v>3142</v>
      </c>
      <c r="B3148" s="469" t="s">
        <v>3599</v>
      </c>
      <c r="C3148" s="470" t="s">
        <v>3600</v>
      </c>
      <c r="D3148" s="471" t="s">
        <v>1693</v>
      </c>
      <c r="E3148" s="465">
        <v>0</v>
      </c>
      <c r="F3148" s="466" t="e">
        <f t="shared" si="145"/>
        <v>#DIV/0!</v>
      </c>
      <c r="G3148" s="467">
        <v>0</v>
      </c>
      <c r="H3148" s="468"/>
      <c r="I3148" s="473"/>
      <c r="J3148" s="474"/>
      <c r="K3148" s="475">
        <f t="shared" si="146"/>
        <v>0</v>
      </c>
      <c r="L3148" s="476" t="str">
        <f t="shared" si="144"/>
        <v/>
      </c>
      <c r="M3148" s="477"/>
      <c r="N3148" s="478"/>
    </row>
    <row r="3149" ht="15" customHeight="1" spans="1:14">
      <c r="A3149" s="461">
        <v>3143</v>
      </c>
      <c r="B3149" s="469" t="s">
        <v>3599</v>
      </c>
      <c r="C3149" s="470" t="s">
        <v>3601</v>
      </c>
      <c r="D3149" s="471" t="s">
        <v>1693</v>
      </c>
      <c r="E3149" s="465">
        <v>0</v>
      </c>
      <c r="F3149" s="466" t="e">
        <f t="shared" si="145"/>
        <v>#DIV/0!</v>
      </c>
      <c r="G3149" s="467">
        <v>0</v>
      </c>
      <c r="H3149" s="468"/>
      <c r="I3149" s="473"/>
      <c r="J3149" s="474"/>
      <c r="K3149" s="475">
        <f t="shared" si="146"/>
        <v>0</v>
      </c>
      <c r="L3149" s="476" t="str">
        <f t="shared" si="144"/>
        <v/>
      </c>
      <c r="M3149" s="477"/>
      <c r="N3149" s="478"/>
    </row>
    <row r="3150" ht="15" customHeight="1" spans="1:14">
      <c r="A3150" s="461">
        <v>3144</v>
      </c>
      <c r="B3150" s="469" t="s">
        <v>2474</v>
      </c>
      <c r="C3150" s="470" t="s">
        <v>3602</v>
      </c>
      <c r="D3150" s="471" t="s">
        <v>1693</v>
      </c>
      <c r="E3150" s="465">
        <v>0</v>
      </c>
      <c r="F3150" s="466" t="e">
        <f t="shared" si="145"/>
        <v>#DIV/0!</v>
      </c>
      <c r="G3150" s="467">
        <v>0</v>
      </c>
      <c r="H3150" s="468"/>
      <c r="I3150" s="473"/>
      <c r="J3150" s="474"/>
      <c r="K3150" s="475">
        <f t="shared" si="146"/>
        <v>0</v>
      </c>
      <c r="L3150" s="476" t="str">
        <f t="shared" si="144"/>
        <v/>
      </c>
      <c r="M3150" s="477"/>
      <c r="N3150" s="478"/>
    </row>
    <row r="3151" ht="15" customHeight="1" spans="1:14">
      <c r="A3151" s="461">
        <v>3145</v>
      </c>
      <c r="B3151" s="469" t="s">
        <v>2474</v>
      </c>
      <c r="C3151" s="470" t="s">
        <v>3603</v>
      </c>
      <c r="D3151" s="471" t="s">
        <v>2477</v>
      </c>
      <c r="E3151" s="465">
        <v>0</v>
      </c>
      <c r="F3151" s="466" t="e">
        <f t="shared" si="145"/>
        <v>#DIV/0!</v>
      </c>
      <c r="G3151" s="467">
        <v>0</v>
      </c>
      <c r="H3151" s="468"/>
      <c r="I3151" s="473"/>
      <c r="J3151" s="474"/>
      <c r="K3151" s="475">
        <f t="shared" si="146"/>
        <v>0</v>
      </c>
      <c r="L3151" s="476" t="str">
        <f t="shared" si="144"/>
        <v/>
      </c>
      <c r="M3151" s="477"/>
      <c r="N3151" s="478"/>
    </row>
    <row r="3152" ht="15" customHeight="1" spans="1:14">
      <c r="A3152" s="461">
        <v>3146</v>
      </c>
      <c r="B3152" s="469" t="s">
        <v>2487</v>
      </c>
      <c r="C3152" s="470" t="s">
        <v>1286</v>
      </c>
      <c r="D3152" s="471" t="s">
        <v>468</v>
      </c>
      <c r="E3152" s="465">
        <v>0</v>
      </c>
      <c r="F3152" s="466" t="e">
        <f t="shared" si="145"/>
        <v>#DIV/0!</v>
      </c>
      <c r="G3152" s="467">
        <v>0</v>
      </c>
      <c r="H3152" s="468"/>
      <c r="I3152" s="473"/>
      <c r="J3152" s="474"/>
      <c r="K3152" s="475">
        <f t="shared" si="146"/>
        <v>0</v>
      </c>
      <c r="L3152" s="476" t="str">
        <f t="shared" si="144"/>
        <v/>
      </c>
      <c r="M3152" s="477"/>
      <c r="N3152" s="478"/>
    </row>
    <row r="3153" ht="15" customHeight="1" spans="1:14">
      <c r="A3153" s="461">
        <v>3147</v>
      </c>
      <c r="B3153" s="469" t="s">
        <v>3604</v>
      </c>
      <c r="C3153" s="470" t="s">
        <v>1472</v>
      </c>
      <c r="D3153" s="471" t="s">
        <v>476</v>
      </c>
      <c r="E3153" s="465">
        <v>0</v>
      </c>
      <c r="F3153" s="466" t="e">
        <f t="shared" si="145"/>
        <v>#DIV/0!</v>
      </c>
      <c r="G3153" s="467">
        <v>0</v>
      </c>
      <c r="H3153" s="468"/>
      <c r="I3153" s="473"/>
      <c r="J3153" s="474"/>
      <c r="K3153" s="475">
        <f t="shared" si="146"/>
        <v>0</v>
      </c>
      <c r="L3153" s="476" t="str">
        <f t="shared" si="144"/>
        <v/>
      </c>
      <c r="M3153" s="477"/>
      <c r="N3153" s="478"/>
    </row>
    <row r="3154" ht="15" customHeight="1" spans="1:14">
      <c r="A3154" s="461">
        <v>3148</v>
      </c>
      <c r="B3154" s="469" t="s">
        <v>2487</v>
      </c>
      <c r="C3154" s="470" t="s">
        <v>3085</v>
      </c>
      <c r="D3154" s="471" t="s">
        <v>476</v>
      </c>
      <c r="E3154" s="465">
        <v>0</v>
      </c>
      <c r="F3154" s="466" t="e">
        <f t="shared" si="145"/>
        <v>#DIV/0!</v>
      </c>
      <c r="G3154" s="467">
        <v>0</v>
      </c>
      <c r="H3154" s="468"/>
      <c r="I3154" s="473"/>
      <c r="J3154" s="474"/>
      <c r="K3154" s="475">
        <f t="shared" si="146"/>
        <v>0</v>
      </c>
      <c r="L3154" s="476" t="str">
        <f t="shared" si="144"/>
        <v/>
      </c>
      <c r="M3154" s="477"/>
      <c r="N3154" s="478"/>
    </row>
    <row r="3155" ht="15" customHeight="1" spans="1:14">
      <c r="A3155" s="461">
        <v>3149</v>
      </c>
      <c r="B3155" s="469" t="s">
        <v>3605</v>
      </c>
      <c r="C3155" s="470" t="s">
        <v>1282</v>
      </c>
      <c r="D3155" s="471" t="s">
        <v>476</v>
      </c>
      <c r="E3155" s="465">
        <v>0</v>
      </c>
      <c r="F3155" s="466" t="e">
        <f t="shared" si="145"/>
        <v>#DIV/0!</v>
      </c>
      <c r="G3155" s="467">
        <v>0</v>
      </c>
      <c r="H3155" s="468"/>
      <c r="I3155" s="473"/>
      <c r="J3155" s="474"/>
      <c r="K3155" s="475">
        <f t="shared" si="146"/>
        <v>0</v>
      </c>
      <c r="L3155" s="476" t="str">
        <f t="shared" si="144"/>
        <v/>
      </c>
      <c r="M3155" s="477"/>
      <c r="N3155" s="478"/>
    </row>
    <row r="3156" ht="15" customHeight="1" spans="1:14">
      <c r="A3156" s="461">
        <v>3150</v>
      </c>
      <c r="B3156" s="469" t="s">
        <v>2487</v>
      </c>
      <c r="C3156" s="470" t="s">
        <v>3606</v>
      </c>
      <c r="D3156" s="471" t="s">
        <v>476</v>
      </c>
      <c r="E3156" s="465">
        <v>0</v>
      </c>
      <c r="F3156" s="466" t="e">
        <f t="shared" si="145"/>
        <v>#DIV/0!</v>
      </c>
      <c r="G3156" s="467">
        <v>0</v>
      </c>
      <c r="H3156" s="468"/>
      <c r="I3156" s="473"/>
      <c r="J3156" s="474"/>
      <c r="K3156" s="475">
        <f t="shared" si="146"/>
        <v>0</v>
      </c>
      <c r="L3156" s="476" t="str">
        <f t="shared" si="144"/>
        <v/>
      </c>
      <c r="M3156" s="477"/>
      <c r="N3156" s="478"/>
    </row>
    <row r="3157" ht="15" customHeight="1" spans="1:14">
      <c r="A3157" s="461">
        <v>3151</v>
      </c>
      <c r="B3157" s="469" t="s">
        <v>2487</v>
      </c>
      <c r="C3157" s="470" t="s">
        <v>3607</v>
      </c>
      <c r="D3157" s="471" t="s">
        <v>476</v>
      </c>
      <c r="E3157" s="465">
        <v>0</v>
      </c>
      <c r="F3157" s="466" t="e">
        <f t="shared" si="145"/>
        <v>#DIV/0!</v>
      </c>
      <c r="G3157" s="467">
        <v>0</v>
      </c>
      <c r="H3157" s="468"/>
      <c r="I3157" s="473"/>
      <c r="J3157" s="474"/>
      <c r="K3157" s="475">
        <f t="shared" si="146"/>
        <v>0</v>
      </c>
      <c r="L3157" s="476" t="str">
        <f t="shared" si="144"/>
        <v/>
      </c>
      <c r="M3157" s="477"/>
      <c r="N3157" s="478"/>
    </row>
    <row r="3158" ht="15" customHeight="1" spans="1:14">
      <c r="A3158" s="461">
        <v>3152</v>
      </c>
      <c r="B3158" s="469" t="s">
        <v>3608</v>
      </c>
      <c r="C3158" s="470" t="s">
        <v>3609</v>
      </c>
      <c r="D3158" s="471" t="s">
        <v>476</v>
      </c>
      <c r="E3158" s="465">
        <v>0</v>
      </c>
      <c r="F3158" s="466" t="e">
        <f t="shared" si="145"/>
        <v>#DIV/0!</v>
      </c>
      <c r="G3158" s="467">
        <v>0</v>
      </c>
      <c r="H3158" s="468"/>
      <c r="I3158" s="473"/>
      <c r="J3158" s="474"/>
      <c r="K3158" s="475">
        <f t="shared" si="146"/>
        <v>0</v>
      </c>
      <c r="L3158" s="476" t="str">
        <f t="shared" si="144"/>
        <v/>
      </c>
      <c r="M3158" s="477"/>
      <c r="N3158" s="478"/>
    </row>
    <row r="3159" ht="15" customHeight="1" spans="1:14">
      <c r="A3159" s="461">
        <v>3153</v>
      </c>
      <c r="B3159" s="469" t="s">
        <v>3608</v>
      </c>
      <c r="C3159" s="470" t="s">
        <v>3610</v>
      </c>
      <c r="D3159" s="471" t="s">
        <v>476</v>
      </c>
      <c r="E3159" s="465">
        <v>0</v>
      </c>
      <c r="F3159" s="466" t="e">
        <f t="shared" si="145"/>
        <v>#DIV/0!</v>
      </c>
      <c r="G3159" s="467">
        <v>0</v>
      </c>
      <c r="H3159" s="468"/>
      <c r="I3159" s="473"/>
      <c r="J3159" s="474"/>
      <c r="K3159" s="475">
        <f t="shared" si="146"/>
        <v>0</v>
      </c>
      <c r="L3159" s="476" t="str">
        <f t="shared" si="144"/>
        <v/>
      </c>
      <c r="M3159" s="477"/>
      <c r="N3159" s="478"/>
    </row>
    <row r="3160" ht="15" customHeight="1" spans="1:14">
      <c r="A3160" s="461">
        <v>3154</v>
      </c>
      <c r="B3160" s="469" t="s">
        <v>3608</v>
      </c>
      <c r="C3160" s="470" t="s">
        <v>936</v>
      </c>
      <c r="D3160" s="471" t="s">
        <v>476</v>
      </c>
      <c r="E3160" s="465">
        <v>0</v>
      </c>
      <c r="F3160" s="466" t="e">
        <f t="shared" si="145"/>
        <v>#DIV/0!</v>
      </c>
      <c r="G3160" s="467">
        <v>0</v>
      </c>
      <c r="H3160" s="468"/>
      <c r="I3160" s="473"/>
      <c r="J3160" s="474"/>
      <c r="K3160" s="475">
        <f t="shared" si="146"/>
        <v>0</v>
      </c>
      <c r="L3160" s="476" t="str">
        <f t="shared" si="144"/>
        <v/>
      </c>
      <c r="M3160" s="477"/>
      <c r="N3160" s="478"/>
    </row>
    <row r="3161" ht="15" customHeight="1" spans="1:14">
      <c r="A3161" s="461">
        <v>3155</v>
      </c>
      <c r="B3161" s="469" t="s">
        <v>3608</v>
      </c>
      <c r="C3161" s="470" t="s">
        <v>3611</v>
      </c>
      <c r="D3161" s="471" t="s">
        <v>476</v>
      </c>
      <c r="E3161" s="465">
        <v>0</v>
      </c>
      <c r="F3161" s="466" t="e">
        <f t="shared" si="145"/>
        <v>#DIV/0!</v>
      </c>
      <c r="G3161" s="467">
        <v>0</v>
      </c>
      <c r="H3161" s="468"/>
      <c r="I3161" s="473"/>
      <c r="J3161" s="474"/>
      <c r="K3161" s="475">
        <f t="shared" si="146"/>
        <v>0</v>
      </c>
      <c r="L3161" s="476" t="str">
        <f t="shared" si="144"/>
        <v/>
      </c>
      <c r="M3161" s="477"/>
      <c r="N3161" s="478"/>
    </row>
    <row r="3162" ht="15" customHeight="1" spans="1:14">
      <c r="A3162" s="461">
        <v>3156</v>
      </c>
      <c r="B3162" s="469" t="s">
        <v>3608</v>
      </c>
      <c r="C3162" s="470" t="s">
        <v>2686</v>
      </c>
      <c r="D3162" s="471" t="s">
        <v>476</v>
      </c>
      <c r="E3162" s="465">
        <v>0</v>
      </c>
      <c r="F3162" s="466" t="e">
        <f t="shared" si="145"/>
        <v>#DIV/0!</v>
      </c>
      <c r="G3162" s="467">
        <v>0</v>
      </c>
      <c r="H3162" s="468"/>
      <c r="I3162" s="473"/>
      <c r="J3162" s="474"/>
      <c r="K3162" s="475">
        <f t="shared" si="146"/>
        <v>0</v>
      </c>
      <c r="L3162" s="476" t="str">
        <f t="shared" si="144"/>
        <v/>
      </c>
      <c r="M3162" s="477"/>
      <c r="N3162" s="478"/>
    </row>
    <row r="3163" ht="15" customHeight="1" spans="1:14">
      <c r="A3163" s="461">
        <v>3157</v>
      </c>
      <c r="B3163" s="469" t="s">
        <v>2495</v>
      </c>
      <c r="C3163" s="470" t="s">
        <v>3612</v>
      </c>
      <c r="D3163" s="471" t="s">
        <v>393</v>
      </c>
      <c r="E3163" s="465">
        <v>0</v>
      </c>
      <c r="F3163" s="466" t="e">
        <f t="shared" si="145"/>
        <v>#DIV/0!</v>
      </c>
      <c r="G3163" s="467">
        <v>0</v>
      </c>
      <c r="H3163" s="468"/>
      <c r="I3163" s="473"/>
      <c r="J3163" s="474"/>
      <c r="K3163" s="475">
        <f t="shared" si="146"/>
        <v>0</v>
      </c>
      <c r="L3163" s="476" t="str">
        <f t="shared" si="144"/>
        <v/>
      </c>
      <c r="M3163" s="477"/>
      <c r="N3163" s="478"/>
    </row>
    <row r="3164" ht="15" customHeight="1" spans="1:14">
      <c r="A3164" s="461">
        <v>3158</v>
      </c>
      <c r="B3164" s="469" t="s">
        <v>2495</v>
      </c>
      <c r="C3164" s="470" t="s">
        <v>3613</v>
      </c>
      <c r="D3164" s="471" t="s">
        <v>393</v>
      </c>
      <c r="E3164" s="465">
        <v>0</v>
      </c>
      <c r="F3164" s="466" t="e">
        <f t="shared" si="145"/>
        <v>#DIV/0!</v>
      </c>
      <c r="G3164" s="467">
        <v>0</v>
      </c>
      <c r="H3164" s="468"/>
      <c r="I3164" s="473"/>
      <c r="J3164" s="474"/>
      <c r="K3164" s="475">
        <f t="shared" si="146"/>
        <v>0</v>
      </c>
      <c r="L3164" s="476" t="str">
        <f t="shared" si="144"/>
        <v/>
      </c>
      <c r="M3164" s="477"/>
      <c r="N3164" s="478"/>
    </row>
    <row r="3165" ht="15" customHeight="1" spans="1:14">
      <c r="A3165" s="461">
        <v>3159</v>
      </c>
      <c r="B3165" s="469" t="s">
        <v>2495</v>
      </c>
      <c r="C3165" s="470" t="s">
        <v>3614</v>
      </c>
      <c r="D3165" s="471" t="s">
        <v>393</v>
      </c>
      <c r="E3165" s="465">
        <v>0</v>
      </c>
      <c r="F3165" s="466" t="e">
        <f t="shared" si="145"/>
        <v>#DIV/0!</v>
      </c>
      <c r="G3165" s="467">
        <v>0</v>
      </c>
      <c r="H3165" s="468"/>
      <c r="I3165" s="473"/>
      <c r="J3165" s="474"/>
      <c r="K3165" s="475">
        <f t="shared" si="146"/>
        <v>0</v>
      </c>
      <c r="L3165" s="476" t="str">
        <f t="shared" si="144"/>
        <v/>
      </c>
      <c r="M3165" s="477"/>
      <c r="N3165" s="478"/>
    </row>
    <row r="3166" ht="15" customHeight="1" spans="1:14">
      <c r="A3166" s="461">
        <v>3160</v>
      </c>
      <c r="B3166" s="469" t="s">
        <v>2495</v>
      </c>
      <c r="C3166" s="470" t="s">
        <v>3615</v>
      </c>
      <c r="D3166" s="471" t="s">
        <v>393</v>
      </c>
      <c r="E3166" s="465">
        <v>0</v>
      </c>
      <c r="F3166" s="466" t="e">
        <f t="shared" si="145"/>
        <v>#DIV/0!</v>
      </c>
      <c r="G3166" s="467">
        <v>0</v>
      </c>
      <c r="H3166" s="468"/>
      <c r="I3166" s="473"/>
      <c r="J3166" s="474"/>
      <c r="K3166" s="475">
        <f t="shared" si="146"/>
        <v>0</v>
      </c>
      <c r="L3166" s="476" t="str">
        <f t="shared" si="144"/>
        <v/>
      </c>
      <c r="M3166" s="477"/>
      <c r="N3166" s="478"/>
    </row>
    <row r="3167" ht="15" customHeight="1" spans="1:14">
      <c r="A3167" s="461">
        <v>3161</v>
      </c>
      <c r="B3167" s="469" t="s">
        <v>2495</v>
      </c>
      <c r="C3167" s="470" t="s">
        <v>3616</v>
      </c>
      <c r="D3167" s="471" t="s">
        <v>393</v>
      </c>
      <c r="E3167" s="465">
        <v>0</v>
      </c>
      <c r="F3167" s="466" t="e">
        <f t="shared" si="145"/>
        <v>#DIV/0!</v>
      </c>
      <c r="G3167" s="467">
        <v>0</v>
      </c>
      <c r="H3167" s="468"/>
      <c r="I3167" s="473"/>
      <c r="J3167" s="474"/>
      <c r="K3167" s="475">
        <f t="shared" si="146"/>
        <v>0</v>
      </c>
      <c r="L3167" s="476" t="str">
        <f t="shared" si="144"/>
        <v/>
      </c>
      <c r="M3167" s="477"/>
      <c r="N3167" s="478"/>
    </row>
    <row r="3168" ht="15" customHeight="1" spans="1:14">
      <c r="A3168" s="461">
        <v>3162</v>
      </c>
      <c r="B3168" s="469" t="s">
        <v>2495</v>
      </c>
      <c r="C3168" s="470" t="s">
        <v>3617</v>
      </c>
      <c r="D3168" s="471" t="s">
        <v>393</v>
      </c>
      <c r="E3168" s="465">
        <v>0</v>
      </c>
      <c r="F3168" s="466" t="e">
        <f t="shared" si="145"/>
        <v>#DIV/0!</v>
      </c>
      <c r="G3168" s="467">
        <v>0</v>
      </c>
      <c r="H3168" s="468"/>
      <c r="I3168" s="473"/>
      <c r="J3168" s="474"/>
      <c r="K3168" s="475">
        <f t="shared" si="146"/>
        <v>0</v>
      </c>
      <c r="L3168" s="476" t="str">
        <f t="shared" si="144"/>
        <v/>
      </c>
      <c r="M3168" s="477"/>
      <c r="N3168" s="478"/>
    </row>
    <row r="3169" ht="15" customHeight="1" spans="1:14">
      <c r="A3169" s="461">
        <v>3163</v>
      </c>
      <c r="B3169" s="469" t="s">
        <v>2495</v>
      </c>
      <c r="C3169" s="470" t="s">
        <v>3618</v>
      </c>
      <c r="D3169" s="471" t="s">
        <v>393</v>
      </c>
      <c r="E3169" s="465">
        <v>0</v>
      </c>
      <c r="F3169" s="466" t="e">
        <f t="shared" si="145"/>
        <v>#DIV/0!</v>
      </c>
      <c r="G3169" s="467">
        <v>0</v>
      </c>
      <c r="H3169" s="468"/>
      <c r="I3169" s="473"/>
      <c r="J3169" s="474"/>
      <c r="K3169" s="475">
        <f t="shared" si="146"/>
        <v>0</v>
      </c>
      <c r="L3169" s="476" t="str">
        <f t="shared" si="144"/>
        <v/>
      </c>
      <c r="M3169" s="477"/>
      <c r="N3169" s="478"/>
    </row>
    <row r="3170" ht="15" customHeight="1" spans="1:14">
      <c r="A3170" s="461">
        <v>3164</v>
      </c>
      <c r="B3170" s="469" t="s">
        <v>2495</v>
      </c>
      <c r="C3170" s="470" t="s">
        <v>3619</v>
      </c>
      <c r="D3170" s="471" t="s">
        <v>393</v>
      </c>
      <c r="E3170" s="465">
        <v>0</v>
      </c>
      <c r="F3170" s="466" t="e">
        <f t="shared" si="145"/>
        <v>#DIV/0!</v>
      </c>
      <c r="G3170" s="467">
        <v>0</v>
      </c>
      <c r="H3170" s="468"/>
      <c r="I3170" s="473"/>
      <c r="J3170" s="474"/>
      <c r="K3170" s="475">
        <f t="shared" si="146"/>
        <v>0</v>
      </c>
      <c r="L3170" s="476" t="str">
        <f t="shared" si="144"/>
        <v/>
      </c>
      <c r="M3170" s="477"/>
      <c r="N3170" s="478"/>
    </row>
    <row r="3171" ht="15" customHeight="1" spans="1:14">
      <c r="A3171" s="461">
        <v>3165</v>
      </c>
      <c r="B3171" s="469" t="s">
        <v>2502</v>
      </c>
      <c r="C3171" s="470" t="s">
        <v>3620</v>
      </c>
      <c r="D3171" s="471" t="s">
        <v>476</v>
      </c>
      <c r="E3171" s="465">
        <v>0</v>
      </c>
      <c r="F3171" s="466" t="e">
        <f t="shared" si="145"/>
        <v>#DIV/0!</v>
      </c>
      <c r="G3171" s="467">
        <v>0</v>
      </c>
      <c r="H3171" s="468"/>
      <c r="I3171" s="473"/>
      <c r="J3171" s="474"/>
      <c r="K3171" s="475">
        <f t="shared" si="146"/>
        <v>0</v>
      </c>
      <c r="L3171" s="476" t="str">
        <f t="shared" si="144"/>
        <v/>
      </c>
      <c r="M3171" s="477"/>
      <c r="N3171" s="478"/>
    </row>
    <row r="3172" ht="15" customHeight="1" spans="1:14">
      <c r="A3172" s="461">
        <v>3166</v>
      </c>
      <c r="B3172" s="469" t="s">
        <v>2502</v>
      </c>
      <c r="C3172" s="470" t="s">
        <v>3621</v>
      </c>
      <c r="D3172" s="471" t="s">
        <v>476</v>
      </c>
      <c r="E3172" s="465">
        <v>0</v>
      </c>
      <c r="F3172" s="466" t="e">
        <f t="shared" si="145"/>
        <v>#DIV/0!</v>
      </c>
      <c r="G3172" s="467">
        <v>0</v>
      </c>
      <c r="H3172" s="468"/>
      <c r="I3172" s="473"/>
      <c r="J3172" s="474"/>
      <c r="K3172" s="475">
        <f t="shared" si="146"/>
        <v>0</v>
      </c>
      <c r="L3172" s="476" t="str">
        <f t="shared" si="144"/>
        <v/>
      </c>
      <c r="M3172" s="477"/>
      <c r="N3172" s="478"/>
    </row>
    <row r="3173" ht="15" customHeight="1" spans="1:14">
      <c r="A3173" s="461">
        <v>3167</v>
      </c>
      <c r="B3173" s="469" t="s">
        <v>2502</v>
      </c>
      <c r="C3173" s="470" t="s">
        <v>3622</v>
      </c>
      <c r="D3173" s="471" t="s">
        <v>476</v>
      </c>
      <c r="E3173" s="465">
        <v>0</v>
      </c>
      <c r="F3173" s="466" t="e">
        <f t="shared" si="145"/>
        <v>#DIV/0!</v>
      </c>
      <c r="G3173" s="467">
        <v>0</v>
      </c>
      <c r="H3173" s="468"/>
      <c r="I3173" s="473"/>
      <c r="J3173" s="474"/>
      <c r="K3173" s="475">
        <f t="shared" si="146"/>
        <v>0</v>
      </c>
      <c r="L3173" s="476" t="str">
        <f t="shared" si="144"/>
        <v/>
      </c>
      <c r="M3173" s="477"/>
      <c r="N3173" s="478"/>
    </row>
    <row r="3174" ht="15" customHeight="1" spans="1:14">
      <c r="A3174" s="461">
        <v>3168</v>
      </c>
      <c r="B3174" s="469" t="s">
        <v>2502</v>
      </c>
      <c r="C3174" s="470" t="s">
        <v>3623</v>
      </c>
      <c r="D3174" s="471" t="s">
        <v>476</v>
      </c>
      <c r="E3174" s="465">
        <v>0</v>
      </c>
      <c r="F3174" s="466" t="e">
        <f t="shared" si="145"/>
        <v>#DIV/0!</v>
      </c>
      <c r="G3174" s="467">
        <v>0</v>
      </c>
      <c r="H3174" s="468"/>
      <c r="I3174" s="473"/>
      <c r="J3174" s="474"/>
      <c r="K3174" s="475">
        <f t="shared" si="146"/>
        <v>0</v>
      </c>
      <c r="L3174" s="476" t="str">
        <f t="shared" si="144"/>
        <v/>
      </c>
      <c r="M3174" s="477"/>
      <c r="N3174" s="478"/>
    </row>
    <row r="3175" ht="15" customHeight="1" spans="1:14">
      <c r="A3175" s="461">
        <v>3169</v>
      </c>
      <c r="B3175" s="469" t="s">
        <v>2502</v>
      </c>
      <c r="C3175" s="470" t="s">
        <v>2505</v>
      </c>
      <c r="D3175" s="471" t="s">
        <v>476</v>
      </c>
      <c r="E3175" s="465">
        <v>0</v>
      </c>
      <c r="F3175" s="466" t="e">
        <f t="shared" si="145"/>
        <v>#DIV/0!</v>
      </c>
      <c r="G3175" s="467">
        <v>0</v>
      </c>
      <c r="H3175" s="468"/>
      <c r="I3175" s="473"/>
      <c r="J3175" s="474"/>
      <c r="K3175" s="475">
        <f t="shared" si="146"/>
        <v>0</v>
      </c>
      <c r="L3175" s="476" t="str">
        <f t="shared" si="144"/>
        <v/>
      </c>
      <c r="M3175" s="477"/>
      <c r="N3175" s="478"/>
    </row>
    <row r="3176" ht="15" customHeight="1" spans="1:14">
      <c r="A3176" s="461">
        <v>3170</v>
      </c>
      <c r="B3176" s="469" t="s">
        <v>2502</v>
      </c>
      <c r="C3176" s="470" t="s">
        <v>2507</v>
      </c>
      <c r="D3176" s="471" t="s">
        <v>476</v>
      </c>
      <c r="E3176" s="465">
        <v>0</v>
      </c>
      <c r="F3176" s="466" t="e">
        <f t="shared" si="145"/>
        <v>#DIV/0!</v>
      </c>
      <c r="G3176" s="467">
        <v>0</v>
      </c>
      <c r="H3176" s="468"/>
      <c r="I3176" s="473"/>
      <c r="J3176" s="474"/>
      <c r="K3176" s="475">
        <f t="shared" si="146"/>
        <v>0</v>
      </c>
      <c r="L3176" s="476" t="str">
        <f t="shared" si="144"/>
        <v/>
      </c>
      <c r="M3176" s="477"/>
      <c r="N3176" s="478"/>
    </row>
    <row r="3177" ht="15" customHeight="1" spans="1:14">
      <c r="A3177" s="461">
        <v>3171</v>
      </c>
      <c r="B3177" s="469" t="s">
        <v>2506</v>
      </c>
      <c r="C3177" s="470" t="s">
        <v>3622</v>
      </c>
      <c r="D3177" s="471" t="s">
        <v>393</v>
      </c>
      <c r="E3177" s="465">
        <v>0</v>
      </c>
      <c r="F3177" s="466" t="e">
        <f t="shared" si="145"/>
        <v>#DIV/0!</v>
      </c>
      <c r="G3177" s="467">
        <v>0</v>
      </c>
      <c r="H3177" s="468"/>
      <c r="I3177" s="473"/>
      <c r="J3177" s="474"/>
      <c r="K3177" s="475">
        <f t="shared" si="146"/>
        <v>0</v>
      </c>
      <c r="L3177" s="476" t="str">
        <f t="shared" si="144"/>
        <v/>
      </c>
      <c r="M3177" s="477"/>
      <c r="N3177" s="478"/>
    </row>
    <row r="3178" ht="15" customHeight="1" spans="1:14">
      <c r="A3178" s="461">
        <v>3172</v>
      </c>
      <c r="B3178" s="469" t="s">
        <v>2506</v>
      </c>
      <c r="C3178" s="470" t="s">
        <v>1284</v>
      </c>
      <c r="D3178" s="471" t="s">
        <v>476</v>
      </c>
      <c r="E3178" s="465">
        <v>0</v>
      </c>
      <c r="F3178" s="466" t="e">
        <f t="shared" si="145"/>
        <v>#DIV/0!</v>
      </c>
      <c r="G3178" s="467">
        <v>0</v>
      </c>
      <c r="H3178" s="468"/>
      <c r="I3178" s="473"/>
      <c r="J3178" s="474"/>
      <c r="K3178" s="475">
        <f t="shared" si="146"/>
        <v>0</v>
      </c>
      <c r="L3178" s="476" t="str">
        <f t="shared" si="144"/>
        <v/>
      </c>
      <c r="M3178" s="477"/>
      <c r="N3178" s="478"/>
    </row>
    <row r="3179" ht="15" customHeight="1" spans="1:14">
      <c r="A3179" s="461">
        <v>3173</v>
      </c>
      <c r="B3179" s="469" t="s">
        <v>2506</v>
      </c>
      <c r="C3179" s="470" t="s">
        <v>3624</v>
      </c>
      <c r="D3179" s="471" t="s">
        <v>476</v>
      </c>
      <c r="E3179" s="465">
        <v>0</v>
      </c>
      <c r="F3179" s="466" t="e">
        <f t="shared" si="145"/>
        <v>#DIV/0!</v>
      </c>
      <c r="G3179" s="467">
        <v>0</v>
      </c>
      <c r="H3179" s="468"/>
      <c r="I3179" s="473"/>
      <c r="J3179" s="474"/>
      <c r="K3179" s="475">
        <f t="shared" si="146"/>
        <v>0</v>
      </c>
      <c r="L3179" s="476" t="str">
        <f t="shared" si="144"/>
        <v/>
      </c>
      <c r="M3179" s="477"/>
      <c r="N3179" s="478"/>
    </row>
    <row r="3180" ht="15" customHeight="1" spans="1:14">
      <c r="A3180" s="461">
        <v>3174</v>
      </c>
      <c r="B3180" s="469" t="s">
        <v>2508</v>
      </c>
      <c r="C3180" s="470" t="s">
        <v>1419</v>
      </c>
      <c r="D3180" s="471" t="s">
        <v>476</v>
      </c>
      <c r="E3180" s="465">
        <v>0</v>
      </c>
      <c r="F3180" s="466" t="e">
        <f t="shared" si="145"/>
        <v>#DIV/0!</v>
      </c>
      <c r="G3180" s="467">
        <v>0</v>
      </c>
      <c r="H3180" s="468"/>
      <c r="I3180" s="473"/>
      <c r="J3180" s="474"/>
      <c r="K3180" s="475">
        <f t="shared" si="146"/>
        <v>0</v>
      </c>
      <c r="L3180" s="476" t="str">
        <f t="shared" si="144"/>
        <v/>
      </c>
      <c r="M3180" s="477"/>
      <c r="N3180" s="478"/>
    </row>
    <row r="3181" ht="15" customHeight="1" spans="1:14">
      <c r="A3181" s="461">
        <v>3175</v>
      </c>
      <c r="B3181" s="469" t="s">
        <v>3625</v>
      </c>
      <c r="C3181" s="470" t="s">
        <v>3626</v>
      </c>
      <c r="D3181" s="471" t="s">
        <v>393</v>
      </c>
      <c r="E3181" s="465">
        <v>0</v>
      </c>
      <c r="F3181" s="466" t="e">
        <f t="shared" si="145"/>
        <v>#DIV/0!</v>
      </c>
      <c r="G3181" s="467">
        <v>0</v>
      </c>
      <c r="H3181" s="468"/>
      <c r="I3181" s="473"/>
      <c r="J3181" s="474"/>
      <c r="K3181" s="475">
        <f t="shared" si="146"/>
        <v>0</v>
      </c>
      <c r="L3181" s="476" t="str">
        <f t="shared" si="144"/>
        <v/>
      </c>
      <c r="M3181" s="477"/>
      <c r="N3181" s="478"/>
    </row>
    <row r="3182" ht="15" customHeight="1" spans="1:14">
      <c r="A3182" s="461">
        <v>3176</v>
      </c>
      <c r="B3182" s="469" t="s">
        <v>3627</v>
      </c>
      <c r="C3182" s="470"/>
      <c r="D3182" s="471" t="s">
        <v>840</v>
      </c>
      <c r="E3182" s="465">
        <v>0</v>
      </c>
      <c r="F3182" s="466" t="e">
        <f t="shared" si="145"/>
        <v>#DIV/0!</v>
      </c>
      <c r="G3182" s="467">
        <v>0</v>
      </c>
      <c r="H3182" s="468"/>
      <c r="I3182" s="473"/>
      <c r="J3182" s="474"/>
      <c r="K3182" s="475">
        <f t="shared" si="146"/>
        <v>0</v>
      </c>
      <c r="L3182" s="476" t="str">
        <f t="shared" si="144"/>
        <v/>
      </c>
      <c r="M3182" s="477"/>
      <c r="N3182" s="478"/>
    </row>
    <row r="3183" ht="15" customHeight="1" spans="1:14">
      <c r="A3183" s="461">
        <v>3177</v>
      </c>
      <c r="B3183" s="469" t="s">
        <v>3628</v>
      </c>
      <c r="C3183" s="470"/>
      <c r="D3183" s="471" t="s">
        <v>2518</v>
      </c>
      <c r="E3183" s="465">
        <v>0</v>
      </c>
      <c r="F3183" s="466" t="e">
        <f t="shared" si="145"/>
        <v>#DIV/0!</v>
      </c>
      <c r="G3183" s="467">
        <v>0</v>
      </c>
      <c r="H3183" s="468"/>
      <c r="I3183" s="473"/>
      <c r="J3183" s="474"/>
      <c r="K3183" s="475">
        <f t="shared" si="146"/>
        <v>0</v>
      </c>
      <c r="L3183" s="476" t="str">
        <f t="shared" si="144"/>
        <v/>
      </c>
      <c r="M3183" s="477"/>
      <c r="N3183" s="478"/>
    </row>
    <row r="3184" ht="15" customHeight="1" spans="1:14">
      <c r="A3184" s="461">
        <v>3178</v>
      </c>
      <c r="B3184" s="469" t="s">
        <v>3629</v>
      </c>
      <c r="C3184" s="470"/>
      <c r="D3184" s="471" t="s">
        <v>1693</v>
      </c>
      <c r="E3184" s="465">
        <v>0</v>
      </c>
      <c r="F3184" s="466" t="e">
        <f t="shared" si="145"/>
        <v>#DIV/0!</v>
      </c>
      <c r="G3184" s="467">
        <v>0</v>
      </c>
      <c r="H3184" s="468"/>
      <c r="I3184" s="473"/>
      <c r="J3184" s="474"/>
      <c r="K3184" s="475">
        <f t="shared" si="146"/>
        <v>0</v>
      </c>
      <c r="L3184" s="476" t="str">
        <f t="shared" si="144"/>
        <v/>
      </c>
      <c r="M3184" s="477"/>
      <c r="N3184" s="478"/>
    </row>
    <row r="3185" ht="15" customHeight="1" spans="1:14">
      <c r="A3185" s="461">
        <v>3179</v>
      </c>
      <c r="B3185" s="469" t="s">
        <v>3630</v>
      </c>
      <c r="C3185" s="470" t="s">
        <v>3631</v>
      </c>
      <c r="D3185" s="471" t="s">
        <v>701</v>
      </c>
      <c r="E3185" s="465">
        <v>0</v>
      </c>
      <c r="F3185" s="466" t="e">
        <f t="shared" si="145"/>
        <v>#DIV/0!</v>
      </c>
      <c r="G3185" s="467">
        <v>0</v>
      </c>
      <c r="H3185" s="468"/>
      <c r="I3185" s="473"/>
      <c r="J3185" s="474"/>
      <c r="K3185" s="475">
        <f t="shared" si="146"/>
        <v>0</v>
      </c>
      <c r="L3185" s="476" t="str">
        <f t="shared" si="144"/>
        <v/>
      </c>
      <c r="M3185" s="477"/>
      <c r="N3185" s="478"/>
    </row>
    <row r="3186" ht="15" customHeight="1" spans="1:14">
      <c r="A3186" s="461">
        <v>3180</v>
      </c>
      <c r="B3186" s="469" t="s">
        <v>3632</v>
      </c>
      <c r="C3186" s="470">
        <v>150</v>
      </c>
      <c r="D3186" s="471" t="s">
        <v>701</v>
      </c>
      <c r="E3186" s="465">
        <v>0</v>
      </c>
      <c r="F3186" s="466" t="e">
        <f t="shared" si="145"/>
        <v>#DIV/0!</v>
      </c>
      <c r="G3186" s="467">
        <v>0</v>
      </c>
      <c r="H3186" s="468"/>
      <c r="I3186" s="473"/>
      <c r="J3186" s="474"/>
      <c r="K3186" s="475">
        <f t="shared" si="146"/>
        <v>0</v>
      </c>
      <c r="L3186" s="476" t="str">
        <f t="shared" si="144"/>
        <v/>
      </c>
      <c r="M3186" s="477"/>
      <c r="N3186" s="478"/>
    </row>
    <row r="3187" ht="15" customHeight="1" spans="1:14">
      <c r="A3187" s="461">
        <v>3181</v>
      </c>
      <c r="B3187" s="469" t="s">
        <v>3633</v>
      </c>
      <c r="C3187" s="470"/>
      <c r="D3187" s="471" t="s">
        <v>701</v>
      </c>
      <c r="E3187" s="465">
        <v>0</v>
      </c>
      <c r="F3187" s="466" t="e">
        <f t="shared" si="145"/>
        <v>#DIV/0!</v>
      </c>
      <c r="G3187" s="467">
        <v>0</v>
      </c>
      <c r="H3187" s="468"/>
      <c r="I3187" s="473"/>
      <c r="J3187" s="474"/>
      <c r="K3187" s="475">
        <f t="shared" si="146"/>
        <v>0</v>
      </c>
      <c r="L3187" s="476" t="str">
        <f t="shared" si="144"/>
        <v/>
      </c>
      <c r="M3187" s="477"/>
      <c r="N3187" s="478"/>
    </row>
    <row r="3188" ht="15" customHeight="1" spans="1:14">
      <c r="A3188" s="461">
        <v>3182</v>
      </c>
      <c r="B3188" s="469" t="s">
        <v>3634</v>
      </c>
      <c r="C3188" s="470"/>
      <c r="D3188" s="471" t="s">
        <v>746</v>
      </c>
      <c r="E3188" s="465">
        <v>0</v>
      </c>
      <c r="F3188" s="466" t="e">
        <f t="shared" si="145"/>
        <v>#DIV/0!</v>
      </c>
      <c r="G3188" s="467">
        <v>0</v>
      </c>
      <c r="H3188" s="468"/>
      <c r="I3188" s="473"/>
      <c r="J3188" s="474"/>
      <c r="K3188" s="475">
        <f t="shared" si="146"/>
        <v>0</v>
      </c>
      <c r="L3188" s="476" t="str">
        <f t="shared" si="144"/>
        <v/>
      </c>
      <c r="M3188" s="477"/>
      <c r="N3188" s="478"/>
    </row>
    <row r="3189" ht="15" customHeight="1" spans="1:14">
      <c r="A3189" s="461">
        <v>3183</v>
      </c>
      <c r="B3189" s="469" t="s">
        <v>3635</v>
      </c>
      <c r="C3189" s="470"/>
      <c r="D3189" s="471" t="s">
        <v>746</v>
      </c>
      <c r="E3189" s="465">
        <v>0</v>
      </c>
      <c r="F3189" s="466" t="e">
        <f t="shared" si="145"/>
        <v>#DIV/0!</v>
      </c>
      <c r="G3189" s="467">
        <v>0</v>
      </c>
      <c r="H3189" s="468"/>
      <c r="I3189" s="473"/>
      <c r="J3189" s="474"/>
      <c r="K3189" s="475">
        <f t="shared" si="146"/>
        <v>0</v>
      </c>
      <c r="L3189" s="476" t="str">
        <f t="shared" si="144"/>
        <v/>
      </c>
      <c r="M3189" s="477"/>
      <c r="N3189" s="478"/>
    </row>
    <row r="3190" ht="15" customHeight="1" spans="1:14">
      <c r="A3190" s="461">
        <v>3184</v>
      </c>
      <c r="B3190" s="469" t="s">
        <v>3634</v>
      </c>
      <c r="C3190" s="470"/>
      <c r="D3190" s="471" t="s">
        <v>987</v>
      </c>
      <c r="E3190" s="465">
        <v>0</v>
      </c>
      <c r="F3190" s="466" t="e">
        <f t="shared" si="145"/>
        <v>#DIV/0!</v>
      </c>
      <c r="G3190" s="467">
        <v>0</v>
      </c>
      <c r="H3190" s="468"/>
      <c r="I3190" s="473"/>
      <c r="J3190" s="474"/>
      <c r="K3190" s="475">
        <f t="shared" si="146"/>
        <v>0</v>
      </c>
      <c r="L3190" s="476" t="str">
        <f t="shared" si="144"/>
        <v/>
      </c>
      <c r="M3190" s="477"/>
      <c r="N3190" s="478"/>
    </row>
    <row r="3191" ht="15" customHeight="1" spans="1:14">
      <c r="A3191" s="461">
        <v>3185</v>
      </c>
      <c r="B3191" s="469" t="s">
        <v>3636</v>
      </c>
      <c r="C3191" s="470"/>
      <c r="D3191" s="471" t="s">
        <v>987</v>
      </c>
      <c r="E3191" s="465">
        <v>0</v>
      </c>
      <c r="F3191" s="466" t="e">
        <f t="shared" si="145"/>
        <v>#DIV/0!</v>
      </c>
      <c r="G3191" s="467">
        <v>0</v>
      </c>
      <c r="H3191" s="468"/>
      <c r="I3191" s="473"/>
      <c r="J3191" s="474"/>
      <c r="K3191" s="475">
        <f t="shared" si="146"/>
        <v>0</v>
      </c>
      <c r="L3191" s="476" t="str">
        <f t="shared" si="144"/>
        <v/>
      </c>
      <c r="M3191" s="477"/>
      <c r="N3191" s="478"/>
    </row>
    <row r="3192" ht="15" customHeight="1" spans="1:14">
      <c r="A3192" s="461">
        <v>3186</v>
      </c>
      <c r="B3192" s="469" t="s">
        <v>3637</v>
      </c>
      <c r="C3192" s="470"/>
      <c r="D3192" s="471" t="s">
        <v>746</v>
      </c>
      <c r="E3192" s="465">
        <v>0</v>
      </c>
      <c r="F3192" s="466" t="e">
        <f t="shared" si="145"/>
        <v>#DIV/0!</v>
      </c>
      <c r="G3192" s="467">
        <v>0</v>
      </c>
      <c r="H3192" s="468"/>
      <c r="I3192" s="473"/>
      <c r="J3192" s="474"/>
      <c r="K3192" s="475">
        <f t="shared" si="146"/>
        <v>0</v>
      </c>
      <c r="L3192" s="476" t="str">
        <f t="shared" si="144"/>
        <v/>
      </c>
      <c r="M3192" s="477"/>
      <c r="N3192" s="478"/>
    </row>
    <row r="3193" ht="15" customHeight="1" spans="1:14">
      <c r="A3193" s="461">
        <v>3187</v>
      </c>
      <c r="B3193" s="469" t="s">
        <v>2528</v>
      </c>
      <c r="C3193" s="470"/>
      <c r="D3193" s="471" t="s">
        <v>701</v>
      </c>
      <c r="E3193" s="465">
        <v>0</v>
      </c>
      <c r="F3193" s="466" t="e">
        <f t="shared" si="145"/>
        <v>#DIV/0!</v>
      </c>
      <c r="G3193" s="467">
        <v>0</v>
      </c>
      <c r="H3193" s="468"/>
      <c r="I3193" s="473"/>
      <c r="J3193" s="474"/>
      <c r="K3193" s="475">
        <f t="shared" si="146"/>
        <v>0</v>
      </c>
      <c r="L3193" s="476" t="str">
        <f t="shared" si="144"/>
        <v/>
      </c>
      <c r="M3193" s="477"/>
      <c r="N3193" s="478"/>
    </row>
    <row r="3194" ht="15" customHeight="1" spans="1:14">
      <c r="A3194" s="461">
        <v>3188</v>
      </c>
      <c r="B3194" s="469" t="s">
        <v>3638</v>
      </c>
      <c r="C3194" s="470"/>
      <c r="D3194" s="471" t="s">
        <v>987</v>
      </c>
      <c r="E3194" s="465">
        <v>0</v>
      </c>
      <c r="F3194" s="466" t="e">
        <f t="shared" si="145"/>
        <v>#DIV/0!</v>
      </c>
      <c r="G3194" s="467">
        <v>0</v>
      </c>
      <c r="H3194" s="468"/>
      <c r="I3194" s="473"/>
      <c r="J3194" s="474"/>
      <c r="K3194" s="475">
        <f t="shared" si="146"/>
        <v>0</v>
      </c>
      <c r="L3194" s="476" t="str">
        <f t="shared" si="144"/>
        <v/>
      </c>
      <c r="M3194" s="477"/>
      <c r="N3194" s="478"/>
    </row>
    <row r="3195" ht="15" customHeight="1" spans="1:14">
      <c r="A3195" s="461">
        <v>3189</v>
      </c>
      <c r="B3195" s="469" t="s">
        <v>3639</v>
      </c>
      <c r="C3195" s="470"/>
      <c r="D3195" s="471" t="s">
        <v>746</v>
      </c>
      <c r="E3195" s="465">
        <v>0</v>
      </c>
      <c r="F3195" s="466" t="e">
        <f t="shared" si="145"/>
        <v>#DIV/0!</v>
      </c>
      <c r="G3195" s="467">
        <v>0</v>
      </c>
      <c r="H3195" s="468"/>
      <c r="I3195" s="473"/>
      <c r="J3195" s="474"/>
      <c r="K3195" s="475">
        <f t="shared" si="146"/>
        <v>0</v>
      </c>
      <c r="L3195" s="476" t="str">
        <f t="shared" si="144"/>
        <v/>
      </c>
      <c r="M3195" s="477"/>
      <c r="N3195" s="478"/>
    </row>
    <row r="3196" ht="15" customHeight="1" spans="1:14">
      <c r="A3196" s="461">
        <v>3190</v>
      </c>
      <c r="B3196" s="469" t="s">
        <v>3640</v>
      </c>
      <c r="C3196" s="470"/>
      <c r="D3196" s="471" t="s">
        <v>1389</v>
      </c>
      <c r="E3196" s="465">
        <v>0</v>
      </c>
      <c r="F3196" s="466" t="e">
        <f t="shared" si="145"/>
        <v>#DIV/0!</v>
      </c>
      <c r="G3196" s="467">
        <v>0</v>
      </c>
      <c r="H3196" s="468"/>
      <c r="I3196" s="473"/>
      <c r="J3196" s="474"/>
      <c r="K3196" s="475">
        <f t="shared" si="146"/>
        <v>0</v>
      </c>
      <c r="L3196" s="476" t="str">
        <f t="shared" si="144"/>
        <v/>
      </c>
      <c r="M3196" s="477"/>
      <c r="N3196" s="478"/>
    </row>
    <row r="3197" ht="15" customHeight="1" spans="1:14">
      <c r="A3197" s="461">
        <v>3191</v>
      </c>
      <c r="B3197" s="469" t="s">
        <v>3640</v>
      </c>
      <c r="C3197" s="470"/>
      <c r="D3197" s="471" t="s">
        <v>2532</v>
      </c>
      <c r="E3197" s="465">
        <v>0</v>
      </c>
      <c r="F3197" s="466" t="e">
        <f t="shared" si="145"/>
        <v>#DIV/0!</v>
      </c>
      <c r="G3197" s="467">
        <v>0</v>
      </c>
      <c r="H3197" s="468"/>
      <c r="I3197" s="473"/>
      <c r="J3197" s="474"/>
      <c r="K3197" s="475">
        <f t="shared" si="146"/>
        <v>0</v>
      </c>
      <c r="L3197" s="476" t="str">
        <f t="shared" si="144"/>
        <v/>
      </c>
      <c r="M3197" s="477"/>
      <c r="N3197" s="478"/>
    </row>
    <row r="3198" ht="15" customHeight="1" spans="1:14">
      <c r="A3198" s="461">
        <v>3192</v>
      </c>
      <c r="B3198" s="469" t="s">
        <v>3641</v>
      </c>
      <c r="C3198" s="470"/>
      <c r="D3198" s="471" t="s">
        <v>2532</v>
      </c>
      <c r="E3198" s="465">
        <v>0</v>
      </c>
      <c r="F3198" s="466" t="e">
        <f t="shared" si="145"/>
        <v>#DIV/0!</v>
      </c>
      <c r="G3198" s="467">
        <v>0</v>
      </c>
      <c r="H3198" s="468"/>
      <c r="I3198" s="473"/>
      <c r="J3198" s="474"/>
      <c r="K3198" s="475">
        <f t="shared" si="146"/>
        <v>0</v>
      </c>
      <c r="L3198" s="476" t="str">
        <f t="shared" si="144"/>
        <v/>
      </c>
      <c r="M3198" s="477"/>
      <c r="N3198" s="478"/>
    </row>
    <row r="3199" ht="15" customHeight="1" spans="1:14">
      <c r="A3199" s="461">
        <v>3193</v>
      </c>
      <c r="B3199" s="469" t="s">
        <v>2553</v>
      </c>
      <c r="C3199" s="470"/>
      <c r="D3199" s="471" t="s">
        <v>518</v>
      </c>
      <c r="E3199" s="465">
        <v>0</v>
      </c>
      <c r="F3199" s="466" t="e">
        <f t="shared" si="145"/>
        <v>#DIV/0!</v>
      </c>
      <c r="G3199" s="467">
        <v>0</v>
      </c>
      <c r="H3199" s="468"/>
      <c r="I3199" s="473"/>
      <c r="J3199" s="474"/>
      <c r="K3199" s="475">
        <f t="shared" si="146"/>
        <v>0</v>
      </c>
      <c r="L3199" s="476" t="str">
        <f t="shared" si="144"/>
        <v/>
      </c>
      <c r="M3199" s="477"/>
      <c r="N3199" s="478"/>
    </row>
    <row r="3200" ht="15" customHeight="1" spans="1:14">
      <c r="A3200" s="461">
        <v>3194</v>
      </c>
      <c r="B3200" s="469" t="s">
        <v>3642</v>
      </c>
      <c r="C3200" s="470"/>
      <c r="D3200" s="471" t="s">
        <v>342</v>
      </c>
      <c r="E3200" s="465">
        <v>0</v>
      </c>
      <c r="F3200" s="466" t="e">
        <f t="shared" si="145"/>
        <v>#DIV/0!</v>
      </c>
      <c r="G3200" s="467">
        <v>0</v>
      </c>
      <c r="H3200" s="468"/>
      <c r="I3200" s="473"/>
      <c r="J3200" s="474"/>
      <c r="K3200" s="475">
        <f t="shared" si="146"/>
        <v>0</v>
      </c>
      <c r="L3200" s="476" t="str">
        <f t="shared" si="144"/>
        <v/>
      </c>
      <c r="M3200" s="477"/>
      <c r="N3200" s="478"/>
    </row>
    <row r="3201" ht="15" customHeight="1" spans="1:14">
      <c r="A3201" s="461">
        <v>3195</v>
      </c>
      <c r="B3201" s="469" t="s">
        <v>2554</v>
      </c>
      <c r="C3201" s="470"/>
      <c r="D3201" s="471" t="s">
        <v>987</v>
      </c>
      <c r="E3201" s="465">
        <v>0</v>
      </c>
      <c r="F3201" s="466" t="e">
        <f t="shared" si="145"/>
        <v>#DIV/0!</v>
      </c>
      <c r="G3201" s="467">
        <v>0</v>
      </c>
      <c r="H3201" s="468"/>
      <c r="I3201" s="473"/>
      <c r="J3201" s="474"/>
      <c r="K3201" s="475">
        <f t="shared" si="146"/>
        <v>0</v>
      </c>
      <c r="L3201" s="476" t="str">
        <f t="shared" si="144"/>
        <v/>
      </c>
      <c r="M3201" s="477"/>
      <c r="N3201" s="478"/>
    </row>
    <row r="3202" ht="15" customHeight="1" spans="1:14">
      <c r="A3202" s="461">
        <v>3196</v>
      </c>
      <c r="B3202" s="469" t="s">
        <v>3643</v>
      </c>
      <c r="C3202" s="470" t="s">
        <v>3644</v>
      </c>
      <c r="D3202" s="471" t="s">
        <v>393</v>
      </c>
      <c r="E3202" s="465">
        <v>0</v>
      </c>
      <c r="F3202" s="466" t="e">
        <f t="shared" si="145"/>
        <v>#DIV/0!</v>
      </c>
      <c r="G3202" s="467">
        <v>0</v>
      </c>
      <c r="H3202" s="468"/>
      <c r="I3202" s="473"/>
      <c r="J3202" s="474"/>
      <c r="K3202" s="475">
        <f t="shared" si="146"/>
        <v>0</v>
      </c>
      <c r="L3202" s="476" t="str">
        <f t="shared" si="144"/>
        <v/>
      </c>
      <c r="M3202" s="477"/>
      <c r="N3202" s="478"/>
    </row>
    <row r="3203" ht="15" customHeight="1" spans="1:14">
      <c r="A3203" s="461">
        <v>3197</v>
      </c>
      <c r="B3203" s="469" t="s">
        <v>3645</v>
      </c>
      <c r="C3203" s="470"/>
      <c r="D3203" s="471" t="s">
        <v>514</v>
      </c>
      <c r="E3203" s="465">
        <v>0</v>
      </c>
      <c r="F3203" s="466" t="e">
        <f t="shared" si="145"/>
        <v>#DIV/0!</v>
      </c>
      <c r="G3203" s="467">
        <v>0</v>
      </c>
      <c r="H3203" s="468"/>
      <c r="I3203" s="473"/>
      <c r="J3203" s="474"/>
      <c r="K3203" s="475">
        <f t="shared" si="146"/>
        <v>0</v>
      </c>
      <c r="L3203" s="476" t="str">
        <f t="shared" ref="L3203:L3266" si="147">IF(OR(G3203&lt;=0,G3203=""),"",(J3203-G3203)/G3203*100)</f>
        <v/>
      </c>
      <c r="M3203" s="477"/>
      <c r="N3203" s="478"/>
    </row>
    <row r="3204" ht="15" customHeight="1" spans="1:14">
      <c r="A3204" s="461">
        <v>3198</v>
      </c>
      <c r="B3204" s="469" t="s">
        <v>2557</v>
      </c>
      <c r="C3204" s="470"/>
      <c r="D3204" s="471" t="s">
        <v>987</v>
      </c>
      <c r="E3204" s="465">
        <v>0</v>
      </c>
      <c r="F3204" s="466" t="e">
        <f t="shared" si="145"/>
        <v>#DIV/0!</v>
      </c>
      <c r="G3204" s="467">
        <v>0</v>
      </c>
      <c r="H3204" s="468"/>
      <c r="I3204" s="473"/>
      <c r="J3204" s="474"/>
      <c r="K3204" s="475">
        <f t="shared" si="146"/>
        <v>0</v>
      </c>
      <c r="L3204" s="476" t="str">
        <f t="shared" si="147"/>
        <v/>
      </c>
      <c r="M3204" s="477"/>
      <c r="N3204" s="478"/>
    </row>
    <row r="3205" ht="15" customHeight="1" spans="1:14">
      <c r="A3205" s="461">
        <v>3199</v>
      </c>
      <c r="B3205" s="469" t="s">
        <v>3646</v>
      </c>
      <c r="C3205" s="470"/>
      <c r="D3205" s="471" t="s">
        <v>2532</v>
      </c>
      <c r="E3205" s="465">
        <v>0</v>
      </c>
      <c r="F3205" s="466" t="e">
        <f t="shared" si="145"/>
        <v>#DIV/0!</v>
      </c>
      <c r="G3205" s="467">
        <v>0</v>
      </c>
      <c r="H3205" s="468"/>
      <c r="I3205" s="473"/>
      <c r="J3205" s="474"/>
      <c r="K3205" s="475">
        <f t="shared" si="146"/>
        <v>0</v>
      </c>
      <c r="L3205" s="476" t="str">
        <f t="shared" si="147"/>
        <v/>
      </c>
      <c r="M3205" s="477"/>
      <c r="N3205" s="478"/>
    </row>
    <row r="3206" ht="15" customHeight="1" spans="1:14">
      <c r="A3206" s="461">
        <v>3200</v>
      </c>
      <c r="B3206" s="469" t="s">
        <v>3647</v>
      </c>
      <c r="C3206" s="470"/>
      <c r="D3206" s="471" t="s">
        <v>386</v>
      </c>
      <c r="E3206" s="465">
        <v>0</v>
      </c>
      <c r="F3206" s="466" t="e">
        <f t="shared" si="145"/>
        <v>#DIV/0!</v>
      </c>
      <c r="G3206" s="467">
        <v>0</v>
      </c>
      <c r="H3206" s="468"/>
      <c r="I3206" s="473"/>
      <c r="J3206" s="474"/>
      <c r="K3206" s="475">
        <f t="shared" si="146"/>
        <v>0</v>
      </c>
      <c r="L3206" s="476" t="str">
        <f t="shared" si="147"/>
        <v/>
      </c>
      <c r="M3206" s="477"/>
      <c r="N3206" s="478"/>
    </row>
    <row r="3207" ht="15" customHeight="1" spans="1:14">
      <c r="A3207" s="461">
        <v>3201</v>
      </c>
      <c r="B3207" s="469" t="s">
        <v>3648</v>
      </c>
      <c r="C3207" s="470"/>
      <c r="D3207" s="471" t="s">
        <v>386</v>
      </c>
      <c r="E3207" s="465">
        <v>0</v>
      </c>
      <c r="F3207" s="466" t="e">
        <f t="shared" si="145"/>
        <v>#DIV/0!</v>
      </c>
      <c r="G3207" s="467">
        <v>0</v>
      </c>
      <c r="H3207" s="468"/>
      <c r="I3207" s="473"/>
      <c r="J3207" s="474"/>
      <c r="K3207" s="475">
        <f t="shared" si="146"/>
        <v>0</v>
      </c>
      <c r="L3207" s="476" t="str">
        <f t="shared" si="147"/>
        <v/>
      </c>
      <c r="M3207" s="477"/>
      <c r="N3207" s="478"/>
    </row>
    <row r="3208" ht="15" customHeight="1" spans="1:14">
      <c r="A3208" s="461">
        <v>3202</v>
      </c>
      <c r="B3208" s="469" t="s">
        <v>3649</v>
      </c>
      <c r="C3208" s="470"/>
      <c r="D3208" s="471" t="s">
        <v>386</v>
      </c>
      <c r="E3208" s="465">
        <v>0</v>
      </c>
      <c r="F3208" s="466" t="e">
        <f t="shared" ref="F3208:F3271" si="148">G3208/E3208</f>
        <v>#DIV/0!</v>
      </c>
      <c r="G3208" s="467">
        <v>0</v>
      </c>
      <c r="H3208" s="468"/>
      <c r="I3208" s="473"/>
      <c r="J3208" s="474"/>
      <c r="K3208" s="475">
        <f t="shared" ref="K3208:K3271" si="149">J3208-G3208</f>
        <v>0</v>
      </c>
      <c r="L3208" s="476" t="str">
        <f t="shared" si="147"/>
        <v/>
      </c>
      <c r="M3208" s="477"/>
      <c r="N3208" s="478"/>
    </row>
    <row r="3209" ht="15" customHeight="1" spans="1:14">
      <c r="A3209" s="461">
        <v>3203</v>
      </c>
      <c r="B3209" s="469" t="s">
        <v>3650</v>
      </c>
      <c r="C3209" s="470"/>
      <c r="D3209" s="471" t="s">
        <v>378</v>
      </c>
      <c r="E3209" s="465">
        <v>0</v>
      </c>
      <c r="F3209" s="466" t="e">
        <f t="shared" si="148"/>
        <v>#DIV/0!</v>
      </c>
      <c r="G3209" s="467">
        <v>0</v>
      </c>
      <c r="H3209" s="468"/>
      <c r="I3209" s="473"/>
      <c r="J3209" s="474"/>
      <c r="K3209" s="475">
        <f t="shared" si="149"/>
        <v>0</v>
      </c>
      <c r="L3209" s="476" t="str">
        <f t="shared" si="147"/>
        <v/>
      </c>
      <c r="M3209" s="477"/>
      <c r="N3209" s="478"/>
    </row>
    <row r="3210" ht="15" customHeight="1" spans="1:14">
      <c r="A3210" s="461">
        <v>3204</v>
      </c>
      <c r="B3210" s="469" t="s">
        <v>3651</v>
      </c>
      <c r="C3210" s="470"/>
      <c r="D3210" s="471" t="s">
        <v>476</v>
      </c>
      <c r="E3210" s="465">
        <v>0</v>
      </c>
      <c r="F3210" s="466" t="e">
        <f t="shared" si="148"/>
        <v>#DIV/0!</v>
      </c>
      <c r="G3210" s="467">
        <v>0</v>
      </c>
      <c r="H3210" s="468"/>
      <c r="I3210" s="473"/>
      <c r="J3210" s="474"/>
      <c r="K3210" s="475">
        <f t="shared" si="149"/>
        <v>0</v>
      </c>
      <c r="L3210" s="476" t="str">
        <f t="shared" si="147"/>
        <v/>
      </c>
      <c r="M3210" s="477"/>
      <c r="N3210" s="478"/>
    </row>
    <row r="3211" ht="15" customHeight="1" spans="1:14">
      <c r="A3211" s="461">
        <v>3205</v>
      </c>
      <c r="B3211" s="469" t="s">
        <v>3652</v>
      </c>
      <c r="C3211" s="470"/>
      <c r="D3211" s="471" t="s">
        <v>386</v>
      </c>
      <c r="E3211" s="465">
        <v>0</v>
      </c>
      <c r="F3211" s="466" t="e">
        <f t="shared" si="148"/>
        <v>#DIV/0!</v>
      </c>
      <c r="G3211" s="467">
        <v>0</v>
      </c>
      <c r="H3211" s="468"/>
      <c r="I3211" s="473"/>
      <c r="J3211" s="474"/>
      <c r="K3211" s="475">
        <f t="shared" si="149"/>
        <v>0</v>
      </c>
      <c r="L3211" s="476" t="str">
        <f t="shared" si="147"/>
        <v/>
      </c>
      <c r="M3211" s="477"/>
      <c r="N3211" s="478"/>
    </row>
    <row r="3212" ht="15" customHeight="1" spans="1:14">
      <c r="A3212" s="461">
        <v>3206</v>
      </c>
      <c r="B3212" s="469" t="s">
        <v>3653</v>
      </c>
      <c r="C3212" s="470"/>
      <c r="D3212" s="471" t="s">
        <v>378</v>
      </c>
      <c r="E3212" s="465">
        <v>0</v>
      </c>
      <c r="F3212" s="466" t="e">
        <f t="shared" si="148"/>
        <v>#DIV/0!</v>
      </c>
      <c r="G3212" s="467">
        <v>0</v>
      </c>
      <c r="H3212" s="468"/>
      <c r="I3212" s="473"/>
      <c r="J3212" s="474"/>
      <c r="K3212" s="475">
        <f t="shared" si="149"/>
        <v>0</v>
      </c>
      <c r="L3212" s="476" t="str">
        <f t="shared" si="147"/>
        <v/>
      </c>
      <c r="M3212" s="477"/>
      <c r="N3212" s="478"/>
    </row>
    <row r="3213" ht="15" customHeight="1" spans="1:14">
      <c r="A3213" s="461">
        <v>3207</v>
      </c>
      <c r="B3213" s="469" t="s">
        <v>3654</v>
      </c>
      <c r="C3213" s="470"/>
      <c r="D3213" s="471" t="s">
        <v>386</v>
      </c>
      <c r="E3213" s="465">
        <v>0</v>
      </c>
      <c r="F3213" s="466" t="e">
        <f t="shared" si="148"/>
        <v>#DIV/0!</v>
      </c>
      <c r="G3213" s="467">
        <v>0</v>
      </c>
      <c r="H3213" s="468"/>
      <c r="I3213" s="473"/>
      <c r="J3213" s="474"/>
      <c r="K3213" s="475">
        <f t="shared" si="149"/>
        <v>0</v>
      </c>
      <c r="L3213" s="476" t="str">
        <f t="shared" si="147"/>
        <v/>
      </c>
      <c r="M3213" s="477"/>
      <c r="N3213" s="478"/>
    </row>
    <row r="3214" ht="15" customHeight="1" spans="1:14">
      <c r="A3214" s="461">
        <v>3208</v>
      </c>
      <c r="B3214" s="469" t="s">
        <v>3655</v>
      </c>
      <c r="C3214" s="470"/>
      <c r="D3214" s="471" t="s">
        <v>342</v>
      </c>
      <c r="E3214" s="465">
        <v>0</v>
      </c>
      <c r="F3214" s="466" t="e">
        <f t="shared" si="148"/>
        <v>#DIV/0!</v>
      </c>
      <c r="G3214" s="467">
        <v>0</v>
      </c>
      <c r="H3214" s="468"/>
      <c r="I3214" s="473"/>
      <c r="J3214" s="474"/>
      <c r="K3214" s="475">
        <f t="shared" si="149"/>
        <v>0</v>
      </c>
      <c r="L3214" s="476" t="str">
        <f t="shared" si="147"/>
        <v/>
      </c>
      <c r="M3214" s="477"/>
      <c r="N3214" s="478"/>
    </row>
    <row r="3215" ht="15" customHeight="1" spans="1:14">
      <c r="A3215" s="461">
        <v>3209</v>
      </c>
      <c r="B3215" s="469" t="s">
        <v>3656</v>
      </c>
      <c r="C3215" s="470"/>
      <c r="D3215" s="471" t="s">
        <v>342</v>
      </c>
      <c r="E3215" s="465">
        <v>0</v>
      </c>
      <c r="F3215" s="466" t="e">
        <f t="shared" si="148"/>
        <v>#DIV/0!</v>
      </c>
      <c r="G3215" s="467">
        <v>0</v>
      </c>
      <c r="H3215" s="468"/>
      <c r="I3215" s="473"/>
      <c r="J3215" s="474"/>
      <c r="K3215" s="475">
        <f t="shared" si="149"/>
        <v>0</v>
      </c>
      <c r="L3215" s="476" t="str">
        <f t="shared" si="147"/>
        <v/>
      </c>
      <c r="M3215" s="477"/>
      <c r="N3215" s="478"/>
    </row>
    <row r="3216" ht="15" customHeight="1" spans="1:14">
      <c r="A3216" s="461">
        <v>3210</v>
      </c>
      <c r="B3216" s="469" t="s">
        <v>3657</v>
      </c>
      <c r="C3216" s="470"/>
      <c r="D3216" s="471" t="s">
        <v>2535</v>
      </c>
      <c r="E3216" s="465">
        <v>0</v>
      </c>
      <c r="F3216" s="466" t="e">
        <f t="shared" si="148"/>
        <v>#DIV/0!</v>
      </c>
      <c r="G3216" s="467">
        <v>0</v>
      </c>
      <c r="H3216" s="468"/>
      <c r="I3216" s="473"/>
      <c r="J3216" s="474"/>
      <c r="K3216" s="475">
        <f t="shared" si="149"/>
        <v>0</v>
      </c>
      <c r="L3216" s="476" t="str">
        <f t="shared" si="147"/>
        <v/>
      </c>
      <c r="M3216" s="477"/>
      <c r="N3216" s="478"/>
    </row>
    <row r="3217" ht="15" customHeight="1" spans="1:14">
      <c r="A3217" s="461">
        <v>3211</v>
      </c>
      <c r="B3217" s="469" t="s">
        <v>3658</v>
      </c>
      <c r="C3217" s="470"/>
      <c r="D3217" s="471" t="s">
        <v>2535</v>
      </c>
      <c r="E3217" s="465">
        <v>0</v>
      </c>
      <c r="F3217" s="466" t="e">
        <f t="shared" si="148"/>
        <v>#DIV/0!</v>
      </c>
      <c r="G3217" s="467">
        <v>0</v>
      </c>
      <c r="H3217" s="468"/>
      <c r="I3217" s="473"/>
      <c r="J3217" s="474"/>
      <c r="K3217" s="475">
        <f t="shared" si="149"/>
        <v>0</v>
      </c>
      <c r="L3217" s="476" t="str">
        <f t="shared" si="147"/>
        <v/>
      </c>
      <c r="M3217" s="477"/>
      <c r="N3217" s="478"/>
    </row>
    <row r="3218" ht="15" customHeight="1" spans="1:14">
      <c r="A3218" s="461">
        <v>3212</v>
      </c>
      <c r="B3218" s="469" t="s">
        <v>3659</v>
      </c>
      <c r="C3218" s="470"/>
      <c r="D3218" s="471" t="s">
        <v>1771</v>
      </c>
      <c r="E3218" s="465">
        <v>0</v>
      </c>
      <c r="F3218" s="466" t="e">
        <f t="shared" si="148"/>
        <v>#DIV/0!</v>
      </c>
      <c r="G3218" s="467">
        <v>0</v>
      </c>
      <c r="H3218" s="468"/>
      <c r="I3218" s="473"/>
      <c r="J3218" s="474"/>
      <c r="K3218" s="475">
        <f t="shared" si="149"/>
        <v>0</v>
      </c>
      <c r="L3218" s="476" t="str">
        <f t="shared" si="147"/>
        <v/>
      </c>
      <c r="M3218" s="477"/>
      <c r="N3218" s="478"/>
    </row>
    <row r="3219" ht="15" customHeight="1" spans="1:14">
      <c r="A3219" s="461">
        <v>3213</v>
      </c>
      <c r="B3219" s="469" t="s">
        <v>3660</v>
      </c>
      <c r="C3219" s="470"/>
      <c r="D3219" s="471" t="s">
        <v>1693</v>
      </c>
      <c r="E3219" s="465">
        <v>0</v>
      </c>
      <c r="F3219" s="466" t="e">
        <f t="shared" si="148"/>
        <v>#DIV/0!</v>
      </c>
      <c r="G3219" s="467">
        <v>0</v>
      </c>
      <c r="H3219" s="468"/>
      <c r="I3219" s="473"/>
      <c r="J3219" s="474"/>
      <c r="K3219" s="475">
        <f t="shared" si="149"/>
        <v>0</v>
      </c>
      <c r="L3219" s="476" t="str">
        <f t="shared" si="147"/>
        <v/>
      </c>
      <c r="M3219" s="477"/>
      <c r="N3219" s="478"/>
    </row>
    <row r="3220" ht="15" customHeight="1" spans="1:14">
      <c r="A3220" s="461">
        <v>3214</v>
      </c>
      <c r="B3220" s="469" t="s">
        <v>3661</v>
      </c>
      <c r="C3220" s="470"/>
      <c r="D3220" s="471" t="s">
        <v>2535</v>
      </c>
      <c r="E3220" s="465">
        <v>0</v>
      </c>
      <c r="F3220" s="466" t="e">
        <f t="shared" si="148"/>
        <v>#DIV/0!</v>
      </c>
      <c r="G3220" s="467">
        <v>0</v>
      </c>
      <c r="H3220" s="468"/>
      <c r="I3220" s="473"/>
      <c r="J3220" s="474"/>
      <c r="K3220" s="475">
        <f t="shared" si="149"/>
        <v>0</v>
      </c>
      <c r="L3220" s="476" t="str">
        <f t="shared" si="147"/>
        <v/>
      </c>
      <c r="M3220" s="477"/>
      <c r="N3220" s="478"/>
    </row>
    <row r="3221" ht="15" customHeight="1" spans="1:14">
      <c r="A3221" s="461">
        <v>3215</v>
      </c>
      <c r="B3221" s="469" t="s">
        <v>2573</v>
      </c>
      <c r="C3221" s="470"/>
      <c r="D3221" s="471" t="s">
        <v>987</v>
      </c>
      <c r="E3221" s="465">
        <v>0</v>
      </c>
      <c r="F3221" s="466" t="e">
        <f t="shared" si="148"/>
        <v>#DIV/0!</v>
      </c>
      <c r="G3221" s="467">
        <v>0</v>
      </c>
      <c r="H3221" s="468"/>
      <c r="I3221" s="473"/>
      <c r="J3221" s="474"/>
      <c r="K3221" s="475">
        <f t="shared" si="149"/>
        <v>0</v>
      </c>
      <c r="L3221" s="476" t="str">
        <f t="shared" si="147"/>
        <v/>
      </c>
      <c r="M3221" s="477"/>
      <c r="N3221" s="478"/>
    </row>
    <row r="3222" ht="15" customHeight="1" spans="1:14">
      <c r="A3222" s="461">
        <v>3216</v>
      </c>
      <c r="B3222" s="469" t="s">
        <v>3662</v>
      </c>
      <c r="C3222" s="470"/>
      <c r="D3222" s="471" t="s">
        <v>987</v>
      </c>
      <c r="E3222" s="465">
        <v>0</v>
      </c>
      <c r="F3222" s="466" t="e">
        <f t="shared" si="148"/>
        <v>#DIV/0!</v>
      </c>
      <c r="G3222" s="467">
        <v>0</v>
      </c>
      <c r="H3222" s="468"/>
      <c r="I3222" s="473"/>
      <c r="J3222" s="474"/>
      <c r="K3222" s="475">
        <f t="shared" si="149"/>
        <v>0</v>
      </c>
      <c r="L3222" s="476" t="str">
        <f t="shared" si="147"/>
        <v/>
      </c>
      <c r="M3222" s="477"/>
      <c r="N3222" s="478"/>
    </row>
    <row r="3223" ht="15" customHeight="1" spans="1:14">
      <c r="A3223" s="461">
        <v>3217</v>
      </c>
      <c r="B3223" s="469" t="s">
        <v>3663</v>
      </c>
      <c r="C3223" s="470"/>
      <c r="D3223" s="471" t="s">
        <v>386</v>
      </c>
      <c r="E3223" s="465">
        <v>0</v>
      </c>
      <c r="F3223" s="466" t="e">
        <f t="shared" si="148"/>
        <v>#DIV/0!</v>
      </c>
      <c r="G3223" s="467">
        <v>0</v>
      </c>
      <c r="H3223" s="468"/>
      <c r="I3223" s="473"/>
      <c r="J3223" s="474"/>
      <c r="K3223" s="475">
        <f t="shared" si="149"/>
        <v>0</v>
      </c>
      <c r="L3223" s="476" t="str">
        <f t="shared" si="147"/>
        <v/>
      </c>
      <c r="M3223" s="477"/>
      <c r="N3223" s="478"/>
    </row>
    <row r="3224" ht="15" customHeight="1" spans="1:14">
      <c r="A3224" s="461">
        <v>3218</v>
      </c>
      <c r="B3224" s="469" t="s">
        <v>3664</v>
      </c>
      <c r="C3224" s="470"/>
      <c r="D3224" s="471" t="s">
        <v>386</v>
      </c>
      <c r="E3224" s="465">
        <v>0</v>
      </c>
      <c r="F3224" s="466" t="e">
        <f t="shared" si="148"/>
        <v>#DIV/0!</v>
      </c>
      <c r="G3224" s="467">
        <v>0</v>
      </c>
      <c r="H3224" s="468"/>
      <c r="I3224" s="473"/>
      <c r="J3224" s="474"/>
      <c r="K3224" s="475">
        <f t="shared" si="149"/>
        <v>0</v>
      </c>
      <c r="L3224" s="476" t="str">
        <f t="shared" si="147"/>
        <v/>
      </c>
      <c r="M3224" s="477"/>
      <c r="N3224" s="478"/>
    </row>
    <row r="3225" ht="15" customHeight="1" spans="1:14">
      <c r="A3225" s="461">
        <v>3219</v>
      </c>
      <c r="B3225" s="469" t="s">
        <v>3665</v>
      </c>
      <c r="C3225" s="470"/>
      <c r="D3225" s="471" t="s">
        <v>386</v>
      </c>
      <c r="E3225" s="465">
        <v>0</v>
      </c>
      <c r="F3225" s="466" t="e">
        <f t="shared" si="148"/>
        <v>#DIV/0!</v>
      </c>
      <c r="G3225" s="467">
        <v>0</v>
      </c>
      <c r="H3225" s="468"/>
      <c r="I3225" s="473"/>
      <c r="J3225" s="474"/>
      <c r="K3225" s="475">
        <f t="shared" si="149"/>
        <v>0</v>
      </c>
      <c r="L3225" s="476" t="str">
        <f t="shared" si="147"/>
        <v/>
      </c>
      <c r="M3225" s="477"/>
      <c r="N3225" s="478"/>
    </row>
    <row r="3226" ht="15" customHeight="1" spans="1:14">
      <c r="A3226" s="461">
        <v>3220</v>
      </c>
      <c r="B3226" s="469" t="s">
        <v>3666</v>
      </c>
      <c r="C3226" s="470"/>
      <c r="D3226" s="471" t="s">
        <v>386</v>
      </c>
      <c r="E3226" s="465">
        <v>0</v>
      </c>
      <c r="F3226" s="466" t="e">
        <f t="shared" si="148"/>
        <v>#DIV/0!</v>
      </c>
      <c r="G3226" s="467">
        <v>0</v>
      </c>
      <c r="H3226" s="468"/>
      <c r="I3226" s="473"/>
      <c r="J3226" s="474"/>
      <c r="K3226" s="475">
        <f t="shared" si="149"/>
        <v>0</v>
      </c>
      <c r="L3226" s="476" t="str">
        <f t="shared" si="147"/>
        <v/>
      </c>
      <c r="M3226" s="477"/>
      <c r="N3226" s="478"/>
    </row>
    <row r="3227" ht="15" customHeight="1" spans="1:14">
      <c r="A3227" s="461">
        <v>3221</v>
      </c>
      <c r="B3227" s="469" t="s">
        <v>2555</v>
      </c>
      <c r="C3227" s="470"/>
      <c r="D3227" s="471" t="s">
        <v>386</v>
      </c>
      <c r="E3227" s="465">
        <v>0</v>
      </c>
      <c r="F3227" s="466" t="e">
        <f t="shared" si="148"/>
        <v>#DIV/0!</v>
      </c>
      <c r="G3227" s="467">
        <v>0</v>
      </c>
      <c r="H3227" s="468"/>
      <c r="I3227" s="473"/>
      <c r="J3227" s="474"/>
      <c r="K3227" s="475">
        <f t="shared" si="149"/>
        <v>0</v>
      </c>
      <c r="L3227" s="476" t="str">
        <f t="shared" si="147"/>
        <v/>
      </c>
      <c r="M3227" s="477"/>
      <c r="N3227" s="478"/>
    </row>
    <row r="3228" ht="15" customHeight="1" spans="1:14">
      <c r="A3228" s="461">
        <v>3222</v>
      </c>
      <c r="B3228" s="469" t="s">
        <v>3667</v>
      </c>
      <c r="C3228" s="470"/>
      <c r="D3228" s="471" t="s">
        <v>393</v>
      </c>
      <c r="E3228" s="465">
        <v>0</v>
      </c>
      <c r="F3228" s="466" t="e">
        <f t="shared" si="148"/>
        <v>#DIV/0!</v>
      </c>
      <c r="G3228" s="467">
        <v>0</v>
      </c>
      <c r="H3228" s="468"/>
      <c r="I3228" s="473"/>
      <c r="J3228" s="474"/>
      <c r="K3228" s="475">
        <f t="shared" si="149"/>
        <v>0</v>
      </c>
      <c r="L3228" s="476" t="str">
        <f t="shared" si="147"/>
        <v/>
      </c>
      <c r="M3228" s="477"/>
      <c r="N3228" s="478"/>
    </row>
    <row r="3229" ht="15" customHeight="1" spans="1:14">
      <c r="A3229" s="461">
        <v>3223</v>
      </c>
      <c r="B3229" s="469" t="s">
        <v>3668</v>
      </c>
      <c r="C3229" s="470"/>
      <c r="D3229" s="471" t="s">
        <v>393</v>
      </c>
      <c r="E3229" s="465">
        <v>0</v>
      </c>
      <c r="F3229" s="466" t="e">
        <f t="shared" si="148"/>
        <v>#DIV/0!</v>
      </c>
      <c r="G3229" s="467">
        <v>0</v>
      </c>
      <c r="H3229" s="468"/>
      <c r="I3229" s="473"/>
      <c r="J3229" s="474"/>
      <c r="K3229" s="475">
        <f t="shared" si="149"/>
        <v>0</v>
      </c>
      <c r="L3229" s="476" t="str">
        <f t="shared" si="147"/>
        <v/>
      </c>
      <c r="M3229" s="477"/>
      <c r="N3229" s="478"/>
    </row>
    <row r="3230" ht="15" customHeight="1" spans="1:14">
      <c r="A3230" s="461">
        <v>3224</v>
      </c>
      <c r="B3230" s="469" t="s">
        <v>3669</v>
      </c>
      <c r="C3230" s="470"/>
      <c r="D3230" s="471" t="s">
        <v>386</v>
      </c>
      <c r="E3230" s="465">
        <v>0</v>
      </c>
      <c r="F3230" s="466" t="e">
        <f t="shared" si="148"/>
        <v>#DIV/0!</v>
      </c>
      <c r="G3230" s="467">
        <v>0</v>
      </c>
      <c r="H3230" s="468"/>
      <c r="I3230" s="473"/>
      <c r="J3230" s="474"/>
      <c r="K3230" s="475">
        <f t="shared" si="149"/>
        <v>0</v>
      </c>
      <c r="L3230" s="476" t="str">
        <f t="shared" si="147"/>
        <v/>
      </c>
      <c r="M3230" s="477"/>
      <c r="N3230" s="478"/>
    </row>
    <row r="3231" ht="15" customHeight="1" spans="1:14">
      <c r="A3231" s="461">
        <v>3225</v>
      </c>
      <c r="B3231" s="469" t="s">
        <v>2588</v>
      </c>
      <c r="C3231" s="470"/>
      <c r="D3231" s="471" t="s">
        <v>386</v>
      </c>
      <c r="E3231" s="465">
        <v>0</v>
      </c>
      <c r="F3231" s="466" t="e">
        <f t="shared" si="148"/>
        <v>#DIV/0!</v>
      </c>
      <c r="G3231" s="467">
        <v>0</v>
      </c>
      <c r="H3231" s="468"/>
      <c r="I3231" s="473"/>
      <c r="J3231" s="474"/>
      <c r="K3231" s="475">
        <f t="shared" si="149"/>
        <v>0</v>
      </c>
      <c r="L3231" s="476" t="str">
        <f t="shared" si="147"/>
        <v/>
      </c>
      <c r="M3231" s="477"/>
      <c r="N3231" s="478"/>
    </row>
    <row r="3232" ht="15" customHeight="1" spans="1:14">
      <c r="A3232" s="461">
        <v>3226</v>
      </c>
      <c r="B3232" s="469" t="s">
        <v>3670</v>
      </c>
      <c r="C3232" s="470"/>
      <c r="D3232" s="471" t="s">
        <v>386</v>
      </c>
      <c r="E3232" s="465">
        <v>0</v>
      </c>
      <c r="F3232" s="466" t="e">
        <f t="shared" si="148"/>
        <v>#DIV/0!</v>
      </c>
      <c r="G3232" s="467">
        <v>0</v>
      </c>
      <c r="H3232" s="468"/>
      <c r="I3232" s="473"/>
      <c r="J3232" s="474"/>
      <c r="K3232" s="475">
        <f t="shared" si="149"/>
        <v>0</v>
      </c>
      <c r="L3232" s="476" t="str">
        <f t="shared" si="147"/>
        <v/>
      </c>
      <c r="M3232" s="477"/>
      <c r="N3232" s="478"/>
    </row>
    <row r="3233" ht="15" customHeight="1" spans="1:14">
      <c r="A3233" s="461">
        <v>3227</v>
      </c>
      <c r="B3233" s="469" t="s">
        <v>3671</v>
      </c>
      <c r="C3233" s="470"/>
      <c r="D3233" s="471" t="s">
        <v>378</v>
      </c>
      <c r="E3233" s="465">
        <v>0</v>
      </c>
      <c r="F3233" s="466" t="e">
        <f t="shared" si="148"/>
        <v>#DIV/0!</v>
      </c>
      <c r="G3233" s="467">
        <v>0</v>
      </c>
      <c r="H3233" s="468"/>
      <c r="I3233" s="473"/>
      <c r="J3233" s="474"/>
      <c r="K3233" s="475">
        <f t="shared" si="149"/>
        <v>0</v>
      </c>
      <c r="L3233" s="476" t="str">
        <f t="shared" si="147"/>
        <v/>
      </c>
      <c r="M3233" s="477"/>
      <c r="N3233" s="478"/>
    </row>
    <row r="3234" ht="15" customHeight="1" spans="1:14">
      <c r="A3234" s="461">
        <v>3228</v>
      </c>
      <c r="B3234" s="469" t="s">
        <v>3672</v>
      </c>
      <c r="C3234" s="470"/>
      <c r="D3234" s="471" t="s">
        <v>378</v>
      </c>
      <c r="E3234" s="465">
        <v>0</v>
      </c>
      <c r="F3234" s="466" t="e">
        <f t="shared" si="148"/>
        <v>#DIV/0!</v>
      </c>
      <c r="G3234" s="467">
        <v>0</v>
      </c>
      <c r="H3234" s="468"/>
      <c r="I3234" s="473"/>
      <c r="J3234" s="474"/>
      <c r="K3234" s="475">
        <f t="shared" si="149"/>
        <v>0</v>
      </c>
      <c r="L3234" s="476" t="str">
        <f t="shared" si="147"/>
        <v/>
      </c>
      <c r="M3234" s="477"/>
      <c r="N3234" s="478"/>
    </row>
    <row r="3235" ht="15" customHeight="1" spans="1:14">
      <c r="A3235" s="461">
        <v>3229</v>
      </c>
      <c r="B3235" s="469" t="s">
        <v>3673</v>
      </c>
      <c r="C3235" s="470"/>
      <c r="D3235" s="471" t="s">
        <v>378</v>
      </c>
      <c r="E3235" s="465">
        <v>0</v>
      </c>
      <c r="F3235" s="466" t="e">
        <f t="shared" si="148"/>
        <v>#DIV/0!</v>
      </c>
      <c r="G3235" s="467">
        <v>0</v>
      </c>
      <c r="H3235" s="468"/>
      <c r="I3235" s="473"/>
      <c r="J3235" s="474"/>
      <c r="K3235" s="475">
        <f t="shared" si="149"/>
        <v>0</v>
      </c>
      <c r="L3235" s="476" t="str">
        <f t="shared" si="147"/>
        <v/>
      </c>
      <c r="M3235" s="477"/>
      <c r="N3235" s="478"/>
    </row>
    <row r="3236" ht="15" customHeight="1" spans="1:14">
      <c r="A3236" s="461">
        <v>3230</v>
      </c>
      <c r="B3236" s="469" t="s">
        <v>3674</v>
      </c>
      <c r="C3236" s="470"/>
      <c r="D3236" s="471" t="s">
        <v>831</v>
      </c>
      <c r="E3236" s="465">
        <v>0</v>
      </c>
      <c r="F3236" s="466" t="e">
        <f t="shared" si="148"/>
        <v>#DIV/0!</v>
      </c>
      <c r="G3236" s="467">
        <v>0</v>
      </c>
      <c r="H3236" s="468"/>
      <c r="I3236" s="473"/>
      <c r="J3236" s="474"/>
      <c r="K3236" s="475">
        <f t="shared" si="149"/>
        <v>0</v>
      </c>
      <c r="L3236" s="476" t="str">
        <f t="shared" si="147"/>
        <v/>
      </c>
      <c r="M3236" s="477"/>
      <c r="N3236" s="478"/>
    </row>
    <row r="3237" ht="15" customHeight="1" spans="1:14">
      <c r="A3237" s="461">
        <v>3231</v>
      </c>
      <c r="B3237" s="469" t="s">
        <v>3675</v>
      </c>
      <c r="C3237" s="470" t="s">
        <v>3676</v>
      </c>
      <c r="D3237" s="471" t="s">
        <v>393</v>
      </c>
      <c r="E3237" s="465">
        <v>0</v>
      </c>
      <c r="F3237" s="466" t="e">
        <f t="shared" si="148"/>
        <v>#DIV/0!</v>
      </c>
      <c r="G3237" s="467">
        <v>0</v>
      </c>
      <c r="H3237" s="468"/>
      <c r="I3237" s="473"/>
      <c r="J3237" s="474"/>
      <c r="K3237" s="475">
        <f t="shared" si="149"/>
        <v>0</v>
      </c>
      <c r="L3237" s="476" t="str">
        <f t="shared" si="147"/>
        <v/>
      </c>
      <c r="M3237" s="477"/>
      <c r="N3237" s="478"/>
    </row>
    <row r="3238" ht="15" customHeight="1" spans="1:14">
      <c r="A3238" s="461">
        <v>3232</v>
      </c>
      <c r="B3238" s="469" t="s">
        <v>3677</v>
      </c>
      <c r="C3238" s="470"/>
      <c r="D3238" s="471" t="s">
        <v>393</v>
      </c>
      <c r="E3238" s="465">
        <v>0</v>
      </c>
      <c r="F3238" s="466" t="e">
        <f t="shared" si="148"/>
        <v>#DIV/0!</v>
      </c>
      <c r="G3238" s="467">
        <v>0</v>
      </c>
      <c r="H3238" s="468"/>
      <c r="I3238" s="473"/>
      <c r="J3238" s="474"/>
      <c r="K3238" s="475">
        <f t="shared" si="149"/>
        <v>0</v>
      </c>
      <c r="L3238" s="476" t="str">
        <f t="shared" si="147"/>
        <v/>
      </c>
      <c r="M3238" s="477"/>
      <c r="N3238" s="478"/>
    </row>
    <row r="3239" ht="15" customHeight="1" spans="1:14">
      <c r="A3239" s="461">
        <v>3233</v>
      </c>
      <c r="B3239" s="469" t="s">
        <v>3678</v>
      </c>
      <c r="C3239" s="470"/>
      <c r="D3239" s="471" t="s">
        <v>386</v>
      </c>
      <c r="E3239" s="465">
        <v>0</v>
      </c>
      <c r="F3239" s="466" t="e">
        <f t="shared" si="148"/>
        <v>#DIV/0!</v>
      </c>
      <c r="G3239" s="467">
        <v>0</v>
      </c>
      <c r="H3239" s="468"/>
      <c r="I3239" s="473"/>
      <c r="J3239" s="474"/>
      <c r="K3239" s="475">
        <f t="shared" si="149"/>
        <v>0</v>
      </c>
      <c r="L3239" s="476" t="str">
        <f t="shared" si="147"/>
        <v/>
      </c>
      <c r="M3239" s="477"/>
      <c r="N3239" s="478"/>
    </row>
    <row r="3240" ht="15" customHeight="1" spans="1:14">
      <c r="A3240" s="461">
        <v>3234</v>
      </c>
      <c r="B3240" s="469" t="s">
        <v>3679</v>
      </c>
      <c r="C3240" s="470"/>
      <c r="D3240" s="471" t="s">
        <v>701</v>
      </c>
      <c r="E3240" s="465">
        <v>0</v>
      </c>
      <c r="F3240" s="466" t="e">
        <f t="shared" si="148"/>
        <v>#DIV/0!</v>
      </c>
      <c r="G3240" s="467">
        <v>0</v>
      </c>
      <c r="H3240" s="468"/>
      <c r="I3240" s="473"/>
      <c r="J3240" s="474"/>
      <c r="K3240" s="475">
        <f t="shared" si="149"/>
        <v>0</v>
      </c>
      <c r="L3240" s="476" t="str">
        <f t="shared" si="147"/>
        <v/>
      </c>
      <c r="M3240" s="477"/>
      <c r="N3240" s="478"/>
    </row>
    <row r="3241" ht="15" customHeight="1" spans="1:14">
      <c r="A3241" s="461">
        <v>3235</v>
      </c>
      <c r="B3241" s="469" t="s">
        <v>3680</v>
      </c>
      <c r="C3241" s="470" t="s">
        <v>3681</v>
      </c>
      <c r="D3241" s="471" t="s">
        <v>386</v>
      </c>
      <c r="E3241" s="465">
        <v>0</v>
      </c>
      <c r="F3241" s="466" t="e">
        <f t="shared" si="148"/>
        <v>#DIV/0!</v>
      </c>
      <c r="G3241" s="467">
        <v>0</v>
      </c>
      <c r="H3241" s="468"/>
      <c r="I3241" s="473"/>
      <c r="J3241" s="474"/>
      <c r="K3241" s="475">
        <f t="shared" si="149"/>
        <v>0</v>
      </c>
      <c r="L3241" s="476" t="str">
        <f t="shared" si="147"/>
        <v/>
      </c>
      <c r="M3241" s="477"/>
      <c r="N3241" s="478"/>
    </row>
    <row r="3242" ht="15" customHeight="1" spans="1:14">
      <c r="A3242" s="461">
        <v>3236</v>
      </c>
      <c r="B3242" s="469" t="s">
        <v>3682</v>
      </c>
      <c r="C3242" s="470"/>
      <c r="D3242" s="471" t="s">
        <v>701</v>
      </c>
      <c r="E3242" s="465">
        <v>0</v>
      </c>
      <c r="F3242" s="466" t="e">
        <f t="shared" si="148"/>
        <v>#DIV/0!</v>
      </c>
      <c r="G3242" s="467">
        <v>0</v>
      </c>
      <c r="H3242" s="468"/>
      <c r="I3242" s="473"/>
      <c r="J3242" s="474"/>
      <c r="K3242" s="475">
        <f t="shared" si="149"/>
        <v>0</v>
      </c>
      <c r="L3242" s="476" t="str">
        <f t="shared" si="147"/>
        <v/>
      </c>
      <c r="M3242" s="477"/>
      <c r="N3242" s="478"/>
    </row>
    <row r="3243" ht="15" customHeight="1" spans="1:14">
      <c r="A3243" s="461">
        <v>3237</v>
      </c>
      <c r="B3243" s="469" t="s">
        <v>3683</v>
      </c>
      <c r="C3243" s="470"/>
      <c r="D3243" s="471" t="s">
        <v>393</v>
      </c>
      <c r="E3243" s="465">
        <v>0</v>
      </c>
      <c r="F3243" s="466" t="e">
        <f t="shared" si="148"/>
        <v>#DIV/0!</v>
      </c>
      <c r="G3243" s="467">
        <v>0</v>
      </c>
      <c r="H3243" s="468"/>
      <c r="I3243" s="473"/>
      <c r="J3243" s="474"/>
      <c r="K3243" s="475">
        <f t="shared" si="149"/>
        <v>0</v>
      </c>
      <c r="L3243" s="476" t="str">
        <f t="shared" si="147"/>
        <v/>
      </c>
      <c r="M3243" s="477"/>
      <c r="N3243" s="478"/>
    </row>
    <row r="3244" ht="15" customHeight="1" spans="1:14">
      <c r="A3244" s="461">
        <v>3238</v>
      </c>
      <c r="B3244" s="469" t="s">
        <v>3684</v>
      </c>
      <c r="C3244" s="470"/>
      <c r="D3244" s="471" t="s">
        <v>2412</v>
      </c>
      <c r="E3244" s="465">
        <v>0</v>
      </c>
      <c r="F3244" s="466" t="e">
        <f t="shared" si="148"/>
        <v>#DIV/0!</v>
      </c>
      <c r="G3244" s="467">
        <v>0</v>
      </c>
      <c r="H3244" s="468"/>
      <c r="I3244" s="473"/>
      <c r="J3244" s="474"/>
      <c r="K3244" s="475">
        <f t="shared" si="149"/>
        <v>0</v>
      </c>
      <c r="L3244" s="476" t="str">
        <f t="shared" si="147"/>
        <v/>
      </c>
      <c r="M3244" s="477"/>
      <c r="N3244" s="478"/>
    </row>
    <row r="3245" ht="15" customHeight="1" spans="1:14">
      <c r="A3245" s="461">
        <v>3239</v>
      </c>
      <c r="B3245" s="469" t="s">
        <v>3685</v>
      </c>
      <c r="C3245" s="470"/>
      <c r="D3245" s="471" t="s">
        <v>476</v>
      </c>
      <c r="E3245" s="465">
        <v>0</v>
      </c>
      <c r="F3245" s="466" t="e">
        <f t="shared" si="148"/>
        <v>#DIV/0!</v>
      </c>
      <c r="G3245" s="467">
        <v>0</v>
      </c>
      <c r="H3245" s="468"/>
      <c r="I3245" s="473"/>
      <c r="J3245" s="474"/>
      <c r="K3245" s="475">
        <f t="shared" si="149"/>
        <v>0</v>
      </c>
      <c r="L3245" s="476" t="str">
        <f t="shared" si="147"/>
        <v/>
      </c>
      <c r="M3245" s="477"/>
      <c r="N3245" s="478"/>
    </row>
    <row r="3246" ht="15" customHeight="1" spans="1:14">
      <c r="A3246" s="461">
        <v>3240</v>
      </c>
      <c r="B3246" s="469" t="s">
        <v>3686</v>
      </c>
      <c r="C3246" s="470" t="s">
        <v>1528</v>
      </c>
      <c r="D3246" s="471" t="s">
        <v>386</v>
      </c>
      <c r="E3246" s="465">
        <v>0</v>
      </c>
      <c r="F3246" s="466" t="e">
        <f t="shared" si="148"/>
        <v>#DIV/0!</v>
      </c>
      <c r="G3246" s="467">
        <v>0</v>
      </c>
      <c r="H3246" s="468"/>
      <c r="I3246" s="473"/>
      <c r="J3246" s="474"/>
      <c r="K3246" s="475">
        <f t="shared" si="149"/>
        <v>0</v>
      </c>
      <c r="L3246" s="476" t="str">
        <f t="shared" si="147"/>
        <v/>
      </c>
      <c r="M3246" s="477"/>
      <c r="N3246" s="478"/>
    </row>
    <row r="3247" ht="15" customHeight="1" spans="1:14">
      <c r="A3247" s="461">
        <v>3241</v>
      </c>
      <c r="B3247" s="469" t="s">
        <v>3687</v>
      </c>
      <c r="C3247" s="470" t="s">
        <v>2103</v>
      </c>
      <c r="D3247" s="471" t="s">
        <v>476</v>
      </c>
      <c r="E3247" s="465">
        <v>0</v>
      </c>
      <c r="F3247" s="466" t="e">
        <f t="shared" si="148"/>
        <v>#DIV/0!</v>
      </c>
      <c r="G3247" s="467">
        <v>0</v>
      </c>
      <c r="H3247" s="468"/>
      <c r="I3247" s="473"/>
      <c r="J3247" s="474"/>
      <c r="K3247" s="475">
        <f t="shared" si="149"/>
        <v>0</v>
      </c>
      <c r="L3247" s="476" t="str">
        <f t="shared" si="147"/>
        <v/>
      </c>
      <c r="M3247" s="477"/>
      <c r="N3247" s="478"/>
    </row>
    <row r="3248" ht="15" customHeight="1" spans="1:14">
      <c r="A3248" s="461">
        <v>3242</v>
      </c>
      <c r="B3248" s="469" t="s">
        <v>3688</v>
      </c>
      <c r="C3248" s="470"/>
      <c r="D3248" s="471" t="s">
        <v>378</v>
      </c>
      <c r="E3248" s="465">
        <v>0</v>
      </c>
      <c r="F3248" s="466" t="e">
        <f t="shared" si="148"/>
        <v>#DIV/0!</v>
      </c>
      <c r="G3248" s="467">
        <v>0</v>
      </c>
      <c r="H3248" s="468"/>
      <c r="I3248" s="473"/>
      <c r="J3248" s="474"/>
      <c r="K3248" s="475">
        <f t="shared" si="149"/>
        <v>0</v>
      </c>
      <c r="L3248" s="476" t="str">
        <f t="shared" si="147"/>
        <v/>
      </c>
      <c r="M3248" s="477"/>
      <c r="N3248" s="478"/>
    </row>
    <row r="3249" ht="15" customHeight="1" spans="1:14">
      <c r="A3249" s="461">
        <v>3243</v>
      </c>
      <c r="B3249" s="469" t="s">
        <v>3689</v>
      </c>
      <c r="C3249" s="470" t="s">
        <v>2037</v>
      </c>
      <c r="D3249" s="471" t="s">
        <v>386</v>
      </c>
      <c r="E3249" s="465">
        <v>0</v>
      </c>
      <c r="F3249" s="466" t="e">
        <f t="shared" si="148"/>
        <v>#DIV/0!</v>
      </c>
      <c r="G3249" s="467">
        <v>0</v>
      </c>
      <c r="H3249" s="468"/>
      <c r="I3249" s="473"/>
      <c r="J3249" s="474"/>
      <c r="K3249" s="475">
        <f t="shared" si="149"/>
        <v>0</v>
      </c>
      <c r="L3249" s="476" t="str">
        <f t="shared" si="147"/>
        <v/>
      </c>
      <c r="M3249" s="477"/>
      <c r="N3249" s="478"/>
    </row>
    <row r="3250" ht="15" customHeight="1" spans="1:14">
      <c r="A3250" s="461">
        <v>3244</v>
      </c>
      <c r="B3250" s="469" t="s">
        <v>3690</v>
      </c>
      <c r="C3250" s="470" t="s">
        <v>3691</v>
      </c>
      <c r="D3250" s="471" t="s">
        <v>386</v>
      </c>
      <c r="E3250" s="465">
        <v>0</v>
      </c>
      <c r="F3250" s="466" t="e">
        <f t="shared" si="148"/>
        <v>#DIV/0!</v>
      </c>
      <c r="G3250" s="467">
        <v>0</v>
      </c>
      <c r="H3250" s="468"/>
      <c r="I3250" s="473"/>
      <c r="J3250" s="474"/>
      <c r="K3250" s="475">
        <f t="shared" si="149"/>
        <v>0</v>
      </c>
      <c r="L3250" s="476" t="str">
        <f t="shared" si="147"/>
        <v/>
      </c>
      <c r="M3250" s="477"/>
      <c r="N3250" s="478"/>
    </row>
    <row r="3251" ht="15" customHeight="1" spans="1:14">
      <c r="A3251" s="461">
        <v>3245</v>
      </c>
      <c r="B3251" s="469" t="s">
        <v>2597</v>
      </c>
      <c r="C3251" s="470" t="s">
        <v>3692</v>
      </c>
      <c r="D3251" s="471" t="s">
        <v>386</v>
      </c>
      <c r="E3251" s="465">
        <v>0</v>
      </c>
      <c r="F3251" s="466" t="e">
        <f t="shared" si="148"/>
        <v>#DIV/0!</v>
      </c>
      <c r="G3251" s="467">
        <v>0</v>
      </c>
      <c r="H3251" s="468"/>
      <c r="I3251" s="473"/>
      <c r="J3251" s="474"/>
      <c r="K3251" s="475">
        <f t="shared" si="149"/>
        <v>0</v>
      </c>
      <c r="L3251" s="476" t="str">
        <f t="shared" si="147"/>
        <v/>
      </c>
      <c r="M3251" s="477"/>
      <c r="N3251" s="478"/>
    </row>
    <row r="3252" ht="15" customHeight="1" spans="1:14">
      <c r="A3252" s="461">
        <v>3246</v>
      </c>
      <c r="B3252" s="469" t="s">
        <v>3693</v>
      </c>
      <c r="C3252" s="470"/>
      <c r="D3252" s="471" t="s">
        <v>386</v>
      </c>
      <c r="E3252" s="465">
        <v>0</v>
      </c>
      <c r="F3252" s="466" t="e">
        <f t="shared" si="148"/>
        <v>#DIV/0!</v>
      </c>
      <c r="G3252" s="467">
        <v>0</v>
      </c>
      <c r="H3252" s="468"/>
      <c r="I3252" s="473"/>
      <c r="J3252" s="474"/>
      <c r="K3252" s="475">
        <f t="shared" si="149"/>
        <v>0</v>
      </c>
      <c r="L3252" s="476" t="str">
        <f t="shared" si="147"/>
        <v/>
      </c>
      <c r="M3252" s="477"/>
      <c r="N3252" s="478"/>
    </row>
    <row r="3253" ht="15" customHeight="1" spans="1:14">
      <c r="A3253" s="461">
        <v>3247</v>
      </c>
      <c r="B3253" s="469" t="s">
        <v>3694</v>
      </c>
      <c r="C3253" s="470"/>
      <c r="D3253" s="471" t="s">
        <v>476</v>
      </c>
      <c r="E3253" s="465">
        <v>0</v>
      </c>
      <c r="F3253" s="466" t="e">
        <f t="shared" si="148"/>
        <v>#DIV/0!</v>
      </c>
      <c r="G3253" s="467">
        <v>0</v>
      </c>
      <c r="H3253" s="468"/>
      <c r="I3253" s="473"/>
      <c r="J3253" s="474"/>
      <c r="K3253" s="475">
        <f t="shared" si="149"/>
        <v>0</v>
      </c>
      <c r="L3253" s="476" t="str">
        <f t="shared" si="147"/>
        <v/>
      </c>
      <c r="M3253" s="477"/>
      <c r="N3253" s="478"/>
    </row>
    <row r="3254" ht="15" customHeight="1" spans="1:14">
      <c r="A3254" s="461">
        <v>3248</v>
      </c>
      <c r="B3254" s="469" t="s">
        <v>3695</v>
      </c>
      <c r="C3254" s="470"/>
      <c r="D3254" s="471" t="s">
        <v>386</v>
      </c>
      <c r="E3254" s="465">
        <v>0</v>
      </c>
      <c r="F3254" s="466" t="e">
        <f t="shared" si="148"/>
        <v>#DIV/0!</v>
      </c>
      <c r="G3254" s="467">
        <v>0</v>
      </c>
      <c r="H3254" s="468"/>
      <c r="I3254" s="473"/>
      <c r="J3254" s="474"/>
      <c r="K3254" s="475">
        <f t="shared" si="149"/>
        <v>0</v>
      </c>
      <c r="L3254" s="476" t="str">
        <f t="shared" si="147"/>
        <v/>
      </c>
      <c r="M3254" s="477"/>
      <c r="N3254" s="478"/>
    </row>
    <row r="3255" ht="15" customHeight="1" spans="1:14">
      <c r="A3255" s="461">
        <v>3249</v>
      </c>
      <c r="B3255" s="469" t="s">
        <v>3696</v>
      </c>
      <c r="C3255" s="470"/>
      <c r="D3255" s="471" t="s">
        <v>476</v>
      </c>
      <c r="E3255" s="465">
        <v>0</v>
      </c>
      <c r="F3255" s="466" t="e">
        <f t="shared" si="148"/>
        <v>#DIV/0!</v>
      </c>
      <c r="G3255" s="467">
        <v>0</v>
      </c>
      <c r="H3255" s="468"/>
      <c r="I3255" s="473"/>
      <c r="J3255" s="474"/>
      <c r="K3255" s="475">
        <f t="shared" si="149"/>
        <v>0</v>
      </c>
      <c r="L3255" s="476" t="str">
        <f t="shared" si="147"/>
        <v/>
      </c>
      <c r="M3255" s="477"/>
      <c r="N3255" s="478"/>
    </row>
    <row r="3256" ht="15" customHeight="1" spans="1:14">
      <c r="A3256" s="461">
        <v>3250</v>
      </c>
      <c r="B3256" s="469" t="s">
        <v>3697</v>
      </c>
      <c r="C3256" s="470"/>
      <c r="D3256" s="471" t="s">
        <v>701</v>
      </c>
      <c r="E3256" s="465">
        <v>0</v>
      </c>
      <c r="F3256" s="466" t="e">
        <f t="shared" si="148"/>
        <v>#DIV/0!</v>
      </c>
      <c r="G3256" s="467">
        <v>0</v>
      </c>
      <c r="H3256" s="468"/>
      <c r="I3256" s="473"/>
      <c r="J3256" s="474"/>
      <c r="K3256" s="475">
        <f t="shared" si="149"/>
        <v>0</v>
      </c>
      <c r="L3256" s="476" t="str">
        <f t="shared" si="147"/>
        <v/>
      </c>
      <c r="M3256" s="477"/>
      <c r="N3256" s="478"/>
    </row>
    <row r="3257" ht="15" customHeight="1" spans="1:14">
      <c r="A3257" s="461">
        <v>3251</v>
      </c>
      <c r="B3257" s="469" t="s">
        <v>3698</v>
      </c>
      <c r="C3257" s="470"/>
      <c r="D3257" s="471" t="s">
        <v>386</v>
      </c>
      <c r="E3257" s="465">
        <v>0</v>
      </c>
      <c r="F3257" s="466" t="e">
        <f t="shared" si="148"/>
        <v>#DIV/0!</v>
      </c>
      <c r="G3257" s="467">
        <v>0</v>
      </c>
      <c r="H3257" s="468"/>
      <c r="I3257" s="473"/>
      <c r="J3257" s="474"/>
      <c r="K3257" s="475">
        <f t="shared" si="149"/>
        <v>0</v>
      </c>
      <c r="L3257" s="476" t="str">
        <f t="shared" si="147"/>
        <v/>
      </c>
      <c r="M3257" s="477"/>
      <c r="N3257" s="478"/>
    </row>
    <row r="3258" ht="15" customHeight="1" spans="1:14">
      <c r="A3258" s="461">
        <v>3252</v>
      </c>
      <c r="B3258" s="469" t="s">
        <v>3699</v>
      </c>
      <c r="C3258" s="470"/>
      <c r="D3258" s="471" t="s">
        <v>386</v>
      </c>
      <c r="E3258" s="465">
        <v>0</v>
      </c>
      <c r="F3258" s="466" t="e">
        <f t="shared" si="148"/>
        <v>#DIV/0!</v>
      </c>
      <c r="G3258" s="467">
        <v>0</v>
      </c>
      <c r="H3258" s="468"/>
      <c r="I3258" s="473"/>
      <c r="J3258" s="474"/>
      <c r="K3258" s="475">
        <f t="shared" si="149"/>
        <v>0</v>
      </c>
      <c r="L3258" s="476" t="str">
        <f t="shared" si="147"/>
        <v/>
      </c>
      <c r="M3258" s="477"/>
      <c r="N3258" s="478"/>
    </row>
    <row r="3259" ht="15" customHeight="1" spans="1:14">
      <c r="A3259" s="461">
        <v>3253</v>
      </c>
      <c r="B3259" s="469" t="s">
        <v>3700</v>
      </c>
      <c r="C3259" s="470"/>
      <c r="D3259" s="471" t="s">
        <v>701</v>
      </c>
      <c r="E3259" s="465">
        <v>0</v>
      </c>
      <c r="F3259" s="466" t="e">
        <f t="shared" si="148"/>
        <v>#DIV/0!</v>
      </c>
      <c r="G3259" s="467">
        <v>0</v>
      </c>
      <c r="H3259" s="468"/>
      <c r="I3259" s="473"/>
      <c r="J3259" s="474"/>
      <c r="K3259" s="475">
        <f t="shared" si="149"/>
        <v>0</v>
      </c>
      <c r="L3259" s="476" t="str">
        <f t="shared" si="147"/>
        <v/>
      </c>
      <c r="M3259" s="477"/>
      <c r="N3259" s="478"/>
    </row>
    <row r="3260" ht="15" customHeight="1" spans="1:14">
      <c r="A3260" s="461">
        <v>3254</v>
      </c>
      <c r="B3260" s="469" t="s">
        <v>3701</v>
      </c>
      <c r="C3260" s="470"/>
      <c r="D3260" s="471" t="s">
        <v>701</v>
      </c>
      <c r="E3260" s="465">
        <v>0</v>
      </c>
      <c r="F3260" s="466" t="e">
        <f t="shared" si="148"/>
        <v>#DIV/0!</v>
      </c>
      <c r="G3260" s="467">
        <v>0</v>
      </c>
      <c r="H3260" s="468"/>
      <c r="I3260" s="473"/>
      <c r="J3260" s="474"/>
      <c r="K3260" s="475">
        <f t="shared" si="149"/>
        <v>0</v>
      </c>
      <c r="L3260" s="476" t="str">
        <f t="shared" si="147"/>
        <v/>
      </c>
      <c r="M3260" s="477"/>
      <c r="N3260" s="478"/>
    </row>
    <row r="3261" ht="15" customHeight="1" spans="1:14">
      <c r="A3261" s="461">
        <v>3255</v>
      </c>
      <c r="B3261" s="469" t="s">
        <v>3702</v>
      </c>
      <c r="C3261" s="470"/>
      <c r="D3261" s="471" t="s">
        <v>386</v>
      </c>
      <c r="E3261" s="465">
        <v>0</v>
      </c>
      <c r="F3261" s="466" t="e">
        <f t="shared" si="148"/>
        <v>#DIV/0!</v>
      </c>
      <c r="G3261" s="467">
        <v>0</v>
      </c>
      <c r="H3261" s="468"/>
      <c r="I3261" s="473"/>
      <c r="J3261" s="474"/>
      <c r="K3261" s="475">
        <f t="shared" si="149"/>
        <v>0</v>
      </c>
      <c r="L3261" s="476" t="str">
        <f t="shared" si="147"/>
        <v/>
      </c>
      <c r="M3261" s="477"/>
      <c r="N3261" s="478"/>
    </row>
    <row r="3262" ht="15" customHeight="1" spans="1:14">
      <c r="A3262" s="461">
        <v>3256</v>
      </c>
      <c r="B3262" s="469" t="s">
        <v>3703</v>
      </c>
      <c r="C3262" s="470"/>
      <c r="D3262" s="471" t="s">
        <v>386</v>
      </c>
      <c r="E3262" s="465">
        <v>0</v>
      </c>
      <c r="F3262" s="466" t="e">
        <f t="shared" si="148"/>
        <v>#DIV/0!</v>
      </c>
      <c r="G3262" s="467">
        <v>0</v>
      </c>
      <c r="H3262" s="468"/>
      <c r="I3262" s="473"/>
      <c r="J3262" s="474"/>
      <c r="K3262" s="475">
        <f t="shared" si="149"/>
        <v>0</v>
      </c>
      <c r="L3262" s="476" t="str">
        <f t="shared" si="147"/>
        <v/>
      </c>
      <c r="M3262" s="477"/>
      <c r="N3262" s="478"/>
    </row>
    <row r="3263" ht="15" customHeight="1" spans="1:14">
      <c r="A3263" s="461">
        <v>3257</v>
      </c>
      <c r="B3263" s="469" t="s">
        <v>3704</v>
      </c>
      <c r="C3263" s="470"/>
      <c r="D3263" s="471" t="s">
        <v>386</v>
      </c>
      <c r="E3263" s="465">
        <v>0</v>
      </c>
      <c r="F3263" s="466" t="e">
        <f t="shared" si="148"/>
        <v>#DIV/0!</v>
      </c>
      <c r="G3263" s="467">
        <v>0</v>
      </c>
      <c r="H3263" s="468"/>
      <c r="I3263" s="473"/>
      <c r="J3263" s="474"/>
      <c r="K3263" s="475">
        <f t="shared" si="149"/>
        <v>0</v>
      </c>
      <c r="L3263" s="476" t="str">
        <f t="shared" si="147"/>
        <v/>
      </c>
      <c r="M3263" s="477"/>
      <c r="N3263" s="478"/>
    </row>
    <row r="3264" ht="15" customHeight="1" spans="1:14">
      <c r="A3264" s="461">
        <v>3258</v>
      </c>
      <c r="B3264" s="469" t="s">
        <v>3705</v>
      </c>
      <c r="C3264" s="470"/>
      <c r="D3264" s="471" t="s">
        <v>342</v>
      </c>
      <c r="E3264" s="465">
        <v>0</v>
      </c>
      <c r="F3264" s="466" t="e">
        <f t="shared" si="148"/>
        <v>#DIV/0!</v>
      </c>
      <c r="G3264" s="467">
        <v>0</v>
      </c>
      <c r="H3264" s="468"/>
      <c r="I3264" s="473"/>
      <c r="J3264" s="474"/>
      <c r="K3264" s="475">
        <f t="shared" si="149"/>
        <v>0</v>
      </c>
      <c r="L3264" s="476" t="str">
        <f t="shared" si="147"/>
        <v/>
      </c>
      <c r="M3264" s="477"/>
      <c r="N3264" s="478"/>
    </row>
    <row r="3265" ht="15" customHeight="1" spans="1:14">
      <c r="A3265" s="461">
        <v>3259</v>
      </c>
      <c r="B3265" s="469" t="s">
        <v>3706</v>
      </c>
      <c r="C3265" s="470"/>
      <c r="D3265" s="471" t="s">
        <v>386</v>
      </c>
      <c r="E3265" s="465">
        <v>0</v>
      </c>
      <c r="F3265" s="466" t="e">
        <f t="shared" si="148"/>
        <v>#DIV/0!</v>
      </c>
      <c r="G3265" s="467">
        <v>0</v>
      </c>
      <c r="H3265" s="468"/>
      <c r="I3265" s="473"/>
      <c r="J3265" s="474"/>
      <c r="K3265" s="475">
        <f t="shared" si="149"/>
        <v>0</v>
      </c>
      <c r="L3265" s="476" t="str">
        <f t="shared" si="147"/>
        <v/>
      </c>
      <c r="M3265" s="477"/>
      <c r="N3265" s="478"/>
    </row>
    <row r="3266" ht="15" customHeight="1" spans="1:14">
      <c r="A3266" s="461">
        <v>3260</v>
      </c>
      <c r="B3266" s="469" t="s">
        <v>3707</v>
      </c>
      <c r="C3266" s="470"/>
      <c r="D3266" s="471" t="s">
        <v>386</v>
      </c>
      <c r="E3266" s="465">
        <v>0</v>
      </c>
      <c r="F3266" s="466" t="e">
        <f t="shared" si="148"/>
        <v>#DIV/0!</v>
      </c>
      <c r="G3266" s="467">
        <v>0</v>
      </c>
      <c r="H3266" s="468"/>
      <c r="I3266" s="473"/>
      <c r="J3266" s="474"/>
      <c r="K3266" s="475">
        <f t="shared" si="149"/>
        <v>0</v>
      </c>
      <c r="L3266" s="476" t="str">
        <f t="shared" si="147"/>
        <v/>
      </c>
      <c r="M3266" s="477"/>
      <c r="N3266" s="478"/>
    </row>
    <row r="3267" ht="15" customHeight="1" spans="1:14">
      <c r="A3267" s="461">
        <v>3261</v>
      </c>
      <c r="B3267" s="469" t="s">
        <v>2613</v>
      </c>
      <c r="C3267" s="470" t="s">
        <v>3708</v>
      </c>
      <c r="D3267" s="471" t="s">
        <v>2518</v>
      </c>
      <c r="E3267" s="465">
        <v>0</v>
      </c>
      <c r="F3267" s="466" t="e">
        <f t="shared" si="148"/>
        <v>#DIV/0!</v>
      </c>
      <c r="G3267" s="467">
        <v>0</v>
      </c>
      <c r="H3267" s="468"/>
      <c r="I3267" s="473"/>
      <c r="J3267" s="474"/>
      <c r="K3267" s="475">
        <f t="shared" si="149"/>
        <v>0</v>
      </c>
      <c r="L3267" s="476" t="str">
        <f t="shared" ref="L3267:L3330" si="150">IF(OR(G3267&lt;=0,G3267=""),"",(J3267-G3267)/G3267*100)</f>
        <v/>
      </c>
      <c r="M3267" s="477"/>
      <c r="N3267" s="478"/>
    </row>
    <row r="3268" ht="15" customHeight="1" spans="1:14">
      <c r="A3268" s="461">
        <v>3262</v>
      </c>
      <c r="B3268" s="469" t="s">
        <v>2613</v>
      </c>
      <c r="C3268" s="470" t="s">
        <v>3709</v>
      </c>
      <c r="D3268" s="471" t="s">
        <v>2518</v>
      </c>
      <c r="E3268" s="465">
        <v>0</v>
      </c>
      <c r="F3268" s="466" t="e">
        <f t="shared" si="148"/>
        <v>#DIV/0!</v>
      </c>
      <c r="G3268" s="467">
        <v>0</v>
      </c>
      <c r="H3268" s="468"/>
      <c r="I3268" s="473"/>
      <c r="J3268" s="474"/>
      <c r="K3268" s="475">
        <f t="shared" si="149"/>
        <v>0</v>
      </c>
      <c r="L3268" s="476" t="str">
        <f t="shared" si="150"/>
        <v/>
      </c>
      <c r="M3268" s="477"/>
      <c r="N3268" s="478"/>
    </row>
    <row r="3269" ht="15" customHeight="1" spans="1:14">
      <c r="A3269" s="461">
        <v>3263</v>
      </c>
      <c r="B3269" s="469" t="s">
        <v>3710</v>
      </c>
      <c r="C3269" s="470" t="s">
        <v>2619</v>
      </c>
      <c r="D3269" s="471" t="s">
        <v>492</v>
      </c>
      <c r="E3269" s="465">
        <v>0</v>
      </c>
      <c r="F3269" s="466" t="e">
        <f t="shared" si="148"/>
        <v>#DIV/0!</v>
      </c>
      <c r="G3269" s="467">
        <v>0</v>
      </c>
      <c r="H3269" s="468"/>
      <c r="I3269" s="473"/>
      <c r="J3269" s="474"/>
      <c r="K3269" s="475">
        <f t="shared" si="149"/>
        <v>0</v>
      </c>
      <c r="L3269" s="476" t="str">
        <f t="shared" si="150"/>
        <v/>
      </c>
      <c r="M3269" s="477"/>
      <c r="N3269" s="478"/>
    </row>
    <row r="3270" ht="15" customHeight="1" spans="1:14">
      <c r="A3270" s="461">
        <v>3264</v>
      </c>
      <c r="B3270" s="469" t="s">
        <v>3711</v>
      </c>
      <c r="C3270" s="470"/>
      <c r="D3270" s="471" t="s">
        <v>342</v>
      </c>
      <c r="E3270" s="465">
        <v>0</v>
      </c>
      <c r="F3270" s="466" t="e">
        <f t="shared" si="148"/>
        <v>#DIV/0!</v>
      </c>
      <c r="G3270" s="467">
        <v>0</v>
      </c>
      <c r="H3270" s="468"/>
      <c r="I3270" s="473"/>
      <c r="J3270" s="474"/>
      <c r="K3270" s="475">
        <f t="shared" si="149"/>
        <v>0</v>
      </c>
      <c r="L3270" s="476" t="str">
        <f t="shared" si="150"/>
        <v/>
      </c>
      <c r="M3270" s="477"/>
      <c r="N3270" s="478"/>
    </row>
    <row r="3271" ht="15" customHeight="1" spans="1:14">
      <c r="A3271" s="461">
        <v>3265</v>
      </c>
      <c r="B3271" s="469" t="s">
        <v>2625</v>
      </c>
      <c r="C3271" s="470"/>
      <c r="D3271" s="471" t="s">
        <v>468</v>
      </c>
      <c r="E3271" s="465">
        <v>0</v>
      </c>
      <c r="F3271" s="466" t="e">
        <f t="shared" si="148"/>
        <v>#DIV/0!</v>
      </c>
      <c r="G3271" s="467">
        <v>0</v>
      </c>
      <c r="H3271" s="468"/>
      <c r="I3271" s="473"/>
      <c r="J3271" s="474"/>
      <c r="K3271" s="475">
        <f t="shared" si="149"/>
        <v>0</v>
      </c>
      <c r="L3271" s="476" t="str">
        <f t="shared" si="150"/>
        <v/>
      </c>
      <c r="M3271" s="477"/>
      <c r="N3271" s="478"/>
    </row>
    <row r="3272" ht="15" customHeight="1" spans="1:14">
      <c r="A3272" s="461">
        <v>3266</v>
      </c>
      <c r="B3272" s="469" t="s">
        <v>2625</v>
      </c>
      <c r="C3272" s="470" t="s">
        <v>1683</v>
      </c>
      <c r="D3272" s="471" t="s">
        <v>393</v>
      </c>
      <c r="E3272" s="465">
        <v>0</v>
      </c>
      <c r="F3272" s="466" t="e">
        <f t="shared" ref="F3272:F3335" si="151">G3272/E3272</f>
        <v>#DIV/0!</v>
      </c>
      <c r="G3272" s="467">
        <v>0</v>
      </c>
      <c r="H3272" s="468"/>
      <c r="I3272" s="473"/>
      <c r="J3272" s="474"/>
      <c r="K3272" s="475">
        <f t="shared" ref="K3272:K3335" si="152">J3272-G3272</f>
        <v>0</v>
      </c>
      <c r="L3272" s="476" t="str">
        <f t="shared" si="150"/>
        <v/>
      </c>
      <c r="M3272" s="477"/>
      <c r="N3272" s="478"/>
    </row>
    <row r="3273" ht="15" customHeight="1" spans="1:14">
      <c r="A3273" s="461">
        <v>3267</v>
      </c>
      <c r="B3273" s="469" t="s">
        <v>3712</v>
      </c>
      <c r="C3273" s="470"/>
      <c r="D3273" s="471" t="s">
        <v>386</v>
      </c>
      <c r="E3273" s="465">
        <v>0</v>
      </c>
      <c r="F3273" s="466" t="e">
        <f t="shared" si="151"/>
        <v>#DIV/0!</v>
      </c>
      <c r="G3273" s="467">
        <v>0</v>
      </c>
      <c r="H3273" s="468"/>
      <c r="I3273" s="473"/>
      <c r="J3273" s="474"/>
      <c r="K3273" s="475">
        <f t="shared" si="152"/>
        <v>0</v>
      </c>
      <c r="L3273" s="476" t="str">
        <f t="shared" si="150"/>
        <v/>
      </c>
      <c r="M3273" s="477"/>
      <c r="N3273" s="478"/>
    </row>
    <row r="3274" ht="15" customHeight="1" spans="1:14">
      <c r="A3274" s="461">
        <v>3268</v>
      </c>
      <c r="B3274" s="469" t="s">
        <v>3713</v>
      </c>
      <c r="C3274" s="470"/>
      <c r="D3274" s="471" t="s">
        <v>342</v>
      </c>
      <c r="E3274" s="465">
        <v>0</v>
      </c>
      <c r="F3274" s="466" t="e">
        <f t="shared" si="151"/>
        <v>#DIV/0!</v>
      </c>
      <c r="G3274" s="467">
        <v>0</v>
      </c>
      <c r="H3274" s="468"/>
      <c r="I3274" s="473"/>
      <c r="J3274" s="474"/>
      <c r="K3274" s="475">
        <f t="shared" si="152"/>
        <v>0</v>
      </c>
      <c r="L3274" s="476" t="str">
        <f t="shared" si="150"/>
        <v/>
      </c>
      <c r="M3274" s="477"/>
      <c r="N3274" s="478"/>
    </row>
    <row r="3275" ht="15" customHeight="1" spans="1:14">
      <c r="A3275" s="461">
        <v>3269</v>
      </c>
      <c r="B3275" s="469" t="s">
        <v>3714</v>
      </c>
      <c r="C3275" s="470"/>
      <c r="D3275" s="471" t="s">
        <v>514</v>
      </c>
      <c r="E3275" s="465">
        <v>0</v>
      </c>
      <c r="F3275" s="466" t="e">
        <f t="shared" si="151"/>
        <v>#DIV/0!</v>
      </c>
      <c r="G3275" s="467">
        <v>0</v>
      </c>
      <c r="H3275" s="468"/>
      <c r="I3275" s="473"/>
      <c r="J3275" s="474"/>
      <c r="K3275" s="475">
        <f t="shared" si="152"/>
        <v>0</v>
      </c>
      <c r="L3275" s="476" t="str">
        <f t="shared" si="150"/>
        <v/>
      </c>
      <c r="M3275" s="477"/>
      <c r="N3275" s="478"/>
    </row>
    <row r="3276" ht="15" customHeight="1" spans="1:14">
      <c r="A3276" s="461">
        <v>3270</v>
      </c>
      <c r="B3276" s="469" t="s">
        <v>3715</v>
      </c>
      <c r="C3276" s="470"/>
      <c r="D3276" s="471" t="s">
        <v>840</v>
      </c>
      <c r="E3276" s="465">
        <v>0</v>
      </c>
      <c r="F3276" s="466" t="e">
        <f t="shared" si="151"/>
        <v>#DIV/0!</v>
      </c>
      <c r="G3276" s="467">
        <v>0</v>
      </c>
      <c r="H3276" s="468"/>
      <c r="I3276" s="473"/>
      <c r="J3276" s="474"/>
      <c r="K3276" s="475">
        <f t="shared" si="152"/>
        <v>0</v>
      </c>
      <c r="L3276" s="476" t="str">
        <f t="shared" si="150"/>
        <v/>
      </c>
      <c r="M3276" s="477"/>
      <c r="N3276" s="478"/>
    </row>
    <row r="3277" ht="15" customHeight="1" spans="1:14">
      <c r="A3277" s="461">
        <v>3271</v>
      </c>
      <c r="B3277" s="469" t="s">
        <v>3716</v>
      </c>
      <c r="C3277" s="470"/>
      <c r="D3277" s="471" t="s">
        <v>840</v>
      </c>
      <c r="E3277" s="465">
        <v>0</v>
      </c>
      <c r="F3277" s="466" t="e">
        <f t="shared" si="151"/>
        <v>#DIV/0!</v>
      </c>
      <c r="G3277" s="467">
        <v>0</v>
      </c>
      <c r="H3277" s="468"/>
      <c r="I3277" s="473"/>
      <c r="J3277" s="474"/>
      <c r="K3277" s="475">
        <f t="shared" si="152"/>
        <v>0</v>
      </c>
      <c r="L3277" s="476" t="str">
        <f t="shared" si="150"/>
        <v/>
      </c>
      <c r="M3277" s="477"/>
      <c r="N3277" s="478"/>
    </row>
    <row r="3278" ht="15" customHeight="1" spans="1:14">
      <c r="A3278" s="461">
        <v>3272</v>
      </c>
      <c r="B3278" s="469" t="s">
        <v>3717</v>
      </c>
      <c r="C3278" s="470"/>
      <c r="D3278" s="471" t="s">
        <v>1389</v>
      </c>
      <c r="E3278" s="465">
        <v>0</v>
      </c>
      <c r="F3278" s="466" t="e">
        <f t="shared" si="151"/>
        <v>#DIV/0!</v>
      </c>
      <c r="G3278" s="467">
        <v>0</v>
      </c>
      <c r="H3278" s="468"/>
      <c r="I3278" s="473"/>
      <c r="J3278" s="474"/>
      <c r="K3278" s="475">
        <f t="shared" si="152"/>
        <v>0</v>
      </c>
      <c r="L3278" s="476" t="str">
        <f t="shared" si="150"/>
        <v/>
      </c>
      <c r="M3278" s="477"/>
      <c r="N3278" s="478"/>
    </row>
    <row r="3279" ht="15" customHeight="1" spans="1:14">
      <c r="A3279" s="461">
        <v>3273</v>
      </c>
      <c r="B3279" s="469" t="s">
        <v>3718</v>
      </c>
      <c r="C3279" s="470"/>
      <c r="D3279" s="471" t="s">
        <v>2459</v>
      </c>
      <c r="E3279" s="465">
        <v>0</v>
      </c>
      <c r="F3279" s="466" t="e">
        <f t="shared" si="151"/>
        <v>#DIV/0!</v>
      </c>
      <c r="G3279" s="467">
        <v>0</v>
      </c>
      <c r="H3279" s="468"/>
      <c r="I3279" s="473"/>
      <c r="J3279" s="474"/>
      <c r="K3279" s="475">
        <f t="shared" si="152"/>
        <v>0</v>
      </c>
      <c r="L3279" s="476" t="str">
        <f t="shared" si="150"/>
        <v/>
      </c>
      <c r="M3279" s="477"/>
      <c r="N3279" s="478"/>
    </row>
    <row r="3280" ht="15" customHeight="1" spans="1:14">
      <c r="A3280" s="461">
        <v>3274</v>
      </c>
      <c r="B3280" s="469" t="s">
        <v>3719</v>
      </c>
      <c r="C3280" s="470"/>
      <c r="D3280" s="471" t="s">
        <v>386</v>
      </c>
      <c r="E3280" s="465">
        <v>0</v>
      </c>
      <c r="F3280" s="466" t="e">
        <f t="shared" si="151"/>
        <v>#DIV/0!</v>
      </c>
      <c r="G3280" s="467">
        <v>0</v>
      </c>
      <c r="H3280" s="468"/>
      <c r="I3280" s="473"/>
      <c r="J3280" s="474"/>
      <c r="K3280" s="475">
        <f t="shared" si="152"/>
        <v>0</v>
      </c>
      <c r="L3280" s="476" t="str">
        <f t="shared" si="150"/>
        <v/>
      </c>
      <c r="M3280" s="477"/>
      <c r="N3280" s="478"/>
    </row>
    <row r="3281" ht="15" customHeight="1" spans="1:14">
      <c r="A3281" s="461">
        <v>3275</v>
      </c>
      <c r="B3281" s="469" t="s">
        <v>3720</v>
      </c>
      <c r="C3281" s="470"/>
      <c r="D3281" s="471" t="s">
        <v>378</v>
      </c>
      <c r="E3281" s="465">
        <v>0</v>
      </c>
      <c r="F3281" s="466" t="e">
        <f t="shared" si="151"/>
        <v>#DIV/0!</v>
      </c>
      <c r="G3281" s="467">
        <v>0</v>
      </c>
      <c r="H3281" s="468"/>
      <c r="I3281" s="473"/>
      <c r="J3281" s="474"/>
      <c r="K3281" s="475">
        <f t="shared" si="152"/>
        <v>0</v>
      </c>
      <c r="L3281" s="476" t="str">
        <f t="shared" si="150"/>
        <v/>
      </c>
      <c r="M3281" s="477"/>
      <c r="N3281" s="478"/>
    </row>
    <row r="3282" ht="15" customHeight="1" spans="1:14">
      <c r="A3282" s="461">
        <v>3276</v>
      </c>
      <c r="B3282" s="469" t="s">
        <v>3721</v>
      </c>
      <c r="C3282" s="470"/>
      <c r="D3282" s="471" t="s">
        <v>386</v>
      </c>
      <c r="E3282" s="465">
        <v>0</v>
      </c>
      <c r="F3282" s="466" t="e">
        <f t="shared" si="151"/>
        <v>#DIV/0!</v>
      </c>
      <c r="G3282" s="467">
        <v>0</v>
      </c>
      <c r="H3282" s="468"/>
      <c r="I3282" s="473"/>
      <c r="J3282" s="474"/>
      <c r="K3282" s="475">
        <f t="shared" si="152"/>
        <v>0</v>
      </c>
      <c r="L3282" s="476" t="str">
        <f t="shared" si="150"/>
        <v/>
      </c>
      <c r="M3282" s="477"/>
      <c r="N3282" s="478"/>
    </row>
    <row r="3283" ht="15" customHeight="1" spans="1:14">
      <c r="A3283" s="461">
        <v>3277</v>
      </c>
      <c r="B3283" s="469" t="s">
        <v>3722</v>
      </c>
      <c r="C3283" s="470"/>
      <c r="D3283" s="471" t="s">
        <v>386</v>
      </c>
      <c r="E3283" s="465">
        <v>0</v>
      </c>
      <c r="F3283" s="466" t="e">
        <f t="shared" si="151"/>
        <v>#DIV/0!</v>
      </c>
      <c r="G3283" s="467">
        <v>0</v>
      </c>
      <c r="H3283" s="468"/>
      <c r="I3283" s="473"/>
      <c r="J3283" s="474"/>
      <c r="K3283" s="475">
        <f t="shared" si="152"/>
        <v>0</v>
      </c>
      <c r="L3283" s="476" t="str">
        <f t="shared" si="150"/>
        <v/>
      </c>
      <c r="M3283" s="477"/>
      <c r="N3283" s="478"/>
    </row>
    <row r="3284" ht="15" customHeight="1" spans="1:14">
      <c r="A3284" s="461">
        <v>3278</v>
      </c>
      <c r="B3284" s="469" t="s">
        <v>3723</v>
      </c>
      <c r="C3284" s="470"/>
      <c r="D3284" s="471" t="s">
        <v>386</v>
      </c>
      <c r="E3284" s="465">
        <v>0</v>
      </c>
      <c r="F3284" s="466" t="e">
        <f t="shared" si="151"/>
        <v>#DIV/0!</v>
      </c>
      <c r="G3284" s="467">
        <v>0</v>
      </c>
      <c r="H3284" s="468"/>
      <c r="I3284" s="473"/>
      <c r="J3284" s="474"/>
      <c r="K3284" s="475">
        <f t="shared" si="152"/>
        <v>0</v>
      </c>
      <c r="L3284" s="476" t="str">
        <f t="shared" si="150"/>
        <v/>
      </c>
      <c r="M3284" s="477"/>
      <c r="N3284" s="478"/>
    </row>
    <row r="3285" ht="15" customHeight="1" spans="1:14">
      <c r="A3285" s="461">
        <v>3279</v>
      </c>
      <c r="B3285" s="469" t="s">
        <v>3724</v>
      </c>
      <c r="C3285" s="470"/>
      <c r="D3285" s="471" t="s">
        <v>386</v>
      </c>
      <c r="E3285" s="465">
        <v>0</v>
      </c>
      <c r="F3285" s="466" t="e">
        <f t="shared" si="151"/>
        <v>#DIV/0!</v>
      </c>
      <c r="G3285" s="467">
        <v>0</v>
      </c>
      <c r="H3285" s="468"/>
      <c r="I3285" s="473"/>
      <c r="J3285" s="474"/>
      <c r="K3285" s="475">
        <f t="shared" si="152"/>
        <v>0</v>
      </c>
      <c r="L3285" s="476" t="str">
        <f t="shared" si="150"/>
        <v/>
      </c>
      <c r="M3285" s="477"/>
      <c r="N3285" s="478"/>
    </row>
    <row r="3286" ht="15" customHeight="1" spans="1:14">
      <c r="A3286" s="461">
        <v>3280</v>
      </c>
      <c r="B3286" s="469" t="s">
        <v>3725</v>
      </c>
      <c r="C3286" s="470"/>
      <c r="D3286" s="471" t="s">
        <v>386</v>
      </c>
      <c r="E3286" s="465">
        <v>0</v>
      </c>
      <c r="F3286" s="466" t="e">
        <f t="shared" si="151"/>
        <v>#DIV/0!</v>
      </c>
      <c r="G3286" s="467">
        <v>0</v>
      </c>
      <c r="H3286" s="468"/>
      <c r="I3286" s="473"/>
      <c r="J3286" s="474"/>
      <c r="K3286" s="475">
        <f t="shared" si="152"/>
        <v>0</v>
      </c>
      <c r="L3286" s="476" t="str">
        <f t="shared" si="150"/>
        <v/>
      </c>
      <c r="M3286" s="477"/>
      <c r="N3286" s="478"/>
    </row>
    <row r="3287" ht="15" customHeight="1" spans="1:14">
      <c r="A3287" s="461">
        <v>3281</v>
      </c>
      <c r="B3287" s="469" t="s">
        <v>3726</v>
      </c>
      <c r="C3287" s="470"/>
      <c r="D3287" s="471" t="s">
        <v>2646</v>
      </c>
      <c r="E3287" s="465">
        <v>0</v>
      </c>
      <c r="F3287" s="466" t="e">
        <f t="shared" si="151"/>
        <v>#DIV/0!</v>
      </c>
      <c r="G3287" s="467">
        <v>0</v>
      </c>
      <c r="H3287" s="468"/>
      <c r="I3287" s="473"/>
      <c r="J3287" s="474"/>
      <c r="K3287" s="475">
        <f t="shared" si="152"/>
        <v>0</v>
      </c>
      <c r="L3287" s="476" t="str">
        <f t="shared" si="150"/>
        <v/>
      </c>
      <c r="M3287" s="477"/>
      <c r="N3287" s="478"/>
    </row>
    <row r="3288" ht="15" customHeight="1" spans="1:14">
      <c r="A3288" s="461">
        <v>3282</v>
      </c>
      <c r="B3288" s="469" t="s">
        <v>3727</v>
      </c>
      <c r="C3288" s="470"/>
      <c r="D3288" s="471" t="s">
        <v>2646</v>
      </c>
      <c r="E3288" s="465">
        <v>0</v>
      </c>
      <c r="F3288" s="466" t="e">
        <f t="shared" si="151"/>
        <v>#DIV/0!</v>
      </c>
      <c r="G3288" s="467">
        <v>0</v>
      </c>
      <c r="H3288" s="468"/>
      <c r="I3288" s="473"/>
      <c r="J3288" s="474"/>
      <c r="K3288" s="475">
        <f t="shared" si="152"/>
        <v>0</v>
      </c>
      <c r="L3288" s="476" t="str">
        <f t="shared" si="150"/>
        <v/>
      </c>
      <c r="M3288" s="477"/>
      <c r="N3288" s="478"/>
    </row>
    <row r="3289" ht="15" customHeight="1" spans="1:14">
      <c r="A3289" s="461">
        <v>3283</v>
      </c>
      <c r="B3289" s="469" t="s">
        <v>3728</v>
      </c>
      <c r="C3289" s="470"/>
      <c r="D3289" s="471" t="s">
        <v>946</v>
      </c>
      <c r="E3289" s="465">
        <v>0</v>
      </c>
      <c r="F3289" s="466" t="e">
        <f t="shared" si="151"/>
        <v>#DIV/0!</v>
      </c>
      <c r="G3289" s="467">
        <v>0</v>
      </c>
      <c r="H3289" s="468"/>
      <c r="I3289" s="473"/>
      <c r="J3289" s="474"/>
      <c r="K3289" s="475">
        <f t="shared" si="152"/>
        <v>0</v>
      </c>
      <c r="L3289" s="476" t="str">
        <f t="shared" si="150"/>
        <v/>
      </c>
      <c r="M3289" s="477"/>
      <c r="N3289" s="478"/>
    </row>
    <row r="3290" ht="15" customHeight="1" spans="1:14">
      <c r="A3290" s="461">
        <v>3284</v>
      </c>
      <c r="B3290" s="469" t="s">
        <v>3729</v>
      </c>
      <c r="C3290" s="470"/>
      <c r="D3290" s="471" t="s">
        <v>378</v>
      </c>
      <c r="E3290" s="465">
        <v>0</v>
      </c>
      <c r="F3290" s="466" t="e">
        <f t="shared" si="151"/>
        <v>#DIV/0!</v>
      </c>
      <c r="G3290" s="467">
        <v>0</v>
      </c>
      <c r="H3290" s="468"/>
      <c r="I3290" s="473"/>
      <c r="J3290" s="474"/>
      <c r="K3290" s="475">
        <f t="shared" si="152"/>
        <v>0</v>
      </c>
      <c r="L3290" s="476" t="str">
        <f t="shared" si="150"/>
        <v/>
      </c>
      <c r="M3290" s="477"/>
      <c r="N3290" s="478"/>
    </row>
    <row r="3291" ht="15" customHeight="1" spans="1:14">
      <c r="A3291" s="461">
        <v>3285</v>
      </c>
      <c r="B3291" s="469" t="s">
        <v>3730</v>
      </c>
      <c r="C3291" s="470"/>
      <c r="D3291" s="471" t="s">
        <v>386</v>
      </c>
      <c r="E3291" s="465">
        <v>0</v>
      </c>
      <c r="F3291" s="466" t="e">
        <f t="shared" si="151"/>
        <v>#DIV/0!</v>
      </c>
      <c r="G3291" s="467">
        <v>0</v>
      </c>
      <c r="H3291" s="468"/>
      <c r="I3291" s="473"/>
      <c r="J3291" s="474"/>
      <c r="K3291" s="475">
        <f t="shared" si="152"/>
        <v>0</v>
      </c>
      <c r="L3291" s="476" t="str">
        <f t="shared" si="150"/>
        <v/>
      </c>
      <c r="M3291" s="477"/>
      <c r="N3291" s="478"/>
    </row>
    <row r="3292" ht="15" customHeight="1" spans="1:14">
      <c r="A3292" s="461">
        <v>3286</v>
      </c>
      <c r="B3292" s="469" t="s">
        <v>3731</v>
      </c>
      <c r="C3292" s="470"/>
      <c r="D3292" s="471" t="s">
        <v>831</v>
      </c>
      <c r="E3292" s="465">
        <v>0</v>
      </c>
      <c r="F3292" s="466" t="e">
        <f t="shared" si="151"/>
        <v>#DIV/0!</v>
      </c>
      <c r="G3292" s="467">
        <v>0</v>
      </c>
      <c r="H3292" s="468"/>
      <c r="I3292" s="473"/>
      <c r="J3292" s="474"/>
      <c r="K3292" s="475">
        <f t="shared" si="152"/>
        <v>0</v>
      </c>
      <c r="L3292" s="476" t="str">
        <f t="shared" si="150"/>
        <v/>
      </c>
      <c r="M3292" s="477"/>
      <c r="N3292" s="478"/>
    </row>
    <row r="3293" ht="15" customHeight="1" spans="1:14">
      <c r="A3293" s="461">
        <v>3287</v>
      </c>
      <c r="B3293" s="469" t="s">
        <v>3732</v>
      </c>
      <c r="C3293" s="470"/>
      <c r="D3293" s="471" t="s">
        <v>840</v>
      </c>
      <c r="E3293" s="465">
        <v>0</v>
      </c>
      <c r="F3293" s="466" t="e">
        <f t="shared" si="151"/>
        <v>#DIV/0!</v>
      </c>
      <c r="G3293" s="467">
        <v>0</v>
      </c>
      <c r="H3293" s="468"/>
      <c r="I3293" s="473"/>
      <c r="J3293" s="474"/>
      <c r="K3293" s="475">
        <f t="shared" si="152"/>
        <v>0</v>
      </c>
      <c r="L3293" s="476" t="str">
        <f t="shared" si="150"/>
        <v/>
      </c>
      <c r="M3293" s="477"/>
      <c r="N3293" s="478"/>
    </row>
    <row r="3294" ht="15" customHeight="1" spans="1:14">
      <c r="A3294" s="461">
        <v>3288</v>
      </c>
      <c r="B3294" s="469" t="s">
        <v>3733</v>
      </c>
      <c r="C3294" s="470"/>
      <c r="D3294" s="471" t="s">
        <v>2532</v>
      </c>
      <c r="E3294" s="465">
        <v>0</v>
      </c>
      <c r="F3294" s="466" t="e">
        <f t="shared" si="151"/>
        <v>#DIV/0!</v>
      </c>
      <c r="G3294" s="467">
        <v>0</v>
      </c>
      <c r="H3294" s="468"/>
      <c r="I3294" s="473"/>
      <c r="J3294" s="474"/>
      <c r="K3294" s="475">
        <f t="shared" si="152"/>
        <v>0</v>
      </c>
      <c r="L3294" s="476" t="str">
        <f t="shared" si="150"/>
        <v/>
      </c>
      <c r="M3294" s="477"/>
      <c r="N3294" s="478"/>
    </row>
    <row r="3295" ht="15" customHeight="1" spans="1:14">
      <c r="A3295" s="461">
        <v>3289</v>
      </c>
      <c r="B3295" s="469" t="s">
        <v>2668</v>
      </c>
      <c r="C3295" s="470"/>
      <c r="D3295" s="471" t="s">
        <v>3155</v>
      </c>
      <c r="E3295" s="465">
        <v>0</v>
      </c>
      <c r="F3295" s="466" t="e">
        <f t="shared" si="151"/>
        <v>#DIV/0!</v>
      </c>
      <c r="G3295" s="467">
        <v>0</v>
      </c>
      <c r="H3295" s="468"/>
      <c r="I3295" s="473"/>
      <c r="J3295" s="474"/>
      <c r="K3295" s="475">
        <f t="shared" si="152"/>
        <v>0</v>
      </c>
      <c r="L3295" s="476" t="str">
        <f t="shared" si="150"/>
        <v/>
      </c>
      <c r="M3295" s="477"/>
      <c r="N3295" s="478"/>
    </row>
    <row r="3296" ht="15" customHeight="1" spans="1:14">
      <c r="A3296" s="461">
        <v>3290</v>
      </c>
      <c r="B3296" s="469" t="s">
        <v>2669</v>
      </c>
      <c r="C3296" s="470"/>
      <c r="D3296" s="471" t="s">
        <v>386</v>
      </c>
      <c r="E3296" s="465">
        <v>0</v>
      </c>
      <c r="F3296" s="466" t="e">
        <f t="shared" si="151"/>
        <v>#DIV/0!</v>
      </c>
      <c r="G3296" s="467">
        <v>0</v>
      </c>
      <c r="H3296" s="468"/>
      <c r="I3296" s="473"/>
      <c r="J3296" s="474"/>
      <c r="K3296" s="475">
        <f t="shared" si="152"/>
        <v>0</v>
      </c>
      <c r="L3296" s="476" t="str">
        <f t="shared" si="150"/>
        <v/>
      </c>
      <c r="M3296" s="477"/>
      <c r="N3296" s="478"/>
    </row>
    <row r="3297" ht="15" customHeight="1" spans="1:14">
      <c r="A3297" s="461">
        <v>3291</v>
      </c>
      <c r="B3297" s="469" t="s">
        <v>3734</v>
      </c>
      <c r="C3297" s="470"/>
      <c r="D3297" s="471" t="s">
        <v>1664</v>
      </c>
      <c r="E3297" s="465">
        <v>0</v>
      </c>
      <c r="F3297" s="466" t="e">
        <f t="shared" si="151"/>
        <v>#DIV/0!</v>
      </c>
      <c r="G3297" s="467">
        <v>0</v>
      </c>
      <c r="H3297" s="468"/>
      <c r="I3297" s="473"/>
      <c r="J3297" s="474"/>
      <c r="K3297" s="475">
        <f t="shared" si="152"/>
        <v>0</v>
      </c>
      <c r="L3297" s="476" t="str">
        <f t="shared" si="150"/>
        <v/>
      </c>
      <c r="M3297" s="477"/>
      <c r="N3297" s="478"/>
    </row>
    <row r="3298" ht="15" customHeight="1" spans="1:14">
      <c r="A3298" s="461">
        <v>3292</v>
      </c>
      <c r="B3298" s="469" t="s">
        <v>2679</v>
      </c>
      <c r="C3298" s="470"/>
      <c r="D3298" s="471" t="s">
        <v>701</v>
      </c>
      <c r="E3298" s="465">
        <v>0</v>
      </c>
      <c r="F3298" s="466" t="e">
        <f t="shared" si="151"/>
        <v>#DIV/0!</v>
      </c>
      <c r="G3298" s="467">
        <v>0</v>
      </c>
      <c r="H3298" s="468"/>
      <c r="I3298" s="473"/>
      <c r="J3298" s="474"/>
      <c r="K3298" s="475">
        <f t="shared" si="152"/>
        <v>0</v>
      </c>
      <c r="L3298" s="476" t="str">
        <f t="shared" si="150"/>
        <v/>
      </c>
      <c r="M3298" s="477"/>
      <c r="N3298" s="478"/>
    </row>
    <row r="3299" ht="15" customHeight="1" spans="1:14">
      <c r="A3299" s="461">
        <v>3293</v>
      </c>
      <c r="B3299" s="469" t="s">
        <v>3735</v>
      </c>
      <c r="C3299" s="470"/>
      <c r="D3299" s="471" t="s">
        <v>987</v>
      </c>
      <c r="E3299" s="465">
        <v>0</v>
      </c>
      <c r="F3299" s="466" t="e">
        <f t="shared" si="151"/>
        <v>#DIV/0!</v>
      </c>
      <c r="G3299" s="467">
        <v>0</v>
      </c>
      <c r="H3299" s="468"/>
      <c r="I3299" s="473"/>
      <c r="J3299" s="474"/>
      <c r="K3299" s="475">
        <f t="shared" si="152"/>
        <v>0</v>
      </c>
      <c r="L3299" s="476" t="str">
        <f t="shared" si="150"/>
        <v/>
      </c>
      <c r="M3299" s="477"/>
      <c r="N3299" s="478"/>
    </row>
    <row r="3300" ht="15" customHeight="1" spans="1:14">
      <c r="A3300" s="461">
        <v>3294</v>
      </c>
      <c r="B3300" s="469" t="s">
        <v>3736</v>
      </c>
      <c r="C3300" s="470"/>
      <c r="D3300" s="471" t="s">
        <v>386</v>
      </c>
      <c r="E3300" s="465">
        <v>0</v>
      </c>
      <c r="F3300" s="466" t="e">
        <f t="shared" si="151"/>
        <v>#DIV/0!</v>
      </c>
      <c r="G3300" s="467">
        <v>0</v>
      </c>
      <c r="H3300" s="468"/>
      <c r="I3300" s="473"/>
      <c r="J3300" s="474"/>
      <c r="K3300" s="475">
        <f t="shared" si="152"/>
        <v>0</v>
      </c>
      <c r="L3300" s="476" t="str">
        <f t="shared" si="150"/>
        <v/>
      </c>
      <c r="M3300" s="477"/>
      <c r="N3300" s="478"/>
    </row>
    <row r="3301" ht="15" customHeight="1" spans="1:14">
      <c r="A3301" s="461">
        <v>3295</v>
      </c>
      <c r="B3301" s="469" t="s">
        <v>2681</v>
      </c>
      <c r="C3301" s="470" t="s">
        <v>1427</v>
      </c>
      <c r="D3301" s="471" t="s">
        <v>701</v>
      </c>
      <c r="E3301" s="465">
        <v>0</v>
      </c>
      <c r="F3301" s="466" t="e">
        <f t="shared" si="151"/>
        <v>#DIV/0!</v>
      </c>
      <c r="G3301" s="467">
        <v>0</v>
      </c>
      <c r="H3301" s="468"/>
      <c r="I3301" s="473"/>
      <c r="J3301" s="474"/>
      <c r="K3301" s="475">
        <f t="shared" si="152"/>
        <v>0</v>
      </c>
      <c r="L3301" s="476" t="str">
        <f t="shared" si="150"/>
        <v/>
      </c>
      <c r="M3301" s="477"/>
      <c r="N3301" s="478"/>
    </row>
    <row r="3302" ht="15" customHeight="1" spans="1:14">
      <c r="A3302" s="461">
        <v>3296</v>
      </c>
      <c r="B3302" s="469" t="s">
        <v>2685</v>
      </c>
      <c r="C3302" s="470" t="s">
        <v>1629</v>
      </c>
      <c r="D3302" s="471" t="s">
        <v>476</v>
      </c>
      <c r="E3302" s="465">
        <v>0</v>
      </c>
      <c r="F3302" s="466" t="e">
        <f t="shared" si="151"/>
        <v>#DIV/0!</v>
      </c>
      <c r="G3302" s="467">
        <v>0</v>
      </c>
      <c r="H3302" s="468"/>
      <c r="I3302" s="473"/>
      <c r="J3302" s="474"/>
      <c r="K3302" s="475">
        <f t="shared" si="152"/>
        <v>0</v>
      </c>
      <c r="L3302" s="476" t="str">
        <f t="shared" si="150"/>
        <v/>
      </c>
      <c r="M3302" s="477"/>
      <c r="N3302" s="478"/>
    </row>
    <row r="3303" ht="15" customHeight="1" spans="1:14">
      <c r="A3303" s="461">
        <v>3297</v>
      </c>
      <c r="B3303" s="469" t="s">
        <v>2685</v>
      </c>
      <c r="C3303" s="470" t="s">
        <v>3737</v>
      </c>
      <c r="D3303" s="471" t="s">
        <v>476</v>
      </c>
      <c r="E3303" s="465">
        <v>0</v>
      </c>
      <c r="F3303" s="466" t="e">
        <f t="shared" si="151"/>
        <v>#DIV/0!</v>
      </c>
      <c r="G3303" s="467">
        <v>0</v>
      </c>
      <c r="H3303" s="468"/>
      <c r="I3303" s="473"/>
      <c r="J3303" s="474"/>
      <c r="K3303" s="475">
        <f t="shared" si="152"/>
        <v>0</v>
      </c>
      <c r="L3303" s="476" t="str">
        <f t="shared" si="150"/>
        <v/>
      </c>
      <c r="M3303" s="477"/>
      <c r="N3303" s="478"/>
    </row>
    <row r="3304" ht="15" customHeight="1" spans="1:14">
      <c r="A3304" s="461">
        <v>3298</v>
      </c>
      <c r="B3304" s="469" t="s">
        <v>2690</v>
      </c>
      <c r="C3304" s="470" t="s">
        <v>3738</v>
      </c>
      <c r="D3304" s="471" t="s">
        <v>476</v>
      </c>
      <c r="E3304" s="465">
        <v>0</v>
      </c>
      <c r="F3304" s="466" t="e">
        <f t="shared" si="151"/>
        <v>#DIV/0!</v>
      </c>
      <c r="G3304" s="467">
        <v>0</v>
      </c>
      <c r="H3304" s="468"/>
      <c r="I3304" s="473"/>
      <c r="J3304" s="474"/>
      <c r="K3304" s="475">
        <f t="shared" si="152"/>
        <v>0</v>
      </c>
      <c r="L3304" s="476" t="str">
        <f t="shared" si="150"/>
        <v/>
      </c>
      <c r="M3304" s="477"/>
      <c r="N3304" s="478"/>
    </row>
    <row r="3305" ht="15" customHeight="1" spans="1:14">
      <c r="A3305" s="461">
        <v>3299</v>
      </c>
      <c r="B3305" s="469" t="s">
        <v>3739</v>
      </c>
      <c r="C3305" s="470"/>
      <c r="D3305" s="471" t="s">
        <v>386</v>
      </c>
      <c r="E3305" s="465">
        <v>0</v>
      </c>
      <c r="F3305" s="466" t="e">
        <f t="shared" si="151"/>
        <v>#DIV/0!</v>
      </c>
      <c r="G3305" s="467">
        <v>0</v>
      </c>
      <c r="H3305" s="468"/>
      <c r="I3305" s="473"/>
      <c r="J3305" s="474"/>
      <c r="K3305" s="475">
        <f t="shared" si="152"/>
        <v>0</v>
      </c>
      <c r="L3305" s="476" t="str">
        <f t="shared" si="150"/>
        <v/>
      </c>
      <c r="M3305" s="477"/>
      <c r="N3305" s="478"/>
    </row>
    <row r="3306" ht="15" customHeight="1" spans="1:14">
      <c r="A3306" s="461">
        <v>3300</v>
      </c>
      <c r="B3306" s="469" t="s">
        <v>3740</v>
      </c>
      <c r="C3306" s="470"/>
      <c r="D3306" s="471" t="s">
        <v>393</v>
      </c>
      <c r="E3306" s="465">
        <v>0</v>
      </c>
      <c r="F3306" s="466" t="e">
        <f t="shared" si="151"/>
        <v>#DIV/0!</v>
      </c>
      <c r="G3306" s="467">
        <v>0</v>
      </c>
      <c r="H3306" s="468"/>
      <c r="I3306" s="473"/>
      <c r="J3306" s="474"/>
      <c r="K3306" s="475">
        <f t="shared" si="152"/>
        <v>0</v>
      </c>
      <c r="L3306" s="476" t="str">
        <f t="shared" si="150"/>
        <v/>
      </c>
      <c r="M3306" s="477"/>
      <c r="N3306" s="478"/>
    </row>
    <row r="3307" ht="15" customHeight="1" spans="1:14">
      <c r="A3307" s="461">
        <v>3301</v>
      </c>
      <c r="B3307" s="469" t="s">
        <v>3741</v>
      </c>
      <c r="C3307" s="470"/>
      <c r="D3307" s="471" t="s">
        <v>468</v>
      </c>
      <c r="E3307" s="465">
        <v>0</v>
      </c>
      <c r="F3307" s="466" t="e">
        <f t="shared" si="151"/>
        <v>#DIV/0!</v>
      </c>
      <c r="G3307" s="467">
        <v>0</v>
      </c>
      <c r="H3307" s="468"/>
      <c r="I3307" s="473"/>
      <c r="J3307" s="474"/>
      <c r="K3307" s="475">
        <f t="shared" si="152"/>
        <v>0</v>
      </c>
      <c r="L3307" s="476" t="str">
        <f t="shared" si="150"/>
        <v/>
      </c>
      <c r="M3307" s="477"/>
      <c r="N3307" s="478"/>
    </row>
    <row r="3308" ht="15" customHeight="1" spans="1:14">
      <c r="A3308" s="461">
        <v>3302</v>
      </c>
      <c r="B3308" s="469" t="s">
        <v>3741</v>
      </c>
      <c r="C3308" s="470"/>
      <c r="D3308" s="471" t="s">
        <v>840</v>
      </c>
      <c r="E3308" s="465">
        <v>0</v>
      </c>
      <c r="F3308" s="466" t="e">
        <f t="shared" si="151"/>
        <v>#DIV/0!</v>
      </c>
      <c r="G3308" s="467">
        <v>0</v>
      </c>
      <c r="H3308" s="468"/>
      <c r="I3308" s="473"/>
      <c r="J3308" s="474"/>
      <c r="K3308" s="475">
        <f t="shared" si="152"/>
        <v>0</v>
      </c>
      <c r="L3308" s="476" t="str">
        <f t="shared" si="150"/>
        <v/>
      </c>
      <c r="M3308" s="477"/>
      <c r="N3308" s="478"/>
    </row>
    <row r="3309" ht="15" customHeight="1" spans="1:14">
      <c r="A3309" s="461">
        <v>3303</v>
      </c>
      <c r="B3309" s="469" t="s">
        <v>2692</v>
      </c>
      <c r="C3309" s="470" t="s">
        <v>3620</v>
      </c>
      <c r="D3309" s="471" t="s">
        <v>476</v>
      </c>
      <c r="E3309" s="465">
        <v>0</v>
      </c>
      <c r="F3309" s="466" t="e">
        <f t="shared" si="151"/>
        <v>#DIV/0!</v>
      </c>
      <c r="G3309" s="467">
        <v>0</v>
      </c>
      <c r="H3309" s="468"/>
      <c r="I3309" s="473"/>
      <c r="J3309" s="474"/>
      <c r="K3309" s="475">
        <f t="shared" si="152"/>
        <v>0</v>
      </c>
      <c r="L3309" s="476" t="str">
        <f t="shared" si="150"/>
        <v/>
      </c>
      <c r="M3309" s="477"/>
      <c r="N3309" s="478"/>
    </row>
    <row r="3310" ht="15" customHeight="1" spans="1:14">
      <c r="A3310" s="461">
        <v>3304</v>
      </c>
      <c r="B3310" s="469" t="s">
        <v>2692</v>
      </c>
      <c r="C3310" s="470" t="s">
        <v>2699</v>
      </c>
      <c r="D3310" s="471" t="s">
        <v>476</v>
      </c>
      <c r="E3310" s="465">
        <v>0</v>
      </c>
      <c r="F3310" s="466" t="e">
        <f t="shared" si="151"/>
        <v>#DIV/0!</v>
      </c>
      <c r="G3310" s="467">
        <v>0</v>
      </c>
      <c r="H3310" s="468"/>
      <c r="I3310" s="473"/>
      <c r="J3310" s="474"/>
      <c r="K3310" s="475">
        <f t="shared" si="152"/>
        <v>0</v>
      </c>
      <c r="L3310" s="476" t="str">
        <f t="shared" si="150"/>
        <v/>
      </c>
      <c r="M3310" s="477"/>
      <c r="N3310" s="478"/>
    </row>
    <row r="3311" ht="15" customHeight="1" spans="1:14">
      <c r="A3311" s="461">
        <v>3305</v>
      </c>
      <c r="B3311" s="469" t="s">
        <v>3742</v>
      </c>
      <c r="C3311" s="470"/>
      <c r="D3311" s="471" t="s">
        <v>514</v>
      </c>
      <c r="E3311" s="465">
        <v>0</v>
      </c>
      <c r="F3311" s="466" t="e">
        <f t="shared" si="151"/>
        <v>#DIV/0!</v>
      </c>
      <c r="G3311" s="467">
        <v>0</v>
      </c>
      <c r="H3311" s="468"/>
      <c r="I3311" s="473"/>
      <c r="J3311" s="474"/>
      <c r="K3311" s="475">
        <f t="shared" si="152"/>
        <v>0</v>
      </c>
      <c r="L3311" s="476" t="str">
        <f t="shared" si="150"/>
        <v/>
      </c>
      <c r="M3311" s="477"/>
      <c r="N3311" s="478"/>
    </row>
    <row r="3312" ht="15" customHeight="1" spans="1:14">
      <c r="A3312" s="461">
        <v>3306</v>
      </c>
      <c r="B3312" s="469" t="s">
        <v>3743</v>
      </c>
      <c r="C3312" s="470"/>
      <c r="D3312" s="471" t="s">
        <v>514</v>
      </c>
      <c r="E3312" s="465">
        <v>0</v>
      </c>
      <c r="F3312" s="466" t="e">
        <f t="shared" si="151"/>
        <v>#DIV/0!</v>
      </c>
      <c r="G3312" s="467">
        <v>0</v>
      </c>
      <c r="H3312" s="468"/>
      <c r="I3312" s="473"/>
      <c r="J3312" s="474"/>
      <c r="K3312" s="475">
        <f t="shared" si="152"/>
        <v>0</v>
      </c>
      <c r="L3312" s="476" t="str">
        <f t="shared" si="150"/>
        <v/>
      </c>
      <c r="M3312" s="477"/>
      <c r="N3312" s="478"/>
    </row>
    <row r="3313" ht="15" customHeight="1" spans="1:14">
      <c r="A3313" s="461">
        <v>3307</v>
      </c>
      <c r="B3313" s="469" t="s">
        <v>3744</v>
      </c>
      <c r="C3313" s="470"/>
      <c r="D3313" s="471" t="s">
        <v>514</v>
      </c>
      <c r="E3313" s="465">
        <v>0</v>
      </c>
      <c r="F3313" s="466" t="e">
        <f t="shared" si="151"/>
        <v>#DIV/0!</v>
      </c>
      <c r="G3313" s="467">
        <v>0</v>
      </c>
      <c r="H3313" s="468"/>
      <c r="I3313" s="473"/>
      <c r="J3313" s="474"/>
      <c r="K3313" s="475">
        <f t="shared" si="152"/>
        <v>0</v>
      </c>
      <c r="L3313" s="476" t="str">
        <f t="shared" si="150"/>
        <v/>
      </c>
      <c r="M3313" s="477"/>
      <c r="N3313" s="478"/>
    </row>
    <row r="3314" ht="15" customHeight="1" spans="1:14">
      <c r="A3314" s="461">
        <v>3308</v>
      </c>
      <c r="B3314" s="469" t="s">
        <v>3745</v>
      </c>
      <c r="C3314" s="470"/>
      <c r="D3314" s="471" t="s">
        <v>476</v>
      </c>
      <c r="E3314" s="465">
        <v>0</v>
      </c>
      <c r="F3314" s="466" t="e">
        <f t="shared" si="151"/>
        <v>#DIV/0!</v>
      </c>
      <c r="G3314" s="467">
        <v>0</v>
      </c>
      <c r="H3314" s="468"/>
      <c r="I3314" s="473"/>
      <c r="J3314" s="474"/>
      <c r="K3314" s="475">
        <f t="shared" si="152"/>
        <v>0</v>
      </c>
      <c r="L3314" s="476" t="str">
        <f t="shared" si="150"/>
        <v/>
      </c>
      <c r="M3314" s="477"/>
      <c r="N3314" s="478"/>
    </row>
    <row r="3315" ht="15" customHeight="1" spans="1:14">
      <c r="A3315" s="461">
        <v>3309</v>
      </c>
      <c r="B3315" s="469" t="s">
        <v>3746</v>
      </c>
      <c r="C3315" s="470"/>
      <c r="D3315" s="471" t="s">
        <v>2412</v>
      </c>
      <c r="E3315" s="465">
        <v>0</v>
      </c>
      <c r="F3315" s="466" t="e">
        <f t="shared" si="151"/>
        <v>#DIV/0!</v>
      </c>
      <c r="G3315" s="467">
        <v>0</v>
      </c>
      <c r="H3315" s="468"/>
      <c r="I3315" s="473"/>
      <c r="J3315" s="474"/>
      <c r="K3315" s="475">
        <f t="shared" si="152"/>
        <v>0</v>
      </c>
      <c r="L3315" s="476" t="str">
        <f t="shared" si="150"/>
        <v/>
      </c>
      <c r="M3315" s="477"/>
      <c r="N3315" s="478"/>
    </row>
    <row r="3316" ht="15" customHeight="1" spans="1:14">
      <c r="A3316" s="461">
        <v>3310</v>
      </c>
      <c r="B3316" s="469" t="s">
        <v>3747</v>
      </c>
      <c r="C3316" s="470"/>
      <c r="D3316" s="471" t="s">
        <v>518</v>
      </c>
      <c r="E3316" s="465">
        <v>0</v>
      </c>
      <c r="F3316" s="466" t="e">
        <f t="shared" si="151"/>
        <v>#DIV/0!</v>
      </c>
      <c r="G3316" s="467">
        <v>0</v>
      </c>
      <c r="H3316" s="468"/>
      <c r="I3316" s="473"/>
      <c r="J3316" s="474"/>
      <c r="K3316" s="475">
        <f t="shared" si="152"/>
        <v>0</v>
      </c>
      <c r="L3316" s="476" t="str">
        <f t="shared" si="150"/>
        <v/>
      </c>
      <c r="M3316" s="477"/>
      <c r="N3316" s="478"/>
    </row>
    <row r="3317" ht="15" customHeight="1" spans="1:14">
      <c r="A3317" s="461">
        <v>3311</v>
      </c>
      <c r="B3317" s="469" t="s">
        <v>3748</v>
      </c>
      <c r="C3317" s="470"/>
      <c r="D3317" s="471" t="s">
        <v>2532</v>
      </c>
      <c r="E3317" s="465">
        <v>0</v>
      </c>
      <c r="F3317" s="466" t="e">
        <f t="shared" si="151"/>
        <v>#DIV/0!</v>
      </c>
      <c r="G3317" s="467">
        <v>0</v>
      </c>
      <c r="H3317" s="468"/>
      <c r="I3317" s="473"/>
      <c r="J3317" s="474"/>
      <c r="K3317" s="475">
        <f t="shared" si="152"/>
        <v>0</v>
      </c>
      <c r="L3317" s="476" t="str">
        <f t="shared" si="150"/>
        <v/>
      </c>
      <c r="M3317" s="477"/>
      <c r="N3317" s="478"/>
    </row>
    <row r="3318" ht="15" customHeight="1" spans="1:14">
      <c r="A3318" s="461">
        <v>3312</v>
      </c>
      <c r="B3318" s="469" t="s">
        <v>3749</v>
      </c>
      <c r="C3318" s="470"/>
      <c r="D3318" s="471" t="s">
        <v>840</v>
      </c>
      <c r="E3318" s="465">
        <v>0</v>
      </c>
      <c r="F3318" s="466" t="e">
        <f t="shared" si="151"/>
        <v>#DIV/0!</v>
      </c>
      <c r="G3318" s="467">
        <v>0</v>
      </c>
      <c r="H3318" s="468"/>
      <c r="I3318" s="473"/>
      <c r="J3318" s="474"/>
      <c r="K3318" s="475">
        <f t="shared" si="152"/>
        <v>0</v>
      </c>
      <c r="L3318" s="476" t="str">
        <f t="shared" si="150"/>
        <v/>
      </c>
      <c r="M3318" s="477"/>
      <c r="N3318" s="478"/>
    </row>
    <row r="3319" ht="15" customHeight="1" spans="1:14">
      <c r="A3319" s="461">
        <v>3313</v>
      </c>
      <c r="B3319" s="469" t="s">
        <v>3750</v>
      </c>
      <c r="C3319" s="470"/>
      <c r="D3319" s="471" t="s">
        <v>2412</v>
      </c>
      <c r="E3319" s="465">
        <v>0</v>
      </c>
      <c r="F3319" s="466" t="e">
        <f t="shared" si="151"/>
        <v>#DIV/0!</v>
      </c>
      <c r="G3319" s="467">
        <v>0</v>
      </c>
      <c r="H3319" s="468"/>
      <c r="I3319" s="473"/>
      <c r="J3319" s="474"/>
      <c r="K3319" s="475">
        <f t="shared" si="152"/>
        <v>0</v>
      </c>
      <c r="L3319" s="476" t="str">
        <f t="shared" si="150"/>
        <v/>
      </c>
      <c r="M3319" s="477"/>
      <c r="N3319" s="478"/>
    </row>
    <row r="3320" ht="15" customHeight="1" spans="1:14">
      <c r="A3320" s="461">
        <v>3314</v>
      </c>
      <c r="B3320" s="469" t="s">
        <v>3751</v>
      </c>
      <c r="C3320" s="470"/>
      <c r="D3320" s="471" t="s">
        <v>2412</v>
      </c>
      <c r="E3320" s="465">
        <v>0</v>
      </c>
      <c r="F3320" s="466" t="e">
        <f t="shared" si="151"/>
        <v>#DIV/0!</v>
      </c>
      <c r="G3320" s="467">
        <v>0</v>
      </c>
      <c r="H3320" s="468"/>
      <c r="I3320" s="473"/>
      <c r="J3320" s="474"/>
      <c r="K3320" s="475">
        <f t="shared" si="152"/>
        <v>0</v>
      </c>
      <c r="L3320" s="476" t="str">
        <f t="shared" si="150"/>
        <v/>
      </c>
      <c r="M3320" s="477"/>
      <c r="N3320" s="478"/>
    </row>
    <row r="3321" ht="15" customHeight="1" spans="1:14">
      <c r="A3321" s="461">
        <v>3315</v>
      </c>
      <c r="B3321" s="469" t="s">
        <v>3752</v>
      </c>
      <c r="C3321" s="470"/>
      <c r="D3321" s="471" t="s">
        <v>831</v>
      </c>
      <c r="E3321" s="465">
        <v>0</v>
      </c>
      <c r="F3321" s="466" t="e">
        <f t="shared" si="151"/>
        <v>#DIV/0!</v>
      </c>
      <c r="G3321" s="467">
        <v>0</v>
      </c>
      <c r="H3321" s="468"/>
      <c r="I3321" s="473"/>
      <c r="J3321" s="474"/>
      <c r="K3321" s="475">
        <f t="shared" si="152"/>
        <v>0</v>
      </c>
      <c r="L3321" s="476" t="str">
        <f t="shared" si="150"/>
        <v/>
      </c>
      <c r="M3321" s="477"/>
      <c r="N3321" s="478"/>
    </row>
    <row r="3322" ht="15" customHeight="1" spans="1:14">
      <c r="A3322" s="461">
        <v>3316</v>
      </c>
      <c r="B3322" s="469" t="s">
        <v>3753</v>
      </c>
      <c r="C3322" s="470"/>
      <c r="D3322" s="471" t="s">
        <v>476</v>
      </c>
      <c r="E3322" s="465">
        <v>0</v>
      </c>
      <c r="F3322" s="466" t="e">
        <f t="shared" si="151"/>
        <v>#DIV/0!</v>
      </c>
      <c r="G3322" s="467">
        <v>0</v>
      </c>
      <c r="H3322" s="468"/>
      <c r="I3322" s="473"/>
      <c r="J3322" s="474"/>
      <c r="K3322" s="475">
        <f t="shared" si="152"/>
        <v>0</v>
      </c>
      <c r="L3322" s="476" t="str">
        <f t="shared" si="150"/>
        <v/>
      </c>
      <c r="M3322" s="477"/>
      <c r="N3322" s="478"/>
    </row>
    <row r="3323" ht="15" customHeight="1" spans="1:14">
      <c r="A3323" s="461">
        <v>3317</v>
      </c>
      <c r="B3323" s="469" t="s">
        <v>3754</v>
      </c>
      <c r="C3323" s="470" t="s">
        <v>1377</v>
      </c>
      <c r="D3323" s="471" t="s">
        <v>468</v>
      </c>
      <c r="E3323" s="465">
        <v>0</v>
      </c>
      <c r="F3323" s="466" t="e">
        <f t="shared" si="151"/>
        <v>#DIV/0!</v>
      </c>
      <c r="G3323" s="467">
        <v>0</v>
      </c>
      <c r="H3323" s="468"/>
      <c r="I3323" s="473"/>
      <c r="J3323" s="474"/>
      <c r="K3323" s="475">
        <f t="shared" si="152"/>
        <v>0</v>
      </c>
      <c r="L3323" s="476" t="str">
        <f t="shared" si="150"/>
        <v/>
      </c>
      <c r="M3323" s="477"/>
      <c r="N3323" s="478"/>
    </row>
    <row r="3324" ht="15" customHeight="1" spans="1:14">
      <c r="A3324" s="461">
        <v>3318</v>
      </c>
      <c r="B3324" s="469" t="s">
        <v>3755</v>
      </c>
      <c r="C3324" s="470"/>
      <c r="D3324" s="471" t="s">
        <v>701</v>
      </c>
      <c r="E3324" s="465">
        <v>0</v>
      </c>
      <c r="F3324" s="466" t="e">
        <f t="shared" si="151"/>
        <v>#DIV/0!</v>
      </c>
      <c r="G3324" s="467">
        <v>0</v>
      </c>
      <c r="H3324" s="468"/>
      <c r="I3324" s="473"/>
      <c r="J3324" s="474"/>
      <c r="K3324" s="475">
        <f t="shared" si="152"/>
        <v>0</v>
      </c>
      <c r="L3324" s="476" t="str">
        <f t="shared" si="150"/>
        <v/>
      </c>
      <c r="M3324" s="477"/>
      <c r="N3324" s="478"/>
    </row>
    <row r="3325" ht="15" customHeight="1" spans="1:14">
      <c r="A3325" s="461">
        <v>3319</v>
      </c>
      <c r="B3325" s="469" t="s">
        <v>3756</v>
      </c>
      <c r="C3325" s="470"/>
      <c r="D3325" s="471" t="s">
        <v>1693</v>
      </c>
      <c r="E3325" s="465">
        <v>0</v>
      </c>
      <c r="F3325" s="466" t="e">
        <f t="shared" si="151"/>
        <v>#DIV/0!</v>
      </c>
      <c r="G3325" s="467">
        <v>0</v>
      </c>
      <c r="H3325" s="468"/>
      <c r="I3325" s="473"/>
      <c r="J3325" s="474"/>
      <c r="K3325" s="475">
        <f t="shared" si="152"/>
        <v>0</v>
      </c>
      <c r="L3325" s="476" t="str">
        <f t="shared" si="150"/>
        <v/>
      </c>
      <c r="M3325" s="477"/>
      <c r="N3325" s="478"/>
    </row>
    <row r="3326" ht="15" customHeight="1" spans="1:14">
      <c r="A3326" s="461">
        <v>3320</v>
      </c>
      <c r="B3326" s="469" t="s">
        <v>3757</v>
      </c>
      <c r="C3326" s="470"/>
      <c r="D3326" s="471" t="s">
        <v>972</v>
      </c>
      <c r="E3326" s="465">
        <v>0</v>
      </c>
      <c r="F3326" s="466" t="e">
        <f t="shared" si="151"/>
        <v>#DIV/0!</v>
      </c>
      <c r="G3326" s="467">
        <v>0</v>
      </c>
      <c r="H3326" s="468"/>
      <c r="I3326" s="473"/>
      <c r="J3326" s="474"/>
      <c r="K3326" s="475">
        <f t="shared" si="152"/>
        <v>0</v>
      </c>
      <c r="L3326" s="476" t="str">
        <f t="shared" si="150"/>
        <v/>
      </c>
      <c r="M3326" s="477"/>
      <c r="N3326" s="478"/>
    </row>
    <row r="3327" ht="15" customHeight="1" spans="1:14">
      <c r="A3327" s="461">
        <v>3321</v>
      </c>
      <c r="B3327" s="469" t="s">
        <v>3758</v>
      </c>
      <c r="C3327" s="470" t="s">
        <v>3759</v>
      </c>
      <c r="D3327" s="471" t="s">
        <v>386</v>
      </c>
      <c r="E3327" s="465">
        <v>0</v>
      </c>
      <c r="F3327" s="466" t="e">
        <f t="shared" si="151"/>
        <v>#DIV/0!</v>
      </c>
      <c r="G3327" s="467">
        <v>0</v>
      </c>
      <c r="H3327" s="468"/>
      <c r="I3327" s="473"/>
      <c r="J3327" s="474"/>
      <c r="K3327" s="475">
        <f t="shared" si="152"/>
        <v>0</v>
      </c>
      <c r="L3327" s="476" t="str">
        <f t="shared" si="150"/>
        <v/>
      </c>
      <c r="M3327" s="477"/>
      <c r="N3327" s="478"/>
    </row>
    <row r="3328" ht="15" customHeight="1" spans="1:14">
      <c r="A3328" s="461">
        <v>3322</v>
      </c>
      <c r="B3328" s="469" t="s">
        <v>3760</v>
      </c>
      <c r="C3328" s="470"/>
      <c r="D3328" s="471" t="s">
        <v>386</v>
      </c>
      <c r="E3328" s="465">
        <v>0</v>
      </c>
      <c r="F3328" s="466" t="e">
        <f t="shared" si="151"/>
        <v>#DIV/0!</v>
      </c>
      <c r="G3328" s="467">
        <v>0</v>
      </c>
      <c r="H3328" s="468"/>
      <c r="I3328" s="473"/>
      <c r="J3328" s="474"/>
      <c r="K3328" s="475">
        <f t="shared" si="152"/>
        <v>0</v>
      </c>
      <c r="L3328" s="476" t="str">
        <f t="shared" si="150"/>
        <v/>
      </c>
      <c r="M3328" s="477"/>
      <c r="N3328" s="478"/>
    </row>
    <row r="3329" ht="15" customHeight="1" spans="1:14">
      <c r="A3329" s="461">
        <v>3323</v>
      </c>
      <c r="B3329" s="469" t="s">
        <v>2710</v>
      </c>
      <c r="C3329" s="470" t="s">
        <v>3761</v>
      </c>
      <c r="D3329" s="471" t="s">
        <v>518</v>
      </c>
      <c r="E3329" s="465">
        <v>0</v>
      </c>
      <c r="F3329" s="466" t="e">
        <f t="shared" si="151"/>
        <v>#DIV/0!</v>
      </c>
      <c r="G3329" s="467">
        <v>0</v>
      </c>
      <c r="H3329" s="468"/>
      <c r="I3329" s="473"/>
      <c r="J3329" s="474"/>
      <c r="K3329" s="475">
        <f t="shared" si="152"/>
        <v>0</v>
      </c>
      <c r="L3329" s="476" t="str">
        <f t="shared" si="150"/>
        <v/>
      </c>
      <c r="M3329" s="477"/>
      <c r="N3329" s="478"/>
    </row>
    <row r="3330" ht="15" customHeight="1" spans="1:14">
      <c r="A3330" s="461">
        <v>3324</v>
      </c>
      <c r="B3330" s="469" t="s">
        <v>3762</v>
      </c>
      <c r="C3330" s="470" t="s">
        <v>3763</v>
      </c>
      <c r="D3330" s="471" t="s">
        <v>386</v>
      </c>
      <c r="E3330" s="465">
        <v>0</v>
      </c>
      <c r="F3330" s="466" t="e">
        <f t="shared" si="151"/>
        <v>#DIV/0!</v>
      </c>
      <c r="G3330" s="467">
        <v>0</v>
      </c>
      <c r="H3330" s="468"/>
      <c r="I3330" s="473"/>
      <c r="J3330" s="474"/>
      <c r="K3330" s="475">
        <f t="shared" si="152"/>
        <v>0</v>
      </c>
      <c r="L3330" s="476" t="str">
        <f t="shared" si="150"/>
        <v/>
      </c>
      <c r="M3330" s="477"/>
      <c r="N3330" s="478"/>
    </row>
    <row r="3331" ht="15" customHeight="1" spans="1:14">
      <c r="A3331" s="461">
        <v>3325</v>
      </c>
      <c r="B3331" s="469" t="s">
        <v>2710</v>
      </c>
      <c r="C3331" s="470" t="s">
        <v>364</v>
      </c>
      <c r="D3331" s="471" t="s">
        <v>518</v>
      </c>
      <c r="E3331" s="465">
        <v>0</v>
      </c>
      <c r="F3331" s="466" t="e">
        <f t="shared" si="151"/>
        <v>#DIV/0!</v>
      </c>
      <c r="G3331" s="467">
        <v>0</v>
      </c>
      <c r="H3331" s="468"/>
      <c r="I3331" s="473"/>
      <c r="J3331" s="474"/>
      <c r="K3331" s="475">
        <f t="shared" si="152"/>
        <v>0</v>
      </c>
      <c r="L3331" s="476" t="str">
        <f t="shared" ref="L3331:L3335" si="153">IF(OR(G3331&lt;=0,G3331=""),"",(J3331-G3331)/G3331*100)</f>
        <v/>
      </c>
      <c r="M3331" s="477"/>
      <c r="N3331" s="478"/>
    </row>
    <row r="3332" ht="15" customHeight="1" spans="1:14">
      <c r="A3332" s="461">
        <v>3326</v>
      </c>
      <c r="B3332" s="469" t="s">
        <v>2710</v>
      </c>
      <c r="C3332" s="470" t="s">
        <v>1427</v>
      </c>
      <c r="D3332" s="471" t="s">
        <v>514</v>
      </c>
      <c r="E3332" s="465">
        <v>0</v>
      </c>
      <c r="F3332" s="466" t="e">
        <f t="shared" si="151"/>
        <v>#DIV/0!</v>
      </c>
      <c r="G3332" s="467">
        <v>0</v>
      </c>
      <c r="H3332" s="468"/>
      <c r="I3332" s="473"/>
      <c r="J3332" s="474"/>
      <c r="K3332" s="475">
        <f t="shared" si="152"/>
        <v>0</v>
      </c>
      <c r="L3332" s="476" t="str">
        <f t="shared" si="153"/>
        <v/>
      </c>
      <c r="M3332" s="477"/>
      <c r="N3332" s="478"/>
    </row>
    <row r="3333" ht="15" customHeight="1" spans="1:14">
      <c r="A3333" s="461">
        <v>3327</v>
      </c>
      <c r="B3333" s="469" t="s">
        <v>2710</v>
      </c>
      <c r="C3333" s="470" t="s">
        <v>1427</v>
      </c>
      <c r="D3333" s="471" t="s">
        <v>468</v>
      </c>
      <c r="E3333" s="465">
        <v>0</v>
      </c>
      <c r="F3333" s="466" t="e">
        <f t="shared" si="151"/>
        <v>#DIV/0!</v>
      </c>
      <c r="G3333" s="467">
        <v>0</v>
      </c>
      <c r="H3333" s="468"/>
      <c r="I3333" s="473"/>
      <c r="J3333" s="474"/>
      <c r="K3333" s="475">
        <f t="shared" si="152"/>
        <v>0</v>
      </c>
      <c r="L3333" s="476" t="str">
        <f t="shared" si="153"/>
        <v/>
      </c>
      <c r="M3333" s="477"/>
      <c r="N3333" s="478"/>
    </row>
    <row r="3334" ht="15" customHeight="1" spans="1:14">
      <c r="A3334" s="461">
        <v>3328</v>
      </c>
      <c r="B3334" s="469" t="s">
        <v>3764</v>
      </c>
      <c r="C3334" s="470"/>
      <c r="D3334" s="471" t="s">
        <v>701</v>
      </c>
      <c r="E3334" s="465">
        <v>0</v>
      </c>
      <c r="F3334" s="466" t="e">
        <f t="shared" si="151"/>
        <v>#DIV/0!</v>
      </c>
      <c r="G3334" s="467">
        <v>0</v>
      </c>
      <c r="H3334" s="468"/>
      <c r="I3334" s="473"/>
      <c r="J3334" s="474"/>
      <c r="K3334" s="475">
        <f t="shared" si="152"/>
        <v>0</v>
      </c>
      <c r="L3334" s="476" t="str">
        <f t="shared" si="153"/>
        <v/>
      </c>
      <c r="M3334" s="477"/>
      <c r="N3334" s="478"/>
    </row>
    <row r="3335" ht="15" customHeight="1" spans="1:14">
      <c r="A3335" s="461">
        <v>3329</v>
      </c>
      <c r="B3335" s="470" t="s">
        <v>3765</v>
      </c>
      <c r="C3335" s="470"/>
      <c r="D3335" s="471"/>
      <c r="E3335" s="465">
        <v>0</v>
      </c>
      <c r="F3335" s="466" t="e">
        <f t="shared" si="151"/>
        <v>#DIV/0!</v>
      </c>
      <c r="G3335" s="479">
        <v>0</v>
      </c>
      <c r="H3335" s="468"/>
      <c r="I3335" s="473"/>
      <c r="J3335" s="474"/>
      <c r="K3335" s="475">
        <f t="shared" si="152"/>
        <v>0</v>
      </c>
      <c r="L3335" s="476" t="str">
        <f t="shared" si="153"/>
        <v/>
      </c>
      <c r="M3335" s="477"/>
      <c r="N3335" s="478"/>
    </row>
    <row r="3336" ht="15" customHeight="1" spans="1:14">
      <c r="A3336" s="15" t="s">
        <v>146</v>
      </c>
      <c r="B3336" s="35"/>
      <c r="C3336" s="486"/>
      <c r="D3336" s="487"/>
      <c r="E3336" s="488"/>
      <c r="F3336" s="489"/>
      <c r="G3336" s="473"/>
      <c r="H3336" s="468"/>
      <c r="I3336" s="473"/>
      <c r="J3336" s="474">
        <f>SUM(J7:J3335)</f>
        <v>0</v>
      </c>
      <c r="K3336" s="475">
        <f>SUM(K7:K3335)</f>
        <v>-26297005.27</v>
      </c>
      <c r="L3336" s="476" t="str">
        <f t="shared" si="2"/>
        <v/>
      </c>
      <c r="M3336" s="477"/>
      <c r="N3336" s="478"/>
    </row>
  </sheetData>
  <autoFilter ref="E1:E3795">
    <extLst/>
  </autoFilter>
  <mergeCells count="13">
    <mergeCell ref="A1:N1"/>
    <mergeCell ref="A3:N3"/>
    <mergeCell ref="E5:G5"/>
    <mergeCell ref="H5:J5"/>
    <mergeCell ref="A3336:B3336"/>
    <mergeCell ref="A5:A6"/>
    <mergeCell ref="B5:B6"/>
    <mergeCell ref="C5:C6"/>
    <mergeCell ref="D5:D6"/>
    <mergeCell ref="K5:K6"/>
    <mergeCell ref="L5:L6"/>
    <mergeCell ref="M5:M6"/>
    <mergeCell ref="N5:N6"/>
  </mergeCells>
  <hyperlinks>
    <hyperlink ref="A2" location="'表3-9存货汇总'!B6" display="返回"/>
    <hyperlink ref="B2" location="索引!E9"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L31"/>
  <sheetViews>
    <sheetView zoomScaleSheetLayoutView="85" workbookViewId="0">
      <selection activeCell="A1" sqref="A1"/>
    </sheetView>
  </sheetViews>
  <sheetFormatPr defaultColWidth="9" defaultRowHeight="15.75"/>
  <cols>
    <col min="1" max="1" width="5.1" style="33" customWidth="1"/>
    <col min="2" max="2" width="22.6" style="33" customWidth="1"/>
    <col min="3" max="3" width="4.6" style="33" customWidth="1"/>
    <col min="4" max="4" width="6.6" style="33" customWidth="1"/>
    <col min="5" max="5" width="8.6" style="33" customWidth="1"/>
    <col min="6" max="6" width="13.6" style="33" customWidth="1"/>
    <col min="7" max="7" width="6.6" style="33" customWidth="1"/>
    <col min="8" max="8" width="8.6" style="33" customWidth="1"/>
    <col min="9" max="9" width="14.6" style="33" customWidth="1"/>
    <col min="10" max="10" width="13.6" style="33" customWidth="1"/>
    <col min="11" max="11" width="6.7" style="33" customWidth="1"/>
    <col min="12" max="12" width="9.6" style="33" customWidth="1"/>
    <col min="13" max="16384" width="9" style="33"/>
  </cols>
  <sheetData>
    <row r="1" ht="24.9" customHeight="1" spans="1:12">
      <c r="A1" s="42" t="s">
        <v>3766</v>
      </c>
      <c r="B1" s="43"/>
      <c r="C1" s="43"/>
      <c r="D1" s="43"/>
      <c r="E1" s="43"/>
      <c r="F1" s="44"/>
      <c r="G1" s="44"/>
      <c r="H1" s="44"/>
      <c r="I1" s="44"/>
      <c r="J1" s="44"/>
      <c r="K1" s="44"/>
      <c r="L1" s="44"/>
    </row>
    <row r="2" ht="14.1" customHeight="1" spans="1:12">
      <c r="A2" s="4" t="s">
        <v>131</v>
      </c>
      <c r="B2" s="4" t="s">
        <v>0</v>
      </c>
      <c r="C2" s="5"/>
      <c r="D2" s="5"/>
      <c r="E2" s="5"/>
      <c r="F2" s="5"/>
      <c r="G2" s="5"/>
      <c r="H2" s="5"/>
      <c r="I2" s="5"/>
      <c r="J2" s="5"/>
      <c r="K2" s="5"/>
      <c r="L2" s="32" t="s">
        <v>3767</v>
      </c>
    </row>
    <row r="3" ht="14.1" customHeight="1" spans="1:12">
      <c r="A3" s="45" t="e">
        <f>#REF!</f>
        <v>#REF!</v>
      </c>
      <c r="B3" s="45"/>
      <c r="C3" s="45"/>
      <c r="D3" s="45"/>
      <c r="E3" s="45"/>
      <c r="F3" s="45"/>
      <c r="G3" s="45"/>
      <c r="H3" s="45"/>
      <c r="I3" s="45"/>
      <c r="J3" s="45"/>
      <c r="K3" s="45"/>
      <c r="L3" s="45"/>
    </row>
    <row r="4" ht="14.1" customHeight="1" spans="1:12">
      <c r="A4" s="5" t="str">
        <f>封面!D7&amp;封面!F7</f>
        <v>被评估方：</v>
      </c>
      <c r="B4" s="5"/>
      <c r="C4" s="5"/>
      <c r="D4" s="5"/>
      <c r="E4" s="5"/>
      <c r="F4" s="5"/>
      <c r="G4" s="5"/>
      <c r="H4" s="5"/>
      <c r="I4" s="5"/>
      <c r="J4" s="5"/>
      <c r="K4" s="5"/>
      <c r="L4" s="32" t="s">
        <v>133</v>
      </c>
    </row>
    <row r="5" ht="15" customHeight="1" spans="1:12">
      <c r="A5" s="9" t="s">
        <v>134</v>
      </c>
      <c r="B5" s="9" t="s">
        <v>3768</v>
      </c>
      <c r="C5" s="116" t="s">
        <v>332</v>
      </c>
      <c r="D5" s="51" t="s">
        <v>139</v>
      </c>
      <c r="E5" s="52"/>
      <c r="F5" s="53"/>
      <c r="G5" s="30" t="s">
        <v>140</v>
      </c>
      <c r="H5" s="119"/>
      <c r="I5" s="31"/>
      <c r="J5" s="9" t="s">
        <v>141</v>
      </c>
      <c r="K5" s="9" t="s">
        <v>142</v>
      </c>
      <c r="L5" s="54" t="s">
        <v>143</v>
      </c>
    </row>
    <row r="6" ht="15" customHeight="1" spans="1:12">
      <c r="A6" s="16"/>
      <c r="B6" s="16"/>
      <c r="C6" s="117"/>
      <c r="D6" s="46" t="s">
        <v>335</v>
      </c>
      <c r="E6" s="46" t="s">
        <v>336</v>
      </c>
      <c r="F6" s="118" t="s">
        <v>337</v>
      </c>
      <c r="G6" s="436" t="s">
        <v>338</v>
      </c>
      <c r="H6" s="118" t="s">
        <v>336</v>
      </c>
      <c r="I6" s="118" t="s">
        <v>337</v>
      </c>
      <c r="J6" s="16"/>
      <c r="K6" s="16"/>
      <c r="L6" s="55"/>
    </row>
    <row r="7" ht="15" customHeight="1" spans="1:12">
      <c r="A7" s="21"/>
      <c r="B7" s="26"/>
      <c r="C7" s="23"/>
      <c r="D7" s="27"/>
      <c r="E7" s="28"/>
      <c r="F7" s="29"/>
      <c r="G7" s="27"/>
      <c r="H7" s="28"/>
      <c r="I7" s="29"/>
      <c r="J7" s="29">
        <f>I7-F7</f>
        <v>0</v>
      </c>
      <c r="K7" s="28" t="str">
        <f t="shared" ref="K7:K31" si="0">IF(OR(F7&lt;=0,F7=""),"",(I7-F7)/F7*100)</f>
        <v/>
      </c>
      <c r="L7" s="26"/>
    </row>
    <row r="8" ht="15" customHeight="1" spans="1:12">
      <c r="A8" s="21"/>
      <c r="B8" s="26"/>
      <c r="C8" s="23"/>
      <c r="D8" s="27"/>
      <c r="E8" s="28"/>
      <c r="F8" s="29"/>
      <c r="G8" s="27"/>
      <c r="H8" s="28"/>
      <c r="I8" s="29"/>
      <c r="J8" s="29">
        <f t="shared" ref="J8:J30" si="1">I8-F8</f>
        <v>0</v>
      </c>
      <c r="K8" s="28" t="str">
        <f t="shared" si="0"/>
        <v/>
      </c>
      <c r="L8" s="26"/>
    </row>
    <row r="9" ht="15" customHeight="1" spans="1:12">
      <c r="A9" s="21"/>
      <c r="B9" s="26"/>
      <c r="C9" s="23"/>
      <c r="D9" s="27"/>
      <c r="E9" s="28"/>
      <c r="F9" s="29"/>
      <c r="G9" s="27"/>
      <c r="H9" s="28"/>
      <c r="I9" s="29"/>
      <c r="J9" s="29">
        <f t="shared" si="1"/>
        <v>0</v>
      </c>
      <c r="K9" s="28" t="str">
        <f t="shared" si="0"/>
        <v/>
      </c>
      <c r="L9" s="26"/>
    </row>
    <row r="10" ht="15" customHeight="1" spans="1:12">
      <c r="A10" s="21"/>
      <c r="B10" s="26"/>
      <c r="C10" s="23"/>
      <c r="D10" s="27"/>
      <c r="E10" s="28"/>
      <c r="F10" s="29"/>
      <c r="G10" s="27"/>
      <c r="H10" s="28"/>
      <c r="I10" s="29"/>
      <c r="J10" s="29">
        <f t="shared" si="1"/>
        <v>0</v>
      </c>
      <c r="K10" s="28" t="str">
        <f t="shared" si="0"/>
        <v/>
      </c>
      <c r="L10" s="26"/>
    </row>
    <row r="11" ht="15" customHeight="1" spans="1:12">
      <c r="A11" s="21"/>
      <c r="B11" s="26"/>
      <c r="C11" s="23"/>
      <c r="D11" s="27"/>
      <c r="E11" s="28"/>
      <c r="F11" s="29"/>
      <c r="G11" s="27"/>
      <c r="H11" s="28"/>
      <c r="I11" s="29"/>
      <c r="J11" s="29">
        <f t="shared" si="1"/>
        <v>0</v>
      </c>
      <c r="K11" s="28" t="str">
        <f t="shared" si="0"/>
        <v/>
      </c>
      <c r="L11" s="26"/>
    </row>
    <row r="12" ht="15" customHeight="1" spans="1:12">
      <c r="A12" s="21"/>
      <c r="B12" s="26"/>
      <c r="C12" s="23"/>
      <c r="D12" s="27"/>
      <c r="E12" s="28"/>
      <c r="F12" s="29"/>
      <c r="G12" s="27"/>
      <c r="H12" s="28"/>
      <c r="I12" s="29"/>
      <c r="J12" s="29">
        <f t="shared" si="1"/>
        <v>0</v>
      </c>
      <c r="K12" s="28" t="str">
        <f t="shared" si="0"/>
        <v/>
      </c>
      <c r="L12" s="26"/>
    </row>
    <row r="13" ht="15" customHeight="1" spans="1:12">
      <c r="A13" s="21"/>
      <c r="B13" s="26"/>
      <c r="C13" s="23"/>
      <c r="D13" s="27"/>
      <c r="E13" s="28"/>
      <c r="F13" s="29"/>
      <c r="G13" s="27"/>
      <c r="H13" s="28"/>
      <c r="I13" s="29"/>
      <c r="J13" s="29">
        <f t="shared" si="1"/>
        <v>0</v>
      </c>
      <c r="K13" s="28" t="str">
        <f t="shared" si="0"/>
        <v/>
      </c>
      <c r="L13" s="26"/>
    </row>
    <row r="14" ht="15" customHeight="1" spans="1:12">
      <c r="A14" s="21"/>
      <c r="B14" s="26"/>
      <c r="C14" s="23"/>
      <c r="D14" s="27"/>
      <c r="E14" s="28"/>
      <c r="F14" s="29"/>
      <c r="G14" s="27"/>
      <c r="H14" s="28"/>
      <c r="I14" s="29"/>
      <c r="J14" s="29">
        <f t="shared" si="1"/>
        <v>0</v>
      </c>
      <c r="K14" s="28" t="str">
        <f t="shared" si="0"/>
        <v/>
      </c>
      <c r="L14" s="26"/>
    </row>
    <row r="15" ht="15" customHeight="1" spans="1:12">
      <c r="A15" s="21"/>
      <c r="B15" s="26"/>
      <c r="C15" s="23"/>
      <c r="D15" s="27"/>
      <c r="E15" s="28"/>
      <c r="F15" s="29"/>
      <c r="G15" s="27"/>
      <c r="H15" s="28"/>
      <c r="I15" s="29"/>
      <c r="J15" s="29">
        <f t="shared" si="1"/>
        <v>0</v>
      </c>
      <c r="K15" s="28" t="str">
        <f t="shared" si="0"/>
        <v/>
      </c>
      <c r="L15" s="26"/>
    </row>
    <row r="16" ht="15" customHeight="1" spans="1:12">
      <c r="A16" s="21"/>
      <c r="B16" s="26"/>
      <c r="C16" s="23"/>
      <c r="D16" s="27"/>
      <c r="E16" s="28"/>
      <c r="F16" s="29"/>
      <c r="G16" s="27"/>
      <c r="H16" s="28"/>
      <c r="I16" s="29"/>
      <c r="J16" s="29">
        <f t="shared" si="1"/>
        <v>0</v>
      </c>
      <c r="K16" s="28" t="str">
        <f t="shared" si="0"/>
        <v/>
      </c>
      <c r="L16" s="26"/>
    </row>
    <row r="17" ht="15" customHeight="1" spans="1:12">
      <c r="A17" s="21"/>
      <c r="B17" s="26"/>
      <c r="C17" s="23"/>
      <c r="D17" s="27"/>
      <c r="E17" s="28"/>
      <c r="F17" s="29"/>
      <c r="G17" s="27"/>
      <c r="H17" s="28"/>
      <c r="I17" s="29"/>
      <c r="J17" s="29">
        <f t="shared" si="1"/>
        <v>0</v>
      </c>
      <c r="K17" s="28" t="str">
        <f t="shared" si="0"/>
        <v/>
      </c>
      <c r="L17" s="26"/>
    </row>
    <row r="18" ht="15" customHeight="1" spans="1:12">
      <c r="A18" s="21"/>
      <c r="B18" s="26"/>
      <c r="C18" s="23"/>
      <c r="D18" s="27"/>
      <c r="E18" s="28"/>
      <c r="F18" s="29"/>
      <c r="G18" s="27"/>
      <c r="H18" s="28"/>
      <c r="I18" s="29"/>
      <c r="J18" s="29">
        <f t="shared" si="1"/>
        <v>0</v>
      </c>
      <c r="K18" s="28" t="str">
        <f t="shared" si="0"/>
        <v/>
      </c>
      <c r="L18" s="26"/>
    </row>
    <row r="19" ht="15" customHeight="1" spans="1:12">
      <c r="A19" s="21"/>
      <c r="B19" s="26"/>
      <c r="C19" s="23"/>
      <c r="D19" s="27"/>
      <c r="E19" s="28"/>
      <c r="F19" s="29"/>
      <c r="G19" s="27"/>
      <c r="H19" s="28"/>
      <c r="I19" s="29"/>
      <c r="J19" s="29">
        <f t="shared" si="1"/>
        <v>0</v>
      </c>
      <c r="K19" s="28" t="str">
        <f t="shared" si="0"/>
        <v/>
      </c>
      <c r="L19" s="26"/>
    </row>
    <row r="20" ht="15" customHeight="1" spans="1:12">
      <c r="A20" s="21"/>
      <c r="B20" s="26"/>
      <c r="C20" s="23"/>
      <c r="D20" s="27"/>
      <c r="E20" s="28"/>
      <c r="F20" s="29"/>
      <c r="G20" s="27"/>
      <c r="H20" s="28"/>
      <c r="I20" s="29"/>
      <c r="J20" s="29">
        <f t="shared" si="1"/>
        <v>0</v>
      </c>
      <c r="K20" s="28" t="str">
        <f t="shared" si="0"/>
        <v/>
      </c>
      <c r="L20" s="26"/>
    </row>
    <row r="21" ht="15" customHeight="1" spans="1:12">
      <c r="A21" s="21"/>
      <c r="B21" s="26"/>
      <c r="C21" s="23"/>
      <c r="D21" s="27"/>
      <c r="E21" s="28"/>
      <c r="F21" s="29"/>
      <c r="G21" s="27"/>
      <c r="H21" s="28"/>
      <c r="I21" s="29"/>
      <c r="J21" s="29">
        <f t="shared" si="1"/>
        <v>0</v>
      </c>
      <c r="K21" s="28" t="str">
        <f t="shared" si="0"/>
        <v/>
      </c>
      <c r="L21" s="26"/>
    </row>
    <row r="22" ht="15" customHeight="1" spans="1:12">
      <c r="A22" s="21"/>
      <c r="B22" s="26"/>
      <c r="C22" s="23"/>
      <c r="D22" s="27"/>
      <c r="E22" s="28"/>
      <c r="F22" s="29"/>
      <c r="G22" s="27"/>
      <c r="H22" s="28"/>
      <c r="I22" s="29"/>
      <c r="J22" s="29">
        <f t="shared" si="1"/>
        <v>0</v>
      </c>
      <c r="K22" s="28" t="str">
        <f t="shared" si="0"/>
        <v/>
      </c>
      <c r="L22" s="26"/>
    </row>
    <row r="23" ht="15" customHeight="1" spans="1:12">
      <c r="A23" s="21"/>
      <c r="B23" s="26"/>
      <c r="C23" s="23"/>
      <c r="D23" s="27"/>
      <c r="E23" s="28"/>
      <c r="F23" s="29"/>
      <c r="G23" s="27"/>
      <c r="H23" s="28"/>
      <c r="I23" s="29"/>
      <c r="J23" s="29">
        <f t="shared" si="1"/>
        <v>0</v>
      </c>
      <c r="K23" s="28" t="str">
        <f t="shared" si="0"/>
        <v/>
      </c>
      <c r="L23" s="26"/>
    </row>
    <row r="24" ht="15" customHeight="1" spans="1:12">
      <c r="A24" s="21"/>
      <c r="B24" s="26"/>
      <c r="C24" s="23"/>
      <c r="D24" s="27"/>
      <c r="E24" s="28"/>
      <c r="F24" s="29"/>
      <c r="G24" s="27"/>
      <c r="H24" s="28"/>
      <c r="I24" s="29"/>
      <c r="J24" s="29">
        <f t="shared" si="1"/>
        <v>0</v>
      </c>
      <c r="K24" s="28" t="str">
        <f t="shared" si="0"/>
        <v/>
      </c>
      <c r="L24" s="26"/>
    </row>
    <row r="25" ht="15" customHeight="1" spans="1:12">
      <c r="A25" s="21"/>
      <c r="B25" s="26"/>
      <c r="C25" s="23"/>
      <c r="D25" s="27"/>
      <c r="E25" s="28"/>
      <c r="F25" s="29"/>
      <c r="G25" s="27"/>
      <c r="H25" s="28"/>
      <c r="I25" s="29"/>
      <c r="J25" s="29">
        <f t="shared" si="1"/>
        <v>0</v>
      </c>
      <c r="K25" s="28" t="str">
        <f t="shared" si="0"/>
        <v/>
      </c>
      <c r="L25" s="26"/>
    </row>
    <row r="26" ht="15" customHeight="1" spans="1:12">
      <c r="A26" s="21"/>
      <c r="B26" s="26"/>
      <c r="C26" s="23"/>
      <c r="D26" s="27"/>
      <c r="E26" s="28"/>
      <c r="F26" s="29"/>
      <c r="G26" s="27"/>
      <c r="H26" s="28"/>
      <c r="I26" s="29"/>
      <c r="J26" s="29">
        <f t="shared" si="1"/>
        <v>0</v>
      </c>
      <c r="K26" s="28" t="str">
        <f t="shared" si="0"/>
        <v/>
      </c>
      <c r="L26" s="26"/>
    </row>
    <row r="27" ht="15" customHeight="1" spans="1:12">
      <c r="A27" s="21"/>
      <c r="B27" s="26"/>
      <c r="C27" s="23"/>
      <c r="D27" s="27"/>
      <c r="E27" s="28"/>
      <c r="F27" s="29"/>
      <c r="G27" s="27"/>
      <c r="H27" s="28"/>
      <c r="I27" s="29"/>
      <c r="J27" s="29">
        <f t="shared" si="1"/>
        <v>0</v>
      </c>
      <c r="K27" s="28" t="str">
        <f t="shared" si="0"/>
        <v/>
      </c>
      <c r="L27" s="26"/>
    </row>
    <row r="28" ht="15" customHeight="1" spans="1:12">
      <c r="A28" s="21"/>
      <c r="B28" s="26"/>
      <c r="C28" s="23"/>
      <c r="D28" s="27"/>
      <c r="E28" s="28"/>
      <c r="F28" s="29"/>
      <c r="G28" s="27"/>
      <c r="H28" s="28"/>
      <c r="I28" s="29"/>
      <c r="J28" s="29">
        <f t="shared" si="1"/>
        <v>0</v>
      </c>
      <c r="K28" s="28" t="str">
        <f t="shared" si="0"/>
        <v/>
      </c>
      <c r="L28" s="26"/>
    </row>
    <row r="29" ht="15" customHeight="1" spans="1:12">
      <c r="A29" s="21"/>
      <c r="B29" s="26"/>
      <c r="C29" s="23"/>
      <c r="D29" s="27"/>
      <c r="E29" s="28"/>
      <c r="F29" s="29"/>
      <c r="G29" s="27"/>
      <c r="H29" s="28"/>
      <c r="I29" s="29"/>
      <c r="J29" s="29">
        <f t="shared" si="1"/>
        <v>0</v>
      </c>
      <c r="K29" s="28" t="str">
        <f t="shared" si="0"/>
        <v/>
      </c>
      <c r="L29" s="26"/>
    </row>
    <row r="30" ht="15" customHeight="1" spans="1:12">
      <c r="A30" s="21"/>
      <c r="B30" s="26"/>
      <c r="C30" s="23"/>
      <c r="D30" s="27"/>
      <c r="E30" s="28"/>
      <c r="F30" s="29"/>
      <c r="G30" s="27"/>
      <c r="H30" s="28"/>
      <c r="I30" s="29"/>
      <c r="J30" s="29">
        <f t="shared" si="1"/>
        <v>0</v>
      </c>
      <c r="K30" s="28" t="str">
        <f t="shared" si="0"/>
        <v/>
      </c>
      <c r="L30" s="26"/>
    </row>
    <row r="31" ht="15" customHeight="1" spans="1:12">
      <c r="A31" s="30" t="s">
        <v>146</v>
      </c>
      <c r="B31" s="31"/>
      <c r="C31" s="23"/>
      <c r="D31" s="27"/>
      <c r="E31" s="28"/>
      <c r="F31" s="29">
        <f>SUM(F7:F30)</f>
        <v>0</v>
      </c>
      <c r="G31" s="27"/>
      <c r="H31" s="28"/>
      <c r="I31" s="29">
        <f>SUM(I7:I30)</f>
        <v>0</v>
      </c>
      <c r="J31" s="29">
        <f>SUM(J7:J30)</f>
        <v>0</v>
      </c>
      <c r="K31" s="28" t="str">
        <f t="shared" si="0"/>
        <v/>
      </c>
      <c r="L31" s="26"/>
    </row>
  </sheetData>
  <mergeCells count="9">
    <mergeCell ref="D5:F5"/>
    <mergeCell ref="G5:I5"/>
    <mergeCell ref="A31:B31"/>
    <mergeCell ref="A5:A6"/>
    <mergeCell ref="B5:B6"/>
    <mergeCell ref="C5:C6"/>
    <mergeCell ref="J5:J6"/>
    <mergeCell ref="K5:K6"/>
    <mergeCell ref="L5:L6"/>
  </mergeCells>
  <hyperlinks>
    <hyperlink ref="A2" location="'表3-9存货汇总'!B7" display="返回"/>
    <hyperlink ref="B2" location="索引!E1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31"/>
  <sheetViews>
    <sheetView zoomScaleSheetLayoutView="85" workbookViewId="0">
      <selection activeCell="A1" sqref="A1"/>
    </sheetView>
  </sheetViews>
  <sheetFormatPr defaultColWidth="9" defaultRowHeight="15.75"/>
  <cols>
    <col min="1" max="1" width="5.1" style="33" customWidth="1"/>
    <col min="2" max="2" width="18.6" style="33" customWidth="1"/>
    <col min="3" max="3" width="4.6" style="33" customWidth="1"/>
    <col min="4" max="5" width="6.6" style="33" customWidth="1"/>
    <col min="6" max="6" width="8.6" style="33" customWidth="1"/>
    <col min="7" max="7" width="12.6" style="33" customWidth="1"/>
    <col min="8" max="8" width="6.6" style="33" customWidth="1"/>
    <col min="9" max="9" width="8.6" style="33" customWidth="1"/>
    <col min="10" max="10" width="6.1" style="33" customWidth="1"/>
    <col min="11" max="12" width="12.6" style="33" customWidth="1"/>
    <col min="13" max="13" width="6.7" style="33" customWidth="1"/>
    <col min="14" max="14" width="9.6" style="33" customWidth="1"/>
    <col min="15" max="16384" width="9" style="33"/>
  </cols>
  <sheetData>
    <row r="1" ht="24.9" customHeight="1" spans="1:14">
      <c r="A1" s="42" t="s">
        <v>3769</v>
      </c>
      <c r="B1" s="43"/>
      <c r="C1" s="43"/>
      <c r="D1" s="43"/>
      <c r="E1" s="43"/>
      <c r="F1" s="43"/>
      <c r="G1" s="44"/>
      <c r="H1" s="44"/>
      <c r="I1" s="44"/>
      <c r="J1" s="44"/>
      <c r="K1" s="44"/>
      <c r="L1" s="44"/>
      <c r="M1" s="44"/>
      <c r="N1" s="44"/>
    </row>
    <row r="2" ht="14.1" customHeight="1" spans="1:14">
      <c r="A2" s="4" t="s">
        <v>131</v>
      </c>
      <c r="B2" s="4" t="s">
        <v>0</v>
      </c>
      <c r="C2" s="5"/>
      <c r="D2" s="5"/>
      <c r="E2" s="5"/>
      <c r="F2" s="5"/>
      <c r="G2" s="5"/>
      <c r="H2" s="5"/>
      <c r="I2" s="5"/>
      <c r="J2" s="5"/>
      <c r="K2" s="5"/>
      <c r="L2" s="5"/>
      <c r="M2" s="5"/>
      <c r="N2" s="32" t="s">
        <v>3770</v>
      </c>
    </row>
    <row r="3" ht="14.1" customHeight="1" spans="1:14">
      <c r="A3" s="45" t="e">
        <f>#REF!</f>
        <v>#REF!</v>
      </c>
      <c r="B3" s="45"/>
      <c r="C3" s="45"/>
      <c r="D3" s="45"/>
      <c r="E3" s="45"/>
      <c r="F3" s="45"/>
      <c r="G3" s="45"/>
      <c r="H3" s="45"/>
      <c r="I3" s="45"/>
      <c r="J3" s="45"/>
      <c r="K3" s="45"/>
      <c r="L3" s="45"/>
      <c r="M3" s="45"/>
      <c r="N3" s="45"/>
    </row>
    <row r="4" ht="14.1" customHeight="1" spans="1:14">
      <c r="A4" s="5" t="str">
        <f>封面!D7&amp;封面!F7</f>
        <v>被评估方：</v>
      </c>
      <c r="B4" s="5"/>
      <c r="C4" s="5"/>
      <c r="D4" s="5"/>
      <c r="E4" s="5"/>
      <c r="F4" s="5"/>
      <c r="G4" s="5"/>
      <c r="H4" s="5"/>
      <c r="I4" s="5"/>
      <c r="J4" s="5"/>
      <c r="K4" s="5"/>
      <c r="L4" s="5"/>
      <c r="M4" s="5"/>
      <c r="N4" s="32" t="s">
        <v>133</v>
      </c>
    </row>
    <row r="5" ht="15" customHeight="1" spans="1:14">
      <c r="A5" s="9" t="s">
        <v>134</v>
      </c>
      <c r="B5" s="9" t="s">
        <v>3768</v>
      </c>
      <c r="C5" s="116" t="s">
        <v>332</v>
      </c>
      <c r="D5" s="116" t="s">
        <v>3771</v>
      </c>
      <c r="E5" s="51" t="s">
        <v>139</v>
      </c>
      <c r="F5" s="52"/>
      <c r="G5" s="53"/>
      <c r="H5" s="9" t="s">
        <v>338</v>
      </c>
      <c r="I5" s="30" t="s">
        <v>140</v>
      </c>
      <c r="J5" s="119"/>
      <c r="K5" s="31"/>
      <c r="L5" s="9" t="s">
        <v>141</v>
      </c>
      <c r="M5" s="9" t="s">
        <v>142</v>
      </c>
      <c r="N5" s="54" t="s">
        <v>143</v>
      </c>
    </row>
    <row r="6" ht="15" customHeight="1" spans="1:14">
      <c r="A6" s="16"/>
      <c r="B6" s="16"/>
      <c r="C6" s="117"/>
      <c r="D6" s="117"/>
      <c r="E6" s="46" t="s">
        <v>335</v>
      </c>
      <c r="F6" s="46" t="s">
        <v>336</v>
      </c>
      <c r="G6" s="118" t="s">
        <v>337</v>
      </c>
      <c r="H6" s="16"/>
      <c r="I6" s="118" t="s">
        <v>336</v>
      </c>
      <c r="J6" s="118" t="s">
        <v>3772</v>
      </c>
      <c r="K6" s="118" t="s">
        <v>337</v>
      </c>
      <c r="L6" s="16"/>
      <c r="M6" s="16"/>
      <c r="N6" s="55"/>
    </row>
    <row r="7" ht="15" customHeight="1" spans="1:14">
      <c r="A7" s="21"/>
      <c r="B7" s="26"/>
      <c r="C7" s="23"/>
      <c r="D7" s="23"/>
      <c r="E7" s="27"/>
      <c r="F7" s="28"/>
      <c r="G7" s="29"/>
      <c r="H7" s="27"/>
      <c r="I7" s="28"/>
      <c r="J7" s="21"/>
      <c r="K7" s="29"/>
      <c r="L7" s="29">
        <f>K7-G7</f>
        <v>0</v>
      </c>
      <c r="M7" s="28" t="str">
        <f t="shared" ref="M7:M31" si="0">IF(OR(G7&lt;=0,G7=""),"",(K7-G7)/G7*100)</f>
        <v/>
      </c>
      <c r="N7" s="26"/>
    </row>
    <row r="8" ht="15" customHeight="1" spans="1:14">
      <c r="A8" s="21"/>
      <c r="B8" s="26"/>
      <c r="C8" s="23"/>
      <c r="D8" s="23"/>
      <c r="E8" s="27"/>
      <c r="F8" s="28"/>
      <c r="G8" s="29"/>
      <c r="H8" s="27"/>
      <c r="I8" s="28"/>
      <c r="J8" s="21"/>
      <c r="K8" s="29"/>
      <c r="L8" s="29">
        <f t="shared" ref="L8:L30" si="1">K8-G8</f>
        <v>0</v>
      </c>
      <c r="M8" s="28" t="str">
        <f t="shared" si="0"/>
        <v/>
      </c>
      <c r="N8" s="26"/>
    </row>
    <row r="9" ht="15" customHeight="1" spans="1:14">
      <c r="A9" s="21"/>
      <c r="B9" s="26"/>
      <c r="C9" s="23"/>
      <c r="D9" s="23"/>
      <c r="E9" s="27"/>
      <c r="F9" s="28"/>
      <c r="G9" s="29"/>
      <c r="H9" s="27"/>
      <c r="I9" s="28"/>
      <c r="J9" s="21"/>
      <c r="K9" s="29"/>
      <c r="L9" s="29">
        <f t="shared" si="1"/>
        <v>0</v>
      </c>
      <c r="M9" s="28" t="str">
        <f t="shared" si="0"/>
        <v/>
      </c>
      <c r="N9" s="26"/>
    </row>
    <row r="10" ht="15" customHeight="1" spans="1:14">
      <c r="A10" s="21"/>
      <c r="B10" s="26"/>
      <c r="C10" s="23"/>
      <c r="D10" s="23"/>
      <c r="E10" s="27"/>
      <c r="F10" s="28"/>
      <c r="G10" s="29"/>
      <c r="H10" s="27"/>
      <c r="I10" s="28"/>
      <c r="J10" s="21"/>
      <c r="K10" s="29"/>
      <c r="L10" s="29">
        <f t="shared" si="1"/>
        <v>0</v>
      </c>
      <c r="M10" s="28" t="str">
        <f t="shared" si="0"/>
        <v/>
      </c>
      <c r="N10" s="26"/>
    </row>
    <row r="11" ht="15" customHeight="1" spans="1:14">
      <c r="A11" s="21"/>
      <c r="B11" s="26"/>
      <c r="C11" s="23"/>
      <c r="D11" s="23"/>
      <c r="E11" s="27"/>
      <c r="F11" s="28"/>
      <c r="G11" s="29"/>
      <c r="H11" s="27"/>
      <c r="I11" s="28"/>
      <c r="J11" s="21"/>
      <c r="K11" s="29"/>
      <c r="L11" s="29">
        <f t="shared" si="1"/>
        <v>0</v>
      </c>
      <c r="M11" s="28" t="str">
        <f t="shared" si="0"/>
        <v/>
      </c>
      <c r="N11" s="26"/>
    </row>
    <row r="12" ht="15" customHeight="1" spans="1:14">
      <c r="A12" s="21"/>
      <c r="B12" s="26"/>
      <c r="C12" s="23"/>
      <c r="D12" s="23"/>
      <c r="E12" s="27"/>
      <c r="F12" s="28"/>
      <c r="G12" s="29"/>
      <c r="H12" s="27"/>
      <c r="I12" s="28"/>
      <c r="J12" s="21"/>
      <c r="K12" s="29"/>
      <c r="L12" s="29">
        <f t="shared" si="1"/>
        <v>0</v>
      </c>
      <c r="M12" s="28" t="str">
        <f t="shared" si="0"/>
        <v/>
      </c>
      <c r="N12" s="26"/>
    </row>
    <row r="13" ht="15" customHeight="1" spans="1:14">
      <c r="A13" s="21"/>
      <c r="B13" s="26"/>
      <c r="C13" s="23"/>
      <c r="D13" s="23"/>
      <c r="E13" s="27"/>
      <c r="F13" s="28"/>
      <c r="G13" s="29"/>
      <c r="H13" s="27"/>
      <c r="I13" s="28"/>
      <c r="J13" s="21"/>
      <c r="K13" s="29"/>
      <c r="L13" s="29">
        <f t="shared" si="1"/>
        <v>0</v>
      </c>
      <c r="M13" s="28" t="str">
        <f t="shared" si="0"/>
        <v/>
      </c>
      <c r="N13" s="26"/>
    </row>
    <row r="14" ht="15" customHeight="1" spans="1:14">
      <c r="A14" s="21"/>
      <c r="B14" s="26"/>
      <c r="C14" s="23"/>
      <c r="D14" s="23"/>
      <c r="E14" s="27"/>
      <c r="F14" s="28"/>
      <c r="G14" s="29"/>
      <c r="H14" s="27"/>
      <c r="I14" s="28"/>
      <c r="J14" s="21"/>
      <c r="K14" s="29"/>
      <c r="L14" s="29">
        <f t="shared" si="1"/>
        <v>0</v>
      </c>
      <c r="M14" s="28" t="str">
        <f t="shared" si="0"/>
        <v/>
      </c>
      <c r="N14" s="26"/>
    </row>
    <row r="15" ht="15" customHeight="1" spans="1:14">
      <c r="A15" s="21"/>
      <c r="B15" s="26"/>
      <c r="C15" s="23"/>
      <c r="D15" s="23"/>
      <c r="E15" s="27"/>
      <c r="F15" s="28"/>
      <c r="G15" s="29"/>
      <c r="H15" s="27"/>
      <c r="I15" s="28"/>
      <c r="J15" s="21"/>
      <c r="K15" s="29"/>
      <c r="L15" s="29">
        <f t="shared" si="1"/>
        <v>0</v>
      </c>
      <c r="M15" s="28" t="str">
        <f t="shared" si="0"/>
        <v/>
      </c>
      <c r="N15" s="26"/>
    </row>
    <row r="16" ht="15" customHeight="1" spans="1:14">
      <c r="A16" s="21"/>
      <c r="B16" s="26"/>
      <c r="C16" s="23"/>
      <c r="D16" s="23"/>
      <c r="E16" s="27"/>
      <c r="F16" s="28"/>
      <c r="G16" s="29"/>
      <c r="H16" s="27"/>
      <c r="I16" s="28"/>
      <c r="J16" s="21"/>
      <c r="K16" s="29"/>
      <c r="L16" s="29">
        <f t="shared" si="1"/>
        <v>0</v>
      </c>
      <c r="M16" s="28" t="str">
        <f t="shared" si="0"/>
        <v/>
      </c>
      <c r="N16" s="26"/>
    </row>
    <row r="17" ht="15" customHeight="1" spans="1:14">
      <c r="A17" s="21"/>
      <c r="B17" s="26"/>
      <c r="C17" s="23"/>
      <c r="D17" s="23"/>
      <c r="E17" s="27"/>
      <c r="F17" s="28"/>
      <c r="G17" s="29"/>
      <c r="H17" s="27"/>
      <c r="I17" s="28"/>
      <c r="J17" s="21"/>
      <c r="K17" s="29"/>
      <c r="L17" s="29">
        <f t="shared" si="1"/>
        <v>0</v>
      </c>
      <c r="M17" s="28" t="str">
        <f t="shared" si="0"/>
        <v/>
      </c>
      <c r="N17" s="26"/>
    </row>
    <row r="18" ht="15" customHeight="1" spans="1:14">
      <c r="A18" s="21"/>
      <c r="B18" s="26"/>
      <c r="C18" s="23"/>
      <c r="D18" s="23"/>
      <c r="E18" s="27"/>
      <c r="F18" s="28"/>
      <c r="G18" s="29"/>
      <c r="H18" s="27"/>
      <c r="I18" s="28"/>
      <c r="J18" s="21"/>
      <c r="K18" s="29"/>
      <c r="L18" s="29">
        <f t="shared" si="1"/>
        <v>0</v>
      </c>
      <c r="M18" s="28" t="str">
        <f t="shared" si="0"/>
        <v/>
      </c>
      <c r="N18" s="26"/>
    </row>
    <row r="19" ht="15" customHeight="1" spans="1:14">
      <c r="A19" s="21"/>
      <c r="B19" s="26"/>
      <c r="C19" s="23"/>
      <c r="D19" s="23"/>
      <c r="E19" s="27"/>
      <c r="F19" s="28"/>
      <c r="G19" s="29"/>
      <c r="H19" s="27"/>
      <c r="I19" s="28"/>
      <c r="J19" s="21"/>
      <c r="K19" s="29"/>
      <c r="L19" s="29">
        <f t="shared" si="1"/>
        <v>0</v>
      </c>
      <c r="M19" s="28" t="str">
        <f t="shared" si="0"/>
        <v/>
      </c>
      <c r="N19" s="26"/>
    </row>
    <row r="20" ht="15" customHeight="1" spans="1:14">
      <c r="A20" s="21"/>
      <c r="B20" s="26"/>
      <c r="C20" s="23"/>
      <c r="D20" s="23"/>
      <c r="E20" s="27"/>
      <c r="F20" s="28"/>
      <c r="G20" s="29"/>
      <c r="H20" s="27"/>
      <c r="I20" s="28"/>
      <c r="J20" s="21"/>
      <c r="K20" s="29"/>
      <c r="L20" s="29">
        <f t="shared" si="1"/>
        <v>0</v>
      </c>
      <c r="M20" s="28" t="str">
        <f t="shared" si="0"/>
        <v/>
      </c>
      <c r="N20" s="26"/>
    </row>
    <row r="21" ht="15" customHeight="1" spans="1:14">
      <c r="A21" s="21"/>
      <c r="B21" s="26"/>
      <c r="C21" s="23"/>
      <c r="D21" s="23"/>
      <c r="E21" s="27"/>
      <c r="F21" s="28"/>
      <c r="G21" s="29"/>
      <c r="H21" s="27"/>
      <c r="I21" s="28"/>
      <c r="J21" s="21"/>
      <c r="K21" s="29"/>
      <c r="L21" s="29">
        <f t="shared" si="1"/>
        <v>0</v>
      </c>
      <c r="M21" s="28" t="str">
        <f t="shared" si="0"/>
        <v/>
      </c>
      <c r="N21" s="26"/>
    </row>
    <row r="22" ht="15" customHeight="1" spans="1:14">
      <c r="A22" s="21"/>
      <c r="B22" s="26"/>
      <c r="C22" s="23"/>
      <c r="D22" s="23"/>
      <c r="E22" s="27"/>
      <c r="F22" s="28"/>
      <c r="G22" s="29"/>
      <c r="H22" s="27"/>
      <c r="I22" s="28"/>
      <c r="J22" s="21"/>
      <c r="K22" s="29"/>
      <c r="L22" s="29">
        <f t="shared" si="1"/>
        <v>0</v>
      </c>
      <c r="M22" s="28" t="str">
        <f t="shared" si="0"/>
        <v/>
      </c>
      <c r="N22" s="26"/>
    </row>
    <row r="23" ht="15" customHeight="1" spans="1:14">
      <c r="A23" s="21"/>
      <c r="B23" s="26"/>
      <c r="C23" s="23"/>
      <c r="D23" s="23"/>
      <c r="E23" s="27"/>
      <c r="F23" s="28"/>
      <c r="G23" s="29"/>
      <c r="H23" s="27"/>
      <c r="I23" s="28"/>
      <c r="J23" s="21"/>
      <c r="K23" s="29"/>
      <c r="L23" s="29">
        <f t="shared" si="1"/>
        <v>0</v>
      </c>
      <c r="M23" s="28" t="str">
        <f t="shared" si="0"/>
        <v/>
      </c>
      <c r="N23" s="26"/>
    </row>
    <row r="24" ht="15" customHeight="1" spans="1:14">
      <c r="A24" s="21"/>
      <c r="B24" s="26"/>
      <c r="C24" s="23"/>
      <c r="D24" s="23"/>
      <c r="E24" s="27"/>
      <c r="F24" s="28"/>
      <c r="G24" s="29"/>
      <c r="H24" s="27"/>
      <c r="I24" s="28"/>
      <c r="J24" s="21"/>
      <c r="K24" s="29"/>
      <c r="L24" s="29">
        <f t="shared" si="1"/>
        <v>0</v>
      </c>
      <c r="M24" s="28" t="str">
        <f t="shared" si="0"/>
        <v/>
      </c>
      <c r="N24" s="26"/>
    </row>
    <row r="25" ht="15" customHeight="1" spans="1:14">
      <c r="A25" s="21"/>
      <c r="B25" s="26"/>
      <c r="C25" s="23"/>
      <c r="D25" s="23"/>
      <c r="E25" s="27"/>
      <c r="F25" s="28"/>
      <c r="G25" s="29"/>
      <c r="H25" s="27"/>
      <c r="I25" s="28"/>
      <c r="J25" s="21"/>
      <c r="K25" s="29"/>
      <c r="L25" s="29">
        <f t="shared" si="1"/>
        <v>0</v>
      </c>
      <c r="M25" s="28" t="str">
        <f t="shared" si="0"/>
        <v/>
      </c>
      <c r="N25" s="26"/>
    </row>
    <row r="26" ht="15" customHeight="1" spans="1:14">
      <c r="A26" s="21"/>
      <c r="B26" s="26"/>
      <c r="C26" s="23"/>
      <c r="D26" s="23"/>
      <c r="E26" s="27"/>
      <c r="F26" s="28"/>
      <c r="G26" s="29"/>
      <c r="H26" s="27"/>
      <c r="I26" s="28"/>
      <c r="J26" s="21"/>
      <c r="K26" s="29"/>
      <c r="L26" s="29">
        <f t="shared" si="1"/>
        <v>0</v>
      </c>
      <c r="M26" s="28" t="str">
        <f t="shared" si="0"/>
        <v/>
      </c>
      <c r="N26" s="26"/>
    </row>
    <row r="27" ht="15" customHeight="1" spans="1:14">
      <c r="A27" s="21"/>
      <c r="B27" s="26"/>
      <c r="C27" s="23"/>
      <c r="D27" s="23"/>
      <c r="E27" s="27"/>
      <c r="F27" s="28"/>
      <c r="G27" s="29"/>
      <c r="H27" s="27"/>
      <c r="I27" s="28"/>
      <c r="J27" s="21"/>
      <c r="K27" s="29"/>
      <c r="L27" s="29">
        <f t="shared" si="1"/>
        <v>0</v>
      </c>
      <c r="M27" s="28" t="str">
        <f t="shared" si="0"/>
        <v/>
      </c>
      <c r="N27" s="26"/>
    </row>
    <row r="28" ht="15" customHeight="1" spans="1:14">
      <c r="A28" s="21"/>
      <c r="B28" s="26"/>
      <c r="C28" s="23"/>
      <c r="D28" s="23"/>
      <c r="E28" s="27"/>
      <c r="F28" s="28"/>
      <c r="G28" s="29"/>
      <c r="H28" s="27"/>
      <c r="I28" s="28"/>
      <c r="J28" s="21"/>
      <c r="K28" s="29"/>
      <c r="L28" s="29">
        <f t="shared" si="1"/>
        <v>0</v>
      </c>
      <c r="M28" s="28" t="str">
        <f t="shared" si="0"/>
        <v/>
      </c>
      <c r="N28" s="26"/>
    </row>
    <row r="29" ht="15" customHeight="1" spans="1:14">
      <c r="A29" s="21"/>
      <c r="B29" s="26"/>
      <c r="C29" s="23"/>
      <c r="D29" s="23"/>
      <c r="E29" s="27"/>
      <c r="F29" s="28"/>
      <c r="G29" s="29"/>
      <c r="H29" s="27"/>
      <c r="I29" s="28"/>
      <c r="J29" s="21"/>
      <c r="K29" s="29"/>
      <c r="L29" s="29">
        <f t="shared" si="1"/>
        <v>0</v>
      </c>
      <c r="M29" s="28" t="str">
        <f t="shared" si="0"/>
        <v/>
      </c>
      <c r="N29" s="26"/>
    </row>
    <row r="30" ht="15" customHeight="1" spans="1:14">
      <c r="A30" s="21"/>
      <c r="B30" s="26"/>
      <c r="C30" s="23"/>
      <c r="D30" s="23"/>
      <c r="E30" s="27"/>
      <c r="F30" s="28"/>
      <c r="G30" s="29"/>
      <c r="H30" s="27"/>
      <c r="I30" s="28"/>
      <c r="J30" s="21"/>
      <c r="K30" s="29"/>
      <c r="L30" s="29">
        <f t="shared" si="1"/>
        <v>0</v>
      </c>
      <c r="M30" s="28" t="str">
        <f t="shared" si="0"/>
        <v/>
      </c>
      <c r="N30" s="26"/>
    </row>
    <row r="31" ht="15" customHeight="1" spans="1:14">
      <c r="A31" s="30" t="s">
        <v>146</v>
      </c>
      <c r="B31" s="31"/>
      <c r="C31" s="23"/>
      <c r="D31" s="23"/>
      <c r="E31" s="27"/>
      <c r="F31" s="28"/>
      <c r="G31" s="29">
        <f>SUM(G7:G30)</f>
        <v>0</v>
      </c>
      <c r="H31" s="27"/>
      <c r="I31" s="28"/>
      <c r="J31" s="21"/>
      <c r="K31" s="29">
        <f>SUM(K7:K30)</f>
        <v>0</v>
      </c>
      <c r="L31" s="29">
        <f>SUM(L7:L30)</f>
        <v>0</v>
      </c>
      <c r="M31" s="28" t="str">
        <f t="shared" si="0"/>
        <v/>
      </c>
      <c r="N31" s="26"/>
    </row>
  </sheetData>
  <mergeCells count="11">
    <mergeCell ref="E5:G5"/>
    <mergeCell ref="I5:K5"/>
    <mergeCell ref="A31:B31"/>
    <mergeCell ref="A5:A6"/>
    <mergeCell ref="B5:B6"/>
    <mergeCell ref="C5:C6"/>
    <mergeCell ref="D5:D6"/>
    <mergeCell ref="H5:H6"/>
    <mergeCell ref="L5:L6"/>
    <mergeCell ref="M5:M6"/>
    <mergeCell ref="N5:N6"/>
  </mergeCells>
  <hyperlinks>
    <hyperlink ref="A2" location="'表3-9存货汇总'!B8" display="返回"/>
    <hyperlink ref="B2" location="索引!E1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M31"/>
  <sheetViews>
    <sheetView zoomScaleSheetLayoutView="85" workbookViewId="0">
      <selection activeCell="A1" sqref="A1"/>
    </sheetView>
  </sheetViews>
  <sheetFormatPr defaultColWidth="9" defaultRowHeight="15.75"/>
  <cols>
    <col min="1" max="1" width="3.6" style="33" customWidth="1"/>
    <col min="2" max="2" width="18.6" style="33" customWidth="1"/>
    <col min="3" max="3" width="14.6" style="33" customWidth="1"/>
    <col min="4" max="4" width="4.6" style="33" customWidth="1"/>
    <col min="5" max="5" width="5.6" style="33" customWidth="1"/>
    <col min="6" max="6" width="7.6" style="33" customWidth="1"/>
    <col min="7" max="7" width="12.6" style="33" customWidth="1"/>
    <col min="8" max="8" width="6.6" style="33" customWidth="1"/>
    <col min="9" max="9" width="7.6" style="33" customWidth="1"/>
    <col min="10" max="11" width="12.6" style="33" customWidth="1"/>
    <col min="12" max="12" width="6.7" style="33" customWidth="1"/>
    <col min="13" max="13" width="7.6" style="33" customWidth="1"/>
    <col min="14" max="16384" width="9" style="33"/>
  </cols>
  <sheetData>
    <row r="1" ht="24.9" customHeight="1" spans="1:13">
      <c r="A1" s="42" t="s">
        <v>3773</v>
      </c>
      <c r="B1" s="43"/>
      <c r="C1" s="43"/>
      <c r="D1" s="43"/>
      <c r="E1" s="43"/>
      <c r="F1" s="43"/>
      <c r="G1" s="44"/>
      <c r="H1" s="44"/>
      <c r="I1" s="44"/>
      <c r="J1" s="44"/>
      <c r="K1" s="44"/>
      <c r="L1" s="44"/>
      <c r="M1" s="44"/>
    </row>
    <row r="2" ht="14.1" customHeight="1" spans="1:13">
      <c r="A2" s="4" t="s">
        <v>131</v>
      </c>
      <c r="B2" s="4" t="s">
        <v>0</v>
      </c>
      <c r="C2" s="5"/>
      <c r="D2" s="5"/>
      <c r="E2" s="5"/>
      <c r="F2" s="5"/>
      <c r="G2" s="5"/>
      <c r="H2" s="5"/>
      <c r="I2" s="5"/>
      <c r="J2" s="5"/>
      <c r="K2" s="5"/>
      <c r="L2" s="5"/>
      <c r="M2" s="32" t="s">
        <v>3774</v>
      </c>
    </row>
    <row r="3" ht="14.1" customHeight="1" spans="1:13">
      <c r="A3" s="45" t="e">
        <f>#REF!</f>
        <v>#REF!</v>
      </c>
      <c r="B3" s="45"/>
      <c r="C3" s="45"/>
      <c r="D3" s="45"/>
      <c r="E3" s="45"/>
      <c r="F3" s="45"/>
      <c r="G3" s="45"/>
      <c r="H3" s="45"/>
      <c r="I3" s="45"/>
      <c r="J3" s="45"/>
      <c r="K3" s="45"/>
      <c r="L3" s="45"/>
      <c r="M3" s="45"/>
    </row>
    <row r="4" ht="14.1" customHeight="1" spans="1:13">
      <c r="A4" s="5" t="str">
        <f>封面!D7&amp;封面!F7</f>
        <v>被评估方：</v>
      </c>
      <c r="B4" s="5"/>
      <c r="C4" s="5"/>
      <c r="D4" s="5"/>
      <c r="E4" s="5"/>
      <c r="F4" s="5"/>
      <c r="G4" s="5"/>
      <c r="H4" s="5"/>
      <c r="I4" s="5"/>
      <c r="J4" s="5"/>
      <c r="K4" s="5"/>
      <c r="L4" s="5"/>
      <c r="M4" s="32" t="s">
        <v>133</v>
      </c>
    </row>
    <row r="5" ht="15" customHeight="1" spans="1:13">
      <c r="A5" s="9" t="s">
        <v>134</v>
      </c>
      <c r="B5" s="9" t="s">
        <v>3768</v>
      </c>
      <c r="C5" s="9" t="s">
        <v>3775</v>
      </c>
      <c r="D5" s="116" t="s">
        <v>332</v>
      </c>
      <c r="E5" s="51" t="s">
        <v>139</v>
      </c>
      <c r="F5" s="52"/>
      <c r="G5" s="53"/>
      <c r="H5" s="30" t="s">
        <v>140</v>
      </c>
      <c r="I5" s="119"/>
      <c r="J5" s="31"/>
      <c r="K5" s="9" t="s">
        <v>141</v>
      </c>
      <c r="L5" s="9" t="s">
        <v>142</v>
      </c>
      <c r="M5" s="54" t="s">
        <v>143</v>
      </c>
    </row>
    <row r="6" ht="15" customHeight="1" spans="1:13">
      <c r="A6" s="16"/>
      <c r="B6" s="16"/>
      <c r="C6" s="16"/>
      <c r="D6" s="117"/>
      <c r="E6" s="46" t="s">
        <v>335</v>
      </c>
      <c r="F6" s="46" t="s">
        <v>336</v>
      </c>
      <c r="G6" s="118" t="s">
        <v>337</v>
      </c>
      <c r="H6" s="436" t="s">
        <v>338</v>
      </c>
      <c r="I6" s="118" t="s">
        <v>336</v>
      </c>
      <c r="J6" s="118" t="s">
        <v>337</v>
      </c>
      <c r="K6" s="16"/>
      <c r="L6" s="16"/>
      <c r="M6" s="55"/>
    </row>
    <row r="7" ht="15" customHeight="1" spans="1:13">
      <c r="A7" s="21"/>
      <c r="B7" s="26"/>
      <c r="C7" s="26"/>
      <c r="D7" s="23"/>
      <c r="E7" s="27"/>
      <c r="F7" s="28"/>
      <c r="G7" s="29"/>
      <c r="H7" s="27"/>
      <c r="I7" s="28"/>
      <c r="J7" s="29"/>
      <c r="K7" s="29">
        <f>J7-G7</f>
        <v>0</v>
      </c>
      <c r="L7" s="28" t="str">
        <f t="shared" ref="L7:L31" si="0">IF(OR(G7&lt;=0,G7=""),"",(J7-G7)/G7*100)</f>
        <v/>
      </c>
      <c r="M7" s="26"/>
    </row>
    <row r="8" ht="15" customHeight="1" spans="1:13">
      <c r="A8" s="21"/>
      <c r="B8" s="26"/>
      <c r="C8" s="26"/>
      <c r="D8" s="23"/>
      <c r="E8" s="27"/>
      <c r="F8" s="28"/>
      <c r="G8" s="29"/>
      <c r="H8" s="27"/>
      <c r="I8" s="28"/>
      <c r="J8" s="29"/>
      <c r="K8" s="29">
        <f t="shared" ref="K8:K30" si="1">J8-G8</f>
        <v>0</v>
      </c>
      <c r="L8" s="28" t="str">
        <f t="shared" si="0"/>
        <v/>
      </c>
      <c r="M8" s="26"/>
    </row>
    <row r="9" ht="15" customHeight="1" spans="1:13">
      <c r="A9" s="21"/>
      <c r="B9" s="26"/>
      <c r="C9" s="26"/>
      <c r="D9" s="23"/>
      <c r="E9" s="27"/>
      <c r="F9" s="28"/>
      <c r="G9" s="29"/>
      <c r="H9" s="27"/>
      <c r="I9" s="28"/>
      <c r="J9" s="29"/>
      <c r="K9" s="29">
        <f t="shared" si="1"/>
        <v>0</v>
      </c>
      <c r="L9" s="28" t="str">
        <f t="shared" si="0"/>
        <v/>
      </c>
      <c r="M9" s="26"/>
    </row>
    <row r="10" ht="15" customHeight="1" spans="1:13">
      <c r="A10" s="21"/>
      <c r="B10" s="26"/>
      <c r="C10" s="26"/>
      <c r="D10" s="23"/>
      <c r="E10" s="27"/>
      <c r="F10" s="28"/>
      <c r="G10" s="29"/>
      <c r="H10" s="27"/>
      <c r="I10" s="28"/>
      <c r="J10" s="29"/>
      <c r="K10" s="29">
        <f t="shared" si="1"/>
        <v>0</v>
      </c>
      <c r="L10" s="28" t="str">
        <f t="shared" si="0"/>
        <v/>
      </c>
      <c r="M10" s="26"/>
    </row>
    <row r="11" ht="15" customHeight="1" spans="1:13">
      <c r="A11" s="21"/>
      <c r="B11" s="26"/>
      <c r="C11" s="26"/>
      <c r="D11" s="23"/>
      <c r="E11" s="27"/>
      <c r="F11" s="28"/>
      <c r="G11" s="29"/>
      <c r="H11" s="27"/>
      <c r="I11" s="28"/>
      <c r="J11" s="29"/>
      <c r="K11" s="29">
        <f t="shared" si="1"/>
        <v>0</v>
      </c>
      <c r="L11" s="28" t="str">
        <f t="shared" si="0"/>
        <v/>
      </c>
      <c r="M11" s="26"/>
    </row>
    <row r="12" ht="15" customHeight="1" spans="1:13">
      <c r="A12" s="21"/>
      <c r="B12" s="26"/>
      <c r="C12" s="26"/>
      <c r="D12" s="23"/>
      <c r="E12" s="27"/>
      <c r="F12" s="28"/>
      <c r="G12" s="29"/>
      <c r="H12" s="27"/>
      <c r="I12" s="28"/>
      <c r="J12" s="29"/>
      <c r="K12" s="29">
        <f t="shared" si="1"/>
        <v>0</v>
      </c>
      <c r="L12" s="28" t="str">
        <f t="shared" si="0"/>
        <v/>
      </c>
      <c r="M12" s="26"/>
    </row>
    <row r="13" ht="15" customHeight="1" spans="1:13">
      <c r="A13" s="21"/>
      <c r="B13" s="26"/>
      <c r="C13" s="26"/>
      <c r="D13" s="23"/>
      <c r="E13" s="27"/>
      <c r="F13" s="28"/>
      <c r="G13" s="29"/>
      <c r="H13" s="27"/>
      <c r="I13" s="28"/>
      <c r="J13" s="29"/>
      <c r="K13" s="29">
        <f t="shared" si="1"/>
        <v>0</v>
      </c>
      <c r="L13" s="28" t="str">
        <f t="shared" si="0"/>
        <v/>
      </c>
      <c r="M13" s="26"/>
    </row>
    <row r="14" ht="15" customHeight="1" spans="1:13">
      <c r="A14" s="21"/>
      <c r="B14" s="26"/>
      <c r="C14" s="26"/>
      <c r="D14" s="23"/>
      <c r="E14" s="27"/>
      <c r="F14" s="28"/>
      <c r="G14" s="29"/>
      <c r="H14" s="27"/>
      <c r="I14" s="28"/>
      <c r="J14" s="29"/>
      <c r="K14" s="29">
        <f t="shared" si="1"/>
        <v>0</v>
      </c>
      <c r="L14" s="28" t="str">
        <f t="shared" si="0"/>
        <v/>
      </c>
      <c r="M14" s="26"/>
    </row>
    <row r="15" ht="15" customHeight="1" spans="1:13">
      <c r="A15" s="21"/>
      <c r="B15" s="26"/>
      <c r="C15" s="26"/>
      <c r="D15" s="23"/>
      <c r="E15" s="27"/>
      <c r="F15" s="28"/>
      <c r="G15" s="29"/>
      <c r="H15" s="27"/>
      <c r="I15" s="28"/>
      <c r="J15" s="29"/>
      <c r="K15" s="29">
        <f t="shared" si="1"/>
        <v>0</v>
      </c>
      <c r="L15" s="28" t="str">
        <f t="shared" si="0"/>
        <v/>
      </c>
      <c r="M15" s="26"/>
    </row>
    <row r="16" ht="15" customHeight="1" spans="1:13">
      <c r="A16" s="21"/>
      <c r="B16" s="26"/>
      <c r="C16" s="26"/>
      <c r="D16" s="23"/>
      <c r="E16" s="27"/>
      <c r="F16" s="28"/>
      <c r="G16" s="29"/>
      <c r="H16" s="27"/>
      <c r="I16" s="28"/>
      <c r="J16" s="29"/>
      <c r="K16" s="29">
        <f t="shared" si="1"/>
        <v>0</v>
      </c>
      <c r="L16" s="28" t="str">
        <f t="shared" si="0"/>
        <v/>
      </c>
      <c r="M16" s="26"/>
    </row>
    <row r="17" ht="15" customHeight="1" spans="1:13">
      <c r="A17" s="21"/>
      <c r="B17" s="26"/>
      <c r="C17" s="26"/>
      <c r="D17" s="23"/>
      <c r="E17" s="27"/>
      <c r="F17" s="28"/>
      <c r="G17" s="29"/>
      <c r="H17" s="27"/>
      <c r="I17" s="28"/>
      <c r="J17" s="29"/>
      <c r="K17" s="29">
        <f t="shared" si="1"/>
        <v>0</v>
      </c>
      <c r="L17" s="28" t="str">
        <f t="shared" si="0"/>
        <v/>
      </c>
      <c r="M17" s="26"/>
    </row>
    <row r="18" ht="15" customHeight="1" spans="1:13">
      <c r="A18" s="21"/>
      <c r="B18" s="26"/>
      <c r="C18" s="26"/>
      <c r="D18" s="23"/>
      <c r="E18" s="27"/>
      <c r="F18" s="28"/>
      <c r="G18" s="29"/>
      <c r="H18" s="27"/>
      <c r="I18" s="28"/>
      <c r="J18" s="29"/>
      <c r="K18" s="29">
        <f t="shared" si="1"/>
        <v>0</v>
      </c>
      <c r="L18" s="28" t="str">
        <f t="shared" si="0"/>
        <v/>
      </c>
      <c r="M18" s="26"/>
    </row>
    <row r="19" ht="15" customHeight="1" spans="1:13">
      <c r="A19" s="21"/>
      <c r="B19" s="26"/>
      <c r="C19" s="26"/>
      <c r="D19" s="23"/>
      <c r="E19" s="27"/>
      <c r="F19" s="28"/>
      <c r="G19" s="29"/>
      <c r="H19" s="27"/>
      <c r="I19" s="28"/>
      <c r="J19" s="29"/>
      <c r="K19" s="29">
        <f t="shared" si="1"/>
        <v>0</v>
      </c>
      <c r="L19" s="28" t="str">
        <f t="shared" si="0"/>
        <v/>
      </c>
      <c r="M19" s="26"/>
    </row>
    <row r="20" ht="15" customHeight="1" spans="1:13">
      <c r="A20" s="21"/>
      <c r="B20" s="26"/>
      <c r="C20" s="26"/>
      <c r="D20" s="23"/>
      <c r="E20" s="27"/>
      <c r="F20" s="28"/>
      <c r="G20" s="29"/>
      <c r="H20" s="27"/>
      <c r="I20" s="28"/>
      <c r="J20" s="29"/>
      <c r="K20" s="29">
        <f t="shared" si="1"/>
        <v>0</v>
      </c>
      <c r="L20" s="28" t="str">
        <f t="shared" si="0"/>
        <v/>
      </c>
      <c r="M20" s="26"/>
    </row>
    <row r="21" ht="15" customHeight="1" spans="1:13">
      <c r="A21" s="21"/>
      <c r="B21" s="26"/>
      <c r="C21" s="26"/>
      <c r="D21" s="23"/>
      <c r="E21" s="27"/>
      <c r="F21" s="28"/>
      <c r="G21" s="29"/>
      <c r="H21" s="27"/>
      <c r="I21" s="28"/>
      <c r="J21" s="29"/>
      <c r="K21" s="29">
        <f t="shared" si="1"/>
        <v>0</v>
      </c>
      <c r="L21" s="28" t="str">
        <f t="shared" si="0"/>
        <v/>
      </c>
      <c r="M21" s="26"/>
    </row>
    <row r="22" ht="15" customHeight="1" spans="1:13">
      <c r="A22" s="21"/>
      <c r="B22" s="26"/>
      <c r="C22" s="26"/>
      <c r="D22" s="23"/>
      <c r="E22" s="27"/>
      <c r="F22" s="28"/>
      <c r="G22" s="29"/>
      <c r="H22" s="27"/>
      <c r="I22" s="28"/>
      <c r="J22" s="29"/>
      <c r="K22" s="29">
        <f t="shared" si="1"/>
        <v>0</v>
      </c>
      <c r="L22" s="28" t="str">
        <f t="shared" si="0"/>
        <v/>
      </c>
      <c r="M22" s="26"/>
    </row>
    <row r="23" ht="15" customHeight="1" spans="1:13">
      <c r="A23" s="21"/>
      <c r="B23" s="26"/>
      <c r="C23" s="26"/>
      <c r="D23" s="23"/>
      <c r="E23" s="27"/>
      <c r="F23" s="28"/>
      <c r="G23" s="29"/>
      <c r="H23" s="27"/>
      <c r="I23" s="28"/>
      <c r="J23" s="29"/>
      <c r="K23" s="29">
        <f t="shared" si="1"/>
        <v>0</v>
      </c>
      <c r="L23" s="28" t="str">
        <f t="shared" si="0"/>
        <v/>
      </c>
      <c r="M23" s="26"/>
    </row>
    <row r="24" ht="15" customHeight="1" spans="1:13">
      <c r="A24" s="21"/>
      <c r="B24" s="26"/>
      <c r="C24" s="26"/>
      <c r="D24" s="23"/>
      <c r="E24" s="27"/>
      <c r="F24" s="28"/>
      <c r="G24" s="29"/>
      <c r="H24" s="27"/>
      <c r="I24" s="28"/>
      <c r="J24" s="29"/>
      <c r="K24" s="29">
        <f t="shared" si="1"/>
        <v>0</v>
      </c>
      <c r="L24" s="28" t="str">
        <f t="shared" si="0"/>
        <v/>
      </c>
      <c r="M24" s="26"/>
    </row>
    <row r="25" ht="15" customHeight="1" spans="1:13">
      <c r="A25" s="21"/>
      <c r="B25" s="26"/>
      <c r="C25" s="26"/>
      <c r="D25" s="23"/>
      <c r="E25" s="27"/>
      <c r="F25" s="28"/>
      <c r="G25" s="29"/>
      <c r="H25" s="27"/>
      <c r="I25" s="28"/>
      <c r="J25" s="29"/>
      <c r="K25" s="29">
        <f t="shared" si="1"/>
        <v>0</v>
      </c>
      <c r="L25" s="28" t="str">
        <f t="shared" si="0"/>
        <v/>
      </c>
      <c r="M25" s="26"/>
    </row>
    <row r="26" ht="15" customHeight="1" spans="1:13">
      <c r="A26" s="21"/>
      <c r="B26" s="26"/>
      <c r="C26" s="26"/>
      <c r="D26" s="23"/>
      <c r="E26" s="27"/>
      <c r="F26" s="28"/>
      <c r="G26" s="29"/>
      <c r="H26" s="27"/>
      <c r="I26" s="28"/>
      <c r="J26" s="29"/>
      <c r="K26" s="29">
        <f t="shared" si="1"/>
        <v>0</v>
      </c>
      <c r="L26" s="28" t="str">
        <f t="shared" si="0"/>
        <v/>
      </c>
      <c r="M26" s="26"/>
    </row>
    <row r="27" ht="15" customHeight="1" spans="1:13">
      <c r="A27" s="21"/>
      <c r="B27" s="26"/>
      <c r="C27" s="26"/>
      <c r="D27" s="23"/>
      <c r="E27" s="27"/>
      <c r="F27" s="28"/>
      <c r="G27" s="29"/>
      <c r="H27" s="27"/>
      <c r="I27" s="28"/>
      <c r="J27" s="29"/>
      <c r="K27" s="29">
        <f t="shared" si="1"/>
        <v>0</v>
      </c>
      <c r="L27" s="28" t="str">
        <f t="shared" si="0"/>
        <v/>
      </c>
      <c r="M27" s="26"/>
    </row>
    <row r="28" ht="15" customHeight="1" spans="1:13">
      <c r="A28" s="21"/>
      <c r="B28" s="26"/>
      <c r="C28" s="26"/>
      <c r="D28" s="23"/>
      <c r="E28" s="27"/>
      <c r="F28" s="28"/>
      <c r="G28" s="29"/>
      <c r="H28" s="27"/>
      <c r="I28" s="28"/>
      <c r="J28" s="29"/>
      <c r="K28" s="29">
        <f t="shared" si="1"/>
        <v>0</v>
      </c>
      <c r="L28" s="28" t="str">
        <f t="shared" si="0"/>
        <v/>
      </c>
      <c r="M28" s="26"/>
    </row>
    <row r="29" ht="15" customHeight="1" spans="1:13">
      <c r="A29" s="21"/>
      <c r="B29" s="26"/>
      <c r="C29" s="26"/>
      <c r="D29" s="23"/>
      <c r="E29" s="27"/>
      <c r="F29" s="28"/>
      <c r="G29" s="29"/>
      <c r="H29" s="27"/>
      <c r="I29" s="28"/>
      <c r="J29" s="29"/>
      <c r="K29" s="29">
        <f t="shared" si="1"/>
        <v>0</v>
      </c>
      <c r="L29" s="28" t="str">
        <f t="shared" si="0"/>
        <v/>
      </c>
      <c r="M29" s="26"/>
    </row>
    <row r="30" ht="15" customHeight="1" spans="1:13">
      <c r="A30" s="21"/>
      <c r="B30" s="26"/>
      <c r="C30" s="26"/>
      <c r="D30" s="23"/>
      <c r="E30" s="27"/>
      <c r="F30" s="28"/>
      <c r="G30" s="29"/>
      <c r="H30" s="27"/>
      <c r="I30" s="28"/>
      <c r="J30" s="29"/>
      <c r="K30" s="29">
        <f t="shared" si="1"/>
        <v>0</v>
      </c>
      <c r="L30" s="28" t="str">
        <f t="shared" si="0"/>
        <v/>
      </c>
      <c r="M30" s="26"/>
    </row>
    <row r="31" ht="15" customHeight="1" spans="1:13">
      <c r="A31" s="30" t="s">
        <v>146</v>
      </c>
      <c r="B31" s="31"/>
      <c r="C31" s="31"/>
      <c r="D31" s="23"/>
      <c r="E31" s="27"/>
      <c r="F31" s="28"/>
      <c r="G31" s="29">
        <f>SUM(G7:G30)</f>
        <v>0</v>
      </c>
      <c r="H31" s="27"/>
      <c r="I31" s="28"/>
      <c r="J31" s="29">
        <f>SUM(J7:J30)</f>
        <v>0</v>
      </c>
      <c r="K31" s="29">
        <f>SUM(K7:K30)</f>
        <v>0</v>
      </c>
      <c r="L31" s="28" t="str">
        <f t="shared" si="0"/>
        <v/>
      </c>
      <c r="M31" s="26"/>
    </row>
  </sheetData>
  <mergeCells count="10">
    <mergeCell ref="E5:G5"/>
    <mergeCell ref="H5:J5"/>
    <mergeCell ref="A31:B31"/>
    <mergeCell ref="A5:A6"/>
    <mergeCell ref="B5:B6"/>
    <mergeCell ref="C5:C6"/>
    <mergeCell ref="D5:D6"/>
    <mergeCell ref="K5:K6"/>
    <mergeCell ref="L5:L6"/>
    <mergeCell ref="M5:M6"/>
  </mergeCells>
  <hyperlinks>
    <hyperlink ref="A2" location="'表3-9存货汇总'!B9" display="返回"/>
    <hyperlink ref="B2" location="索引!E12"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W31"/>
  <sheetViews>
    <sheetView zoomScaleSheetLayoutView="85" topLeftCell="A4" workbookViewId="0">
      <selection activeCell="M25" sqref="M25"/>
    </sheetView>
  </sheetViews>
  <sheetFormatPr defaultColWidth="9" defaultRowHeight="15.75"/>
  <cols>
    <col min="1" max="1" width="5.1" style="33" customWidth="1"/>
    <col min="2" max="2" width="15.2" style="33" customWidth="1"/>
    <col min="3" max="3" width="12.5" style="33" customWidth="1"/>
    <col min="4" max="4" width="4.6" style="33" customWidth="1"/>
    <col min="5" max="5" width="8.1" style="33" customWidth="1"/>
    <col min="6" max="6" width="7.6" style="33" hidden="1" customWidth="1"/>
    <col min="7" max="7" width="7.6" style="33" customWidth="1"/>
    <col min="8" max="8" width="11.6" style="33" customWidth="1"/>
    <col min="9" max="9" width="8.1" style="33" customWidth="1" outlineLevel="1"/>
    <col min="10" max="10" width="1.6" style="33" hidden="1" customWidth="1" outlineLevel="1"/>
    <col min="11" max="11" width="7.6" style="33" customWidth="1" outlineLevel="1"/>
    <col min="12" max="12" width="4.6" style="33" hidden="1" customWidth="1" outlineLevel="1"/>
    <col min="13" max="14" width="11.6" style="33" customWidth="1" outlineLevel="1"/>
    <col min="15" max="15" width="6.7" style="33" customWidth="1" outlineLevel="1"/>
    <col min="16" max="16" width="7.7" style="33" customWidth="1" outlineLevel="1"/>
    <col min="17" max="17" width="5.9" style="33" customWidth="1" outlineLevel="1"/>
    <col min="18" max="16384" width="9" style="33"/>
  </cols>
  <sheetData>
    <row r="1" ht="24.9" customHeight="1" spans="1:16">
      <c r="A1" s="42" t="s">
        <v>3776</v>
      </c>
      <c r="B1" s="43"/>
      <c r="C1" s="43"/>
      <c r="D1" s="43"/>
      <c r="E1" s="43"/>
      <c r="F1" s="43"/>
      <c r="G1" s="44"/>
      <c r="H1" s="44"/>
      <c r="I1" s="44"/>
      <c r="J1" s="44"/>
      <c r="K1" s="44"/>
      <c r="L1" s="44"/>
      <c r="M1" s="44"/>
      <c r="N1" s="44"/>
      <c r="O1" s="44"/>
      <c r="P1" s="44"/>
    </row>
    <row r="2" ht="14.1" customHeight="1" spans="1:16">
      <c r="A2" s="4" t="s">
        <v>131</v>
      </c>
      <c r="B2" s="4" t="s">
        <v>0</v>
      </c>
      <c r="C2" s="85"/>
      <c r="D2" s="5"/>
      <c r="E2" s="5"/>
      <c r="F2" s="5"/>
      <c r="G2" s="5"/>
      <c r="H2" s="5"/>
      <c r="I2" s="5"/>
      <c r="J2" s="5"/>
      <c r="K2" s="5"/>
      <c r="L2" s="5"/>
      <c r="M2" s="5"/>
      <c r="N2" s="5"/>
      <c r="O2" s="5"/>
      <c r="P2" s="32" t="s">
        <v>3777</v>
      </c>
    </row>
    <row r="3" ht="14.1" customHeight="1" spans="1:16">
      <c r="A3" s="45" t="e">
        <f>#REF!</f>
        <v>#REF!</v>
      </c>
      <c r="B3" s="45"/>
      <c r="C3" s="45"/>
      <c r="D3" s="45"/>
      <c r="E3" s="45"/>
      <c r="F3" s="45"/>
      <c r="G3" s="45"/>
      <c r="H3" s="45"/>
      <c r="I3" s="45"/>
      <c r="J3" s="45"/>
      <c r="K3" s="45"/>
      <c r="L3" s="45"/>
      <c r="M3" s="45"/>
      <c r="N3" s="45"/>
      <c r="O3" s="45"/>
      <c r="P3" s="45"/>
    </row>
    <row r="4" ht="14.1" customHeight="1" spans="1:17">
      <c r="A4" s="5" t="str">
        <f>封面!D7&amp;封面!F7</f>
        <v>被评估方：</v>
      </c>
      <c r="B4" s="5"/>
      <c r="C4" s="5"/>
      <c r="D4" s="5"/>
      <c r="E4" s="5"/>
      <c r="F4" s="5"/>
      <c r="G4" s="5"/>
      <c r="H4" s="5"/>
      <c r="I4" s="5"/>
      <c r="J4" s="5"/>
      <c r="K4" s="5"/>
      <c r="L4" s="5"/>
      <c r="M4" s="5"/>
      <c r="N4" s="5"/>
      <c r="O4" s="438" t="s">
        <v>133</v>
      </c>
      <c r="P4" s="438"/>
      <c r="Q4" s="438"/>
    </row>
    <row r="5" ht="15" customHeight="1" spans="1:17">
      <c r="A5" s="9" t="s">
        <v>134</v>
      </c>
      <c r="B5" s="9" t="s">
        <v>330</v>
      </c>
      <c r="C5" s="9" t="s">
        <v>331</v>
      </c>
      <c r="D5" s="116" t="s">
        <v>332</v>
      </c>
      <c r="E5" s="51" t="s">
        <v>139</v>
      </c>
      <c r="F5" s="52"/>
      <c r="G5" s="52"/>
      <c r="H5" s="53"/>
      <c r="I5" s="30" t="s">
        <v>140</v>
      </c>
      <c r="J5" s="119"/>
      <c r="K5" s="119"/>
      <c r="L5" s="119"/>
      <c r="M5" s="31"/>
      <c r="N5" s="9" t="s">
        <v>141</v>
      </c>
      <c r="O5" s="9" t="s">
        <v>142</v>
      </c>
      <c r="P5" s="102" t="s">
        <v>333</v>
      </c>
      <c r="Q5" s="102" t="s">
        <v>334</v>
      </c>
    </row>
    <row r="6" ht="15" customHeight="1" spans="1:23">
      <c r="A6" s="16"/>
      <c r="B6" s="16"/>
      <c r="C6" s="16"/>
      <c r="D6" s="117"/>
      <c r="E6" s="46" t="s">
        <v>335</v>
      </c>
      <c r="F6" s="46" t="s">
        <v>3778</v>
      </c>
      <c r="G6" s="118" t="s">
        <v>336</v>
      </c>
      <c r="H6" s="118" t="s">
        <v>337</v>
      </c>
      <c r="I6" s="9" t="s">
        <v>338</v>
      </c>
      <c r="J6" s="46" t="s">
        <v>3778</v>
      </c>
      <c r="K6" s="118" t="s">
        <v>336</v>
      </c>
      <c r="L6" s="118" t="s">
        <v>3779</v>
      </c>
      <c r="M6" s="118" t="s">
        <v>337</v>
      </c>
      <c r="N6" s="16"/>
      <c r="O6" s="16"/>
      <c r="P6" s="439"/>
      <c r="Q6" s="439"/>
      <c r="R6" s="441"/>
      <c r="S6" s="442"/>
      <c r="T6" s="442"/>
      <c r="U6" s="442"/>
      <c r="V6" s="442"/>
      <c r="W6" s="442"/>
    </row>
    <row r="7" ht="15" customHeight="1" spans="1:23">
      <c r="A7" s="21">
        <v>1</v>
      </c>
      <c r="B7" s="22" t="s">
        <v>3780</v>
      </c>
      <c r="C7" s="22" t="s">
        <v>3781</v>
      </c>
      <c r="D7" s="22" t="s">
        <v>2459</v>
      </c>
      <c r="E7" s="437">
        <v>168962.55</v>
      </c>
      <c r="F7" s="437"/>
      <c r="G7" s="29">
        <f>H7/E7</f>
        <v>124.48</v>
      </c>
      <c r="H7" s="437">
        <v>21032458.224</v>
      </c>
      <c r="I7" s="440">
        <f>E7</f>
        <v>168962.55</v>
      </c>
      <c r="J7" s="28"/>
      <c r="K7" s="28"/>
      <c r="L7" s="27"/>
      <c r="M7" s="29"/>
      <c r="N7" s="29">
        <f t="shared" ref="N7:N29" si="0">M7-H7</f>
        <v>-21032458.224</v>
      </c>
      <c r="O7" s="28">
        <f t="shared" ref="O7:O31" si="1">IF(OR(H7&lt;=0,H7=""),"",(M7-H7)/H7*100)</f>
        <v>-100</v>
      </c>
      <c r="P7" s="26"/>
      <c r="Q7" s="41"/>
      <c r="R7" s="441"/>
      <c r="S7" s="443"/>
      <c r="T7" s="443"/>
      <c r="U7" s="443"/>
      <c r="V7" s="443"/>
      <c r="W7" s="443"/>
    </row>
    <row r="8" ht="15" customHeight="1" spans="1:23">
      <c r="A8" s="21"/>
      <c r="B8" s="74"/>
      <c r="C8" s="26"/>
      <c r="D8" s="23"/>
      <c r="E8" s="27"/>
      <c r="F8" s="28"/>
      <c r="G8" s="29"/>
      <c r="H8" s="29"/>
      <c r="I8" s="27"/>
      <c r="J8" s="28"/>
      <c r="K8" s="28"/>
      <c r="L8" s="27"/>
      <c r="M8" s="29"/>
      <c r="N8" s="29">
        <f t="shared" si="0"/>
        <v>0</v>
      </c>
      <c r="O8" s="28" t="str">
        <f t="shared" si="1"/>
        <v/>
      </c>
      <c r="P8" s="26"/>
      <c r="Q8" s="41"/>
      <c r="R8" s="441"/>
      <c r="S8" s="443"/>
      <c r="T8" s="443"/>
      <c r="U8" s="443"/>
      <c r="V8" s="443"/>
      <c r="W8" s="443"/>
    </row>
    <row r="9" ht="15" customHeight="1" spans="1:23">
      <c r="A9" s="21"/>
      <c r="B9" s="74"/>
      <c r="C9" s="26"/>
      <c r="D9" s="23"/>
      <c r="E9" s="27"/>
      <c r="F9" s="28"/>
      <c r="G9" s="29"/>
      <c r="H9" s="29"/>
      <c r="I9" s="27"/>
      <c r="J9" s="28"/>
      <c r="K9" s="28"/>
      <c r="L9" s="27"/>
      <c r="M9" s="29"/>
      <c r="N9" s="29">
        <f t="shared" si="0"/>
        <v>0</v>
      </c>
      <c r="O9" s="28" t="str">
        <f t="shared" si="1"/>
        <v/>
      </c>
      <c r="P9" s="26"/>
      <c r="Q9" s="41"/>
      <c r="R9" s="441"/>
      <c r="S9" s="443"/>
      <c r="T9" s="443"/>
      <c r="U9" s="443"/>
      <c r="V9" s="443"/>
      <c r="W9" s="443"/>
    </row>
    <row r="10" ht="15" customHeight="1" spans="1:21">
      <c r="A10" s="21"/>
      <c r="B10" s="74"/>
      <c r="C10" s="26"/>
      <c r="D10" s="23"/>
      <c r="E10" s="27"/>
      <c r="F10" s="28"/>
      <c r="G10" s="29"/>
      <c r="H10" s="29"/>
      <c r="I10" s="27"/>
      <c r="J10" s="28"/>
      <c r="K10" s="28"/>
      <c r="L10" s="27"/>
      <c r="M10" s="29"/>
      <c r="N10" s="29">
        <f t="shared" si="0"/>
        <v>0</v>
      </c>
      <c r="O10" s="28" t="str">
        <f t="shared" si="1"/>
        <v/>
      </c>
      <c r="P10" s="26"/>
      <c r="Q10" s="41"/>
      <c r="R10" s="441"/>
      <c r="S10" s="56"/>
      <c r="T10" s="56"/>
      <c r="U10" s="56"/>
    </row>
    <row r="11" ht="15" customHeight="1" spans="1:23">
      <c r="A11" s="21"/>
      <c r="B11" s="74"/>
      <c r="C11" s="26"/>
      <c r="D11" s="23"/>
      <c r="E11" s="27"/>
      <c r="F11" s="28"/>
      <c r="G11" s="29"/>
      <c r="H11" s="29"/>
      <c r="I11" s="27"/>
      <c r="J11" s="28"/>
      <c r="K11" s="28"/>
      <c r="L11" s="27"/>
      <c r="M11" s="29"/>
      <c r="N11" s="29">
        <f t="shared" si="0"/>
        <v>0</v>
      </c>
      <c r="O11" s="28" t="str">
        <f t="shared" si="1"/>
        <v/>
      </c>
      <c r="P11" s="26"/>
      <c r="Q11" s="41"/>
      <c r="R11" s="442"/>
      <c r="S11" s="444"/>
      <c r="T11" s="56"/>
      <c r="U11" s="445"/>
      <c r="V11" s="445"/>
      <c r="W11" s="445"/>
    </row>
    <row r="12" ht="15" customHeight="1" spans="1:17">
      <c r="A12" s="21"/>
      <c r="B12" s="74"/>
      <c r="C12" s="26"/>
      <c r="D12" s="23"/>
      <c r="E12" s="27"/>
      <c r="F12" s="28"/>
      <c r="G12" s="29"/>
      <c r="H12" s="29"/>
      <c r="I12" s="27"/>
      <c r="J12" s="28"/>
      <c r="K12" s="28"/>
      <c r="L12" s="27"/>
      <c r="M12" s="29"/>
      <c r="N12" s="29">
        <f t="shared" si="0"/>
        <v>0</v>
      </c>
      <c r="O12" s="28" t="str">
        <f t="shared" si="1"/>
        <v/>
      </c>
      <c r="P12" s="26"/>
      <c r="Q12" s="41"/>
    </row>
    <row r="13" ht="15" customHeight="1" spans="1:17">
      <c r="A13" s="21"/>
      <c r="B13" s="74"/>
      <c r="C13" s="26"/>
      <c r="D13" s="23"/>
      <c r="E13" s="27"/>
      <c r="F13" s="28"/>
      <c r="G13" s="29"/>
      <c r="H13" s="29"/>
      <c r="I13" s="27"/>
      <c r="J13" s="28"/>
      <c r="K13" s="28"/>
      <c r="L13" s="27"/>
      <c r="M13" s="29"/>
      <c r="N13" s="29">
        <f t="shared" si="0"/>
        <v>0</v>
      </c>
      <c r="O13" s="28" t="str">
        <f t="shared" si="1"/>
        <v/>
      </c>
      <c r="P13" s="26"/>
      <c r="Q13" s="41"/>
    </row>
    <row r="14" ht="15" customHeight="1" spans="1:17">
      <c r="A14" s="21"/>
      <c r="B14" s="74"/>
      <c r="C14" s="26"/>
      <c r="D14" s="23"/>
      <c r="E14" s="27"/>
      <c r="F14" s="28"/>
      <c r="G14" s="29"/>
      <c r="H14" s="29"/>
      <c r="I14" s="27"/>
      <c r="J14" s="28"/>
      <c r="K14" s="28"/>
      <c r="L14" s="27"/>
      <c r="M14" s="29"/>
      <c r="N14" s="29">
        <f t="shared" si="0"/>
        <v>0</v>
      </c>
      <c r="O14" s="28" t="str">
        <f t="shared" si="1"/>
        <v/>
      </c>
      <c r="P14" s="26"/>
      <c r="Q14" s="41"/>
    </row>
    <row r="15" ht="15" customHeight="1" spans="1:17">
      <c r="A15" s="21"/>
      <c r="B15" s="74"/>
      <c r="C15" s="26"/>
      <c r="D15" s="23"/>
      <c r="E15" s="27"/>
      <c r="F15" s="28"/>
      <c r="G15" s="29"/>
      <c r="H15" s="29"/>
      <c r="I15" s="27"/>
      <c r="J15" s="28"/>
      <c r="K15" s="28"/>
      <c r="L15" s="27"/>
      <c r="M15" s="29"/>
      <c r="N15" s="29">
        <f t="shared" si="0"/>
        <v>0</v>
      </c>
      <c r="O15" s="28" t="str">
        <f t="shared" si="1"/>
        <v/>
      </c>
      <c r="P15" s="26"/>
      <c r="Q15" s="41"/>
    </row>
    <row r="16" ht="15" customHeight="1" spans="1:17">
      <c r="A16" s="21"/>
      <c r="B16" s="74"/>
      <c r="C16" s="26"/>
      <c r="D16" s="23"/>
      <c r="E16" s="27"/>
      <c r="F16" s="28"/>
      <c r="G16" s="29"/>
      <c r="H16" s="29"/>
      <c r="I16" s="27"/>
      <c r="J16" s="28"/>
      <c r="K16" s="28"/>
      <c r="L16" s="27"/>
      <c r="M16" s="29"/>
      <c r="N16" s="29">
        <f t="shared" si="0"/>
        <v>0</v>
      </c>
      <c r="O16" s="28" t="str">
        <f t="shared" si="1"/>
        <v/>
      </c>
      <c r="P16" s="26"/>
      <c r="Q16" s="41"/>
    </row>
    <row r="17" ht="15" customHeight="1" spans="1:17">
      <c r="A17" s="21"/>
      <c r="B17" s="26"/>
      <c r="C17" s="26"/>
      <c r="D17" s="23"/>
      <c r="E17" s="27"/>
      <c r="F17" s="28"/>
      <c r="G17" s="29"/>
      <c r="H17" s="29"/>
      <c r="I17" s="27"/>
      <c r="J17" s="28"/>
      <c r="K17" s="28"/>
      <c r="L17" s="27"/>
      <c r="M17" s="29"/>
      <c r="N17" s="29">
        <f t="shared" si="0"/>
        <v>0</v>
      </c>
      <c r="O17" s="28" t="str">
        <f t="shared" si="1"/>
        <v/>
      </c>
      <c r="P17" s="26"/>
      <c r="Q17" s="41"/>
    </row>
    <row r="18" ht="15" customHeight="1" spans="1:17">
      <c r="A18" s="21"/>
      <c r="B18" s="26"/>
      <c r="C18" s="26"/>
      <c r="D18" s="23"/>
      <c r="E18" s="27"/>
      <c r="F18" s="28"/>
      <c r="G18" s="29"/>
      <c r="H18" s="29"/>
      <c r="I18" s="27"/>
      <c r="J18" s="28"/>
      <c r="K18" s="28"/>
      <c r="L18" s="27"/>
      <c r="M18" s="29"/>
      <c r="N18" s="29">
        <f t="shared" si="0"/>
        <v>0</v>
      </c>
      <c r="O18" s="28" t="str">
        <f t="shared" si="1"/>
        <v/>
      </c>
      <c r="P18" s="26"/>
      <c r="Q18" s="41"/>
    </row>
    <row r="19" ht="15" customHeight="1" spans="1:17">
      <c r="A19" s="21"/>
      <c r="B19" s="26"/>
      <c r="C19" s="26"/>
      <c r="D19" s="23"/>
      <c r="E19" s="27"/>
      <c r="F19" s="28"/>
      <c r="G19" s="29"/>
      <c r="H19" s="29"/>
      <c r="I19" s="27"/>
      <c r="J19" s="28"/>
      <c r="K19" s="28"/>
      <c r="L19" s="27"/>
      <c r="M19" s="29"/>
      <c r="N19" s="29">
        <f t="shared" si="0"/>
        <v>0</v>
      </c>
      <c r="O19" s="28" t="str">
        <f t="shared" si="1"/>
        <v/>
      </c>
      <c r="P19" s="26"/>
      <c r="Q19" s="41"/>
    </row>
    <row r="20" ht="15" customHeight="1" spans="1:17">
      <c r="A20" s="21"/>
      <c r="B20" s="26"/>
      <c r="C20" s="26"/>
      <c r="D20" s="23"/>
      <c r="E20" s="27"/>
      <c r="F20" s="28"/>
      <c r="G20" s="29"/>
      <c r="H20" s="29"/>
      <c r="I20" s="27"/>
      <c r="J20" s="28"/>
      <c r="K20" s="28"/>
      <c r="L20" s="27"/>
      <c r="M20" s="29"/>
      <c r="N20" s="29">
        <f t="shared" si="0"/>
        <v>0</v>
      </c>
      <c r="O20" s="28" t="str">
        <f t="shared" si="1"/>
        <v/>
      </c>
      <c r="P20" s="26"/>
      <c r="Q20" s="41"/>
    </row>
    <row r="21" ht="15" customHeight="1" spans="1:17">
      <c r="A21" s="21"/>
      <c r="B21" s="26"/>
      <c r="C21" s="26"/>
      <c r="D21" s="23"/>
      <c r="E21" s="27"/>
      <c r="F21" s="28"/>
      <c r="G21" s="29"/>
      <c r="H21" s="29"/>
      <c r="I21" s="27"/>
      <c r="J21" s="28"/>
      <c r="K21" s="28"/>
      <c r="L21" s="27"/>
      <c r="M21" s="29"/>
      <c r="N21" s="29">
        <f t="shared" si="0"/>
        <v>0</v>
      </c>
      <c r="O21" s="28" t="str">
        <f t="shared" si="1"/>
        <v/>
      </c>
      <c r="P21" s="26"/>
      <c r="Q21" s="41"/>
    </row>
    <row r="22" ht="15" customHeight="1" spans="1:17">
      <c r="A22" s="21"/>
      <c r="B22" s="26"/>
      <c r="C22" s="26"/>
      <c r="D22" s="23"/>
      <c r="E22" s="27"/>
      <c r="F22" s="28"/>
      <c r="G22" s="29"/>
      <c r="H22" s="29"/>
      <c r="I22" s="27"/>
      <c r="J22" s="28"/>
      <c r="K22" s="28"/>
      <c r="L22" s="27"/>
      <c r="M22" s="29"/>
      <c r="N22" s="29">
        <f t="shared" si="0"/>
        <v>0</v>
      </c>
      <c r="O22" s="28" t="str">
        <f t="shared" si="1"/>
        <v/>
      </c>
      <c r="P22" s="26"/>
      <c r="Q22" s="41"/>
    </row>
    <row r="23" ht="15" customHeight="1" spans="1:17">
      <c r="A23" s="21"/>
      <c r="B23" s="26"/>
      <c r="C23" s="26"/>
      <c r="D23" s="23"/>
      <c r="E23" s="27"/>
      <c r="F23" s="28"/>
      <c r="G23" s="29"/>
      <c r="H23" s="29"/>
      <c r="I23" s="27"/>
      <c r="J23" s="28"/>
      <c r="K23" s="28"/>
      <c r="L23" s="27"/>
      <c r="M23" s="29"/>
      <c r="N23" s="29">
        <f t="shared" si="0"/>
        <v>0</v>
      </c>
      <c r="O23" s="28" t="str">
        <f t="shared" si="1"/>
        <v/>
      </c>
      <c r="P23" s="26"/>
      <c r="Q23" s="41"/>
    </row>
    <row r="24" ht="15" customHeight="1" spans="1:17">
      <c r="A24" s="21"/>
      <c r="B24" s="26"/>
      <c r="C24" s="26"/>
      <c r="D24" s="23"/>
      <c r="E24" s="27"/>
      <c r="F24" s="28"/>
      <c r="G24" s="29"/>
      <c r="H24" s="29"/>
      <c r="I24" s="27"/>
      <c r="J24" s="28"/>
      <c r="K24" s="28"/>
      <c r="L24" s="27"/>
      <c r="M24" s="29"/>
      <c r="N24" s="29">
        <f t="shared" si="0"/>
        <v>0</v>
      </c>
      <c r="O24" s="28" t="str">
        <f t="shared" si="1"/>
        <v/>
      </c>
      <c r="P24" s="26"/>
      <c r="Q24" s="41"/>
    </row>
    <row r="25" ht="15" customHeight="1" spans="1:17">
      <c r="A25" s="21"/>
      <c r="B25" s="26"/>
      <c r="C25" s="26"/>
      <c r="D25" s="23"/>
      <c r="E25" s="27"/>
      <c r="F25" s="28"/>
      <c r="G25" s="29"/>
      <c r="H25" s="29"/>
      <c r="I25" s="27"/>
      <c r="J25" s="28"/>
      <c r="K25" s="28"/>
      <c r="L25" s="27"/>
      <c r="M25" s="29"/>
      <c r="N25" s="29">
        <f t="shared" si="0"/>
        <v>0</v>
      </c>
      <c r="O25" s="28" t="str">
        <f t="shared" si="1"/>
        <v/>
      </c>
      <c r="P25" s="26"/>
      <c r="Q25" s="41"/>
    </row>
    <row r="26" ht="15" customHeight="1" spans="1:17">
      <c r="A26" s="21"/>
      <c r="B26" s="26"/>
      <c r="C26" s="26"/>
      <c r="D26" s="23"/>
      <c r="E26" s="27"/>
      <c r="F26" s="28"/>
      <c r="G26" s="29"/>
      <c r="H26" s="29"/>
      <c r="I26" s="27"/>
      <c r="J26" s="28"/>
      <c r="K26" s="28"/>
      <c r="L26" s="27"/>
      <c r="M26" s="29"/>
      <c r="N26" s="29">
        <f t="shared" si="0"/>
        <v>0</v>
      </c>
      <c r="O26" s="28" t="str">
        <f t="shared" si="1"/>
        <v/>
      </c>
      <c r="P26" s="26"/>
      <c r="Q26" s="41"/>
    </row>
    <row r="27" ht="15" customHeight="1" spans="1:17">
      <c r="A27" s="21"/>
      <c r="B27" s="26"/>
      <c r="C27" s="26"/>
      <c r="D27" s="23"/>
      <c r="E27" s="27"/>
      <c r="F27" s="28"/>
      <c r="G27" s="29"/>
      <c r="H27" s="29"/>
      <c r="I27" s="27"/>
      <c r="J27" s="28"/>
      <c r="K27" s="28"/>
      <c r="L27" s="27"/>
      <c r="M27" s="29"/>
      <c r="N27" s="29">
        <f t="shared" si="0"/>
        <v>0</v>
      </c>
      <c r="O27" s="28" t="str">
        <f t="shared" si="1"/>
        <v/>
      </c>
      <c r="P27" s="26"/>
      <c r="Q27" s="41"/>
    </row>
    <row r="28" ht="15" customHeight="1" spans="1:17">
      <c r="A28" s="21"/>
      <c r="B28" s="26"/>
      <c r="C28" s="26"/>
      <c r="D28" s="23"/>
      <c r="E28" s="27"/>
      <c r="F28" s="28"/>
      <c r="G28" s="29"/>
      <c r="H28" s="29"/>
      <c r="I28" s="27"/>
      <c r="J28" s="28"/>
      <c r="K28" s="28"/>
      <c r="L28" s="27"/>
      <c r="M28" s="29"/>
      <c r="N28" s="29">
        <f t="shared" si="0"/>
        <v>0</v>
      </c>
      <c r="O28" s="28" t="str">
        <f t="shared" si="1"/>
        <v/>
      </c>
      <c r="P28" s="26"/>
      <c r="Q28" s="41"/>
    </row>
    <row r="29" ht="15" customHeight="1" spans="1:17">
      <c r="A29" s="21"/>
      <c r="B29" s="26"/>
      <c r="C29" s="26"/>
      <c r="D29" s="23"/>
      <c r="E29" s="27"/>
      <c r="F29" s="28"/>
      <c r="G29" s="29"/>
      <c r="H29" s="29"/>
      <c r="I29" s="27"/>
      <c r="J29" s="28"/>
      <c r="K29" s="28"/>
      <c r="L29" s="27"/>
      <c r="M29" s="29"/>
      <c r="N29" s="29">
        <f t="shared" si="0"/>
        <v>0</v>
      </c>
      <c r="O29" s="28" t="str">
        <f t="shared" si="1"/>
        <v/>
      </c>
      <c r="P29" s="26"/>
      <c r="Q29" s="41"/>
    </row>
    <row r="30" ht="15" customHeight="1" spans="1:17">
      <c r="A30" s="21"/>
      <c r="B30" s="26"/>
      <c r="C30" s="26"/>
      <c r="D30" s="23"/>
      <c r="E30" s="27"/>
      <c r="F30" s="28"/>
      <c r="G30" s="29"/>
      <c r="H30" s="29"/>
      <c r="I30" s="27"/>
      <c r="J30" s="28"/>
      <c r="K30" s="28"/>
      <c r="L30" s="27"/>
      <c r="M30" s="29"/>
      <c r="N30" s="29"/>
      <c r="O30" s="28" t="str">
        <f t="shared" si="1"/>
        <v/>
      </c>
      <c r="P30" s="26"/>
      <c r="Q30" s="41"/>
    </row>
    <row r="31" ht="15" customHeight="1" spans="1:17">
      <c r="A31" s="30" t="s">
        <v>146</v>
      </c>
      <c r="B31" s="31"/>
      <c r="C31" s="31"/>
      <c r="D31" s="23"/>
      <c r="E31" s="27"/>
      <c r="F31" s="28"/>
      <c r="G31" s="29">
        <f>SUM(G7:G30)</f>
        <v>124.48</v>
      </c>
      <c r="H31" s="29">
        <f>SUM(H7:H30)</f>
        <v>21032458.224</v>
      </c>
      <c r="I31" s="27"/>
      <c r="J31" s="28"/>
      <c r="K31" s="28"/>
      <c r="L31" s="27"/>
      <c r="M31" s="29">
        <f>SUM(M7:M30)</f>
        <v>0</v>
      </c>
      <c r="N31" s="29">
        <f>SUM(N7:N30)</f>
        <v>-21032458.224</v>
      </c>
      <c r="O31" s="28">
        <f t="shared" si="1"/>
        <v>-100</v>
      </c>
      <c r="P31" s="26"/>
      <c r="Q31" s="41"/>
    </row>
  </sheetData>
  <mergeCells count="12">
    <mergeCell ref="O4:Q4"/>
    <mergeCell ref="E5:H5"/>
    <mergeCell ref="I5:M5"/>
    <mergeCell ref="A31:B31"/>
    <mergeCell ref="A5:A6"/>
    <mergeCell ref="B5:B6"/>
    <mergeCell ref="C5:C6"/>
    <mergeCell ref="D5:D6"/>
    <mergeCell ref="N5:N6"/>
    <mergeCell ref="O5:O6"/>
    <mergeCell ref="P5:P6"/>
    <mergeCell ref="Q5:Q6"/>
  </mergeCells>
  <hyperlinks>
    <hyperlink ref="A2" location="'表3-9存货汇总'!B10" display="返回"/>
    <hyperlink ref="B2" location="索引!E13" display="返回索引页"/>
  </hyperlinks>
  <printOptions horizontalCentered="1"/>
  <pageMargins left="0.354330708661417" right="0.354330708661417" top="0.590551181102362" bottom="0.78740157480315" header="0.511811023622047" footer="0.590551181102362"/>
  <pageSetup paperSize="9" fitToHeight="0" orientation="landscape"/>
  <headerFooter alignWithMargins="0">
    <oddFooter>&amp;L&amp;9被评估单位填表人：李冰
填表日期：2011年5月25日&amp;C&amp;9共&amp;N页第&amp;P页
&amp;R&amp;9评估人员：张宁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L31"/>
  <sheetViews>
    <sheetView zoomScaleSheetLayoutView="85" workbookViewId="0">
      <selection activeCell="A1" sqref="A1"/>
    </sheetView>
  </sheetViews>
  <sheetFormatPr defaultColWidth="9" defaultRowHeight="15.75"/>
  <cols>
    <col min="1" max="1" width="5.1" style="33" customWidth="1"/>
    <col min="2" max="2" width="22.6" style="33" customWidth="1"/>
    <col min="3" max="3" width="4.6" style="33" customWidth="1"/>
    <col min="4" max="4" width="6.6" style="33" customWidth="1"/>
    <col min="5" max="5" width="8.6" style="33" customWidth="1"/>
    <col min="6" max="6" width="13.6" style="33" customWidth="1"/>
    <col min="7" max="7" width="6.6" style="33" customWidth="1" outlineLevel="1"/>
    <col min="8" max="8" width="8.6" style="33" customWidth="1" outlineLevel="1"/>
    <col min="9" max="9" width="14.6" style="33" customWidth="1" outlineLevel="1"/>
    <col min="10" max="10" width="13.6" style="33" customWidth="1" outlineLevel="1"/>
    <col min="11" max="11" width="6.7" style="33" customWidth="1" outlineLevel="1"/>
    <col min="12" max="12" width="9.6" style="33" customWidth="1" outlineLevel="1"/>
    <col min="13" max="16384" width="9" style="33"/>
  </cols>
  <sheetData>
    <row r="1" ht="24.9" customHeight="1" spans="1:12">
      <c r="A1" s="42" t="s">
        <v>3782</v>
      </c>
      <c r="B1" s="43"/>
      <c r="C1" s="43"/>
      <c r="D1" s="43"/>
      <c r="E1" s="43"/>
      <c r="F1" s="44"/>
      <c r="G1" s="44"/>
      <c r="H1" s="44"/>
      <c r="I1" s="44"/>
      <c r="J1" s="44"/>
      <c r="K1" s="44"/>
      <c r="L1" s="44"/>
    </row>
    <row r="2" ht="14.1" customHeight="1" spans="1:12">
      <c r="A2" s="4" t="s">
        <v>131</v>
      </c>
      <c r="B2" s="4" t="s">
        <v>0</v>
      </c>
      <c r="C2" s="5"/>
      <c r="D2" s="5"/>
      <c r="E2" s="5"/>
      <c r="F2" s="5"/>
      <c r="G2" s="5"/>
      <c r="H2" s="5"/>
      <c r="I2" s="5"/>
      <c r="J2" s="5"/>
      <c r="K2" s="5"/>
      <c r="L2" s="32" t="s">
        <v>3783</v>
      </c>
    </row>
    <row r="3" ht="14.1" customHeight="1" spans="1:12">
      <c r="A3" s="45" t="e">
        <f>#REF!</f>
        <v>#REF!</v>
      </c>
      <c r="B3" s="45"/>
      <c r="C3" s="45"/>
      <c r="D3" s="45"/>
      <c r="E3" s="45"/>
      <c r="F3" s="45"/>
      <c r="G3" s="45"/>
      <c r="H3" s="45"/>
      <c r="I3" s="45"/>
      <c r="J3" s="45"/>
      <c r="K3" s="45"/>
      <c r="L3" s="45"/>
    </row>
    <row r="4" ht="14.1" customHeight="1" spans="1:12">
      <c r="A4" s="5" t="str">
        <f>封面!D7&amp;封面!F7</f>
        <v>被评估方：</v>
      </c>
      <c r="B4" s="5"/>
      <c r="C4" s="5"/>
      <c r="D4" s="5"/>
      <c r="E4" s="5"/>
      <c r="F4" s="5"/>
      <c r="G4" s="5"/>
      <c r="H4" s="5"/>
      <c r="I4" s="5"/>
      <c r="J4" s="5"/>
      <c r="K4" s="5"/>
      <c r="L4" s="32" t="s">
        <v>133</v>
      </c>
    </row>
    <row r="5" ht="15" customHeight="1" spans="1:12">
      <c r="A5" s="9" t="s">
        <v>134</v>
      </c>
      <c r="B5" s="9" t="s">
        <v>3768</v>
      </c>
      <c r="C5" s="116" t="s">
        <v>332</v>
      </c>
      <c r="D5" s="30" t="s">
        <v>139</v>
      </c>
      <c r="E5" s="119"/>
      <c r="F5" s="31"/>
      <c r="G5" s="30" t="s">
        <v>140</v>
      </c>
      <c r="H5" s="119"/>
      <c r="I5" s="31"/>
      <c r="J5" s="9" t="s">
        <v>141</v>
      </c>
      <c r="K5" s="9" t="s">
        <v>142</v>
      </c>
      <c r="L5" s="54" t="s">
        <v>143</v>
      </c>
    </row>
    <row r="6" ht="15" customHeight="1" spans="1:12">
      <c r="A6" s="16"/>
      <c r="B6" s="16"/>
      <c r="C6" s="117"/>
      <c r="D6" s="46" t="s">
        <v>335</v>
      </c>
      <c r="E6" s="46" t="s">
        <v>336</v>
      </c>
      <c r="F6" s="118" t="s">
        <v>337</v>
      </c>
      <c r="G6" s="436" t="s">
        <v>338</v>
      </c>
      <c r="H6" s="118" t="s">
        <v>339</v>
      </c>
      <c r="I6" s="118" t="s">
        <v>337</v>
      </c>
      <c r="J6" s="16"/>
      <c r="K6" s="16"/>
      <c r="L6" s="55"/>
    </row>
    <row r="7" ht="15" customHeight="1" spans="1:12">
      <c r="A7" s="21"/>
      <c r="B7" s="26"/>
      <c r="C7" s="23"/>
      <c r="D7" s="27"/>
      <c r="E7" s="28"/>
      <c r="F7" s="29"/>
      <c r="G7" s="27"/>
      <c r="H7" s="28"/>
      <c r="I7" s="29"/>
      <c r="J7" s="29">
        <f>I7-F7</f>
        <v>0</v>
      </c>
      <c r="K7" s="28" t="str">
        <f t="shared" ref="K7:K31" si="0">IF(OR(F7&lt;=0,F7=""),"",(I7-F7)/F7*100)</f>
        <v/>
      </c>
      <c r="L7" s="26"/>
    </row>
    <row r="8" ht="15" customHeight="1" spans="1:12">
      <c r="A8" s="21"/>
      <c r="B8" s="26"/>
      <c r="C8" s="23"/>
      <c r="D8" s="27"/>
      <c r="E8" s="28"/>
      <c r="F8" s="29"/>
      <c r="G8" s="27"/>
      <c r="H8" s="28"/>
      <c r="I8" s="29"/>
      <c r="J8" s="29">
        <f t="shared" ref="J8:J30" si="1">I8-F8</f>
        <v>0</v>
      </c>
      <c r="K8" s="28" t="str">
        <f t="shared" si="0"/>
        <v/>
      </c>
      <c r="L8" s="26"/>
    </row>
    <row r="9" ht="15" customHeight="1" spans="1:12">
      <c r="A9" s="21"/>
      <c r="B9" s="26"/>
      <c r="C9" s="23"/>
      <c r="D9" s="27"/>
      <c r="E9" s="28"/>
      <c r="F9" s="29"/>
      <c r="G9" s="27"/>
      <c r="H9" s="28"/>
      <c r="I9" s="29"/>
      <c r="J9" s="29">
        <f t="shared" si="1"/>
        <v>0</v>
      </c>
      <c r="K9" s="28" t="str">
        <f t="shared" si="0"/>
        <v/>
      </c>
      <c r="L9" s="26"/>
    </row>
    <row r="10" ht="15" customHeight="1" spans="1:12">
      <c r="A10" s="21"/>
      <c r="B10" s="26"/>
      <c r="C10" s="23"/>
      <c r="D10" s="27"/>
      <c r="E10" s="28"/>
      <c r="F10" s="29"/>
      <c r="G10" s="27"/>
      <c r="H10" s="28"/>
      <c r="I10" s="29"/>
      <c r="J10" s="29">
        <f t="shared" si="1"/>
        <v>0</v>
      </c>
      <c r="K10" s="28" t="str">
        <f t="shared" si="0"/>
        <v/>
      </c>
      <c r="L10" s="26"/>
    </row>
    <row r="11" ht="15" customHeight="1" spans="1:12">
      <c r="A11" s="21"/>
      <c r="B11" s="26"/>
      <c r="C11" s="23"/>
      <c r="D11" s="27"/>
      <c r="E11" s="28"/>
      <c r="F11" s="29"/>
      <c r="G11" s="27"/>
      <c r="H11" s="28"/>
      <c r="I11" s="29"/>
      <c r="J11" s="29">
        <f t="shared" si="1"/>
        <v>0</v>
      </c>
      <c r="K11" s="28" t="str">
        <f t="shared" si="0"/>
        <v/>
      </c>
      <c r="L11" s="26"/>
    </row>
    <row r="12" ht="15" customHeight="1" spans="1:12">
      <c r="A12" s="21"/>
      <c r="B12" s="26"/>
      <c r="C12" s="23"/>
      <c r="D12" s="27"/>
      <c r="E12" s="28"/>
      <c r="F12" s="29"/>
      <c r="G12" s="27"/>
      <c r="H12" s="28"/>
      <c r="I12" s="29"/>
      <c r="J12" s="29">
        <f t="shared" si="1"/>
        <v>0</v>
      </c>
      <c r="K12" s="28" t="str">
        <f t="shared" si="0"/>
        <v/>
      </c>
      <c r="L12" s="26"/>
    </row>
    <row r="13" ht="15" customHeight="1" spans="1:12">
      <c r="A13" s="21"/>
      <c r="B13" s="26"/>
      <c r="C13" s="23"/>
      <c r="D13" s="27"/>
      <c r="E13" s="28"/>
      <c r="F13" s="29"/>
      <c r="G13" s="27"/>
      <c r="H13" s="28"/>
      <c r="I13" s="29"/>
      <c r="J13" s="29">
        <f t="shared" si="1"/>
        <v>0</v>
      </c>
      <c r="K13" s="28" t="str">
        <f t="shared" si="0"/>
        <v/>
      </c>
      <c r="L13" s="26"/>
    </row>
    <row r="14" ht="15" customHeight="1" spans="1:12">
      <c r="A14" s="21"/>
      <c r="B14" s="26"/>
      <c r="C14" s="23"/>
      <c r="D14" s="27"/>
      <c r="E14" s="28"/>
      <c r="F14" s="29"/>
      <c r="G14" s="27"/>
      <c r="H14" s="28"/>
      <c r="I14" s="29"/>
      <c r="J14" s="29">
        <f t="shared" si="1"/>
        <v>0</v>
      </c>
      <c r="K14" s="28" t="str">
        <f t="shared" si="0"/>
        <v/>
      </c>
      <c r="L14" s="26"/>
    </row>
    <row r="15" ht="15" customHeight="1" spans="1:12">
      <c r="A15" s="21"/>
      <c r="B15" s="26"/>
      <c r="C15" s="23"/>
      <c r="D15" s="27"/>
      <c r="E15" s="28"/>
      <c r="F15" s="29"/>
      <c r="G15" s="27"/>
      <c r="H15" s="28"/>
      <c r="I15" s="29"/>
      <c r="J15" s="29">
        <f t="shared" si="1"/>
        <v>0</v>
      </c>
      <c r="K15" s="28" t="str">
        <f t="shared" si="0"/>
        <v/>
      </c>
      <c r="L15" s="26"/>
    </row>
    <row r="16" ht="15" customHeight="1" spans="1:12">
      <c r="A16" s="21"/>
      <c r="B16" s="26"/>
      <c r="C16" s="23"/>
      <c r="D16" s="27"/>
      <c r="E16" s="28"/>
      <c r="F16" s="29"/>
      <c r="G16" s="27"/>
      <c r="H16" s="28"/>
      <c r="I16" s="29"/>
      <c r="J16" s="29">
        <f t="shared" si="1"/>
        <v>0</v>
      </c>
      <c r="K16" s="28" t="str">
        <f t="shared" si="0"/>
        <v/>
      </c>
      <c r="L16" s="26"/>
    </row>
    <row r="17" ht="15" customHeight="1" spans="1:12">
      <c r="A17" s="21"/>
      <c r="B17" s="26"/>
      <c r="C17" s="23"/>
      <c r="D17" s="27"/>
      <c r="E17" s="28"/>
      <c r="F17" s="29"/>
      <c r="G17" s="27"/>
      <c r="H17" s="28"/>
      <c r="I17" s="29"/>
      <c r="J17" s="29">
        <f t="shared" si="1"/>
        <v>0</v>
      </c>
      <c r="K17" s="28" t="str">
        <f t="shared" si="0"/>
        <v/>
      </c>
      <c r="L17" s="26"/>
    </row>
    <row r="18" ht="15" customHeight="1" spans="1:12">
      <c r="A18" s="21"/>
      <c r="B18" s="26"/>
      <c r="C18" s="23"/>
      <c r="D18" s="27"/>
      <c r="E18" s="28"/>
      <c r="F18" s="29"/>
      <c r="G18" s="27"/>
      <c r="H18" s="28"/>
      <c r="I18" s="29"/>
      <c r="J18" s="29">
        <f t="shared" si="1"/>
        <v>0</v>
      </c>
      <c r="K18" s="28" t="str">
        <f t="shared" si="0"/>
        <v/>
      </c>
      <c r="L18" s="26"/>
    </row>
    <row r="19" ht="15" customHeight="1" spans="1:12">
      <c r="A19" s="21"/>
      <c r="B19" s="26"/>
      <c r="C19" s="23"/>
      <c r="D19" s="27"/>
      <c r="E19" s="28"/>
      <c r="F19" s="29"/>
      <c r="G19" s="27"/>
      <c r="H19" s="28"/>
      <c r="I19" s="29"/>
      <c r="J19" s="29">
        <f t="shared" si="1"/>
        <v>0</v>
      </c>
      <c r="K19" s="28" t="str">
        <f t="shared" si="0"/>
        <v/>
      </c>
      <c r="L19" s="26"/>
    </row>
    <row r="20" ht="15" customHeight="1" spans="1:12">
      <c r="A20" s="21"/>
      <c r="B20" s="26"/>
      <c r="C20" s="23"/>
      <c r="D20" s="27"/>
      <c r="E20" s="28"/>
      <c r="F20" s="29"/>
      <c r="G20" s="27"/>
      <c r="H20" s="28"/>
      <c r="I20" s="29"/>
      <c r="J20" s="29">
        <f t="shared" si="1"/>
        <v>0</v>
      </c>
      <c r="K20" s="28" t="str">
        <f t="shared" si="0"/>
        <v/>
      </c>
      <c r="L20" s="26"/>
    </row>
    <row r="21" ht="15" customHeight="1" spans="1:12">
      <c r="A21" s="21"/>
      <c r="B21" s="26"/>
      <c r="C21" s="23"/>
      <c r="D21" s="27"/>
      <c r="E21" s="28"/>
      <c r="F21" s="29"/>
      <c r="G21" s="27"/>
      <c r="H21" s="28"/>
      <c r="I21" s="29"/>
      <c r="J21" s="29">
        <f t="shared" si="1"/>
        <v>0</v>
      </c>
      <c r="K21" s="28" t="str">
        <f t="shared" si="0"/>
        <v/>
      </c>
      <c r="L21" s="26"/>
    </row>
    <row r="22" ht="15" customHeight="1" spans="1:12">
      <c r="A22" s="21"/>
      <c r="B22" s="26"/>
      <c r="C22" s="23"/>
      <c r="D22" s="27"/>
      <c r="E22" s="28"/>
      <c r="F22" s="29"/>
      <c r="G22" s="27"/>
      <c r="H22" s="28"/>
      <c r="I22" s="29"/>
      <c r="J22" s="29">
        <f t="shared" si="1"/>
        <v>0</v>
      </c>
      <c r="K22" s="28" t="str">
        <f t="shared" si="0"/>
        <v/>
      </c>
      <c r="L22" s="26"/>
    </row>
    <row r="23" ht="15" customHeight="1" spans="1:12">
      <c r="A23" s="21"/>
      <c r="B23" s="26"/>
      <c r="C23" s="23"/>
      <c r="D23" s="27"/>
      <c r="E23" s="28"/>
      <c r="F23" s="29"/>
      <c r="G23" s="27"/>
      <c r="H23" s="28"/>
      <c r="I23" s="29"/>
      <c r="J23" s="29">
        <f t="shared" si="1"/>
        <v>0</v>
      </c>
      <c r="K23" s="28" t="str">
        <f t="shared" si="0"/>
        <v/>
      </c>
      <c r="L23" s="26"/>
    </row>
    <row r="24" ht="15" customHeight="1" spans="1:12">
      <c r="A24" s="21"/>
      <c r="B24" s="26"/>
      <c r="C24" s="23"/>
      <c r="D24" s="27"/>
      <c r="E24" s="28"/>
      <c r="F24" s="29"/>
      <c r="G24" s="27"/>
      <c r="H24" s="28"/>
      <c r="I24" s="29"/>
      <c r="J24" s="29">
        <f t="shared" si="1"/>
        <v>0</v>
      </c>
      <c r="K24" s="28" t="str">
        <f t="shared" si="0"/>
        <v/>
      </c>
      <c r="L24" s="26"/>
    </row>
    <row r="25" ht="15" customHeight="1" spans="1:12">
      <c r="A25" s="21"/>
      <c r="B25" s="26"/>
      <c r="C25" s="23"/>
      <c r="D25" s="27"/>
      <c r="E25" s="28"/>
      <c r="F25" s="29"/>
      <c r="G25" s="27"/>
      <c r="H25" s="28"/>
      <c r="I25" s="29"/>
      <c r="J25" s="29">
        <f t="shared" si="1"/>
        <v>0</v>
      </c>
      <c r="K25" s="28" t="str">
        <f t="shared" si="0"/>
        <v/>
      </c>
      <c r="L25" s="26"/>
    </row>
    <row r="26" ht="15" customHeight="1" spans="1:12">
      <c r="A26" s="21"/>
      <c r="B26" s="26"/>
      <c r="C26" s="23"/>
      <c r="D26" s="27"/>
      <c r="E26" s="28"/>
      <c r="F26" s="29"/>
      <c r="G26" s="27"/>
      <c r="H26" s="28"/>
      <c r="I26" s="29"/>
      <c r="J26" s="29">
        <f t="shared" si="1"/>
        <v>0</v>
      </c>
      <c r="K26" s="28" t="str">
        <f t="shared" si="0"/>
        <v/>
      </c>
      <c r="L26" s="26"/>
    </row>
    <row r="27" ht="15" customHeight="1" spans="1:12">
      <c r="A27" s="21"/>
      <c r="B27" s="26"/>
      <c r="C27" s="23"/>
      <c r="D27" s="27"/>
      <c r="E27" s="28"/>
      <c r="F27" s="29"/>
      <c r="G27" s="27"/>
      <c r="H27" s="28"/>
      <c r="I27" s="29"/>
      <c r="J27" s="29">
        <f t="shared" si="1"/>
        <v>0</v>
      </c>
      <c r="K27" s="28" t="str">
        <f t="shared" si="0"/>
        <v/>
      </c>
      <c r="L27" s="26"/>
    </row>
    <row r="28" ht="15" customHeight="1" spans="1:12">
      <c r="A28" s="21"/>
      <c r="B28" s="26"/>
      <c r="C28" s="23"/>
      <c r="D28" s="27"/>
      <c r="E28" s="28"/>
      <c r="F28" s="29"/>
      <c r="G28" s="27"/>
      <c r="H28" s="28"/>
      <c r="I28" s="29"/>
      <c r="J28" s="29">
        <f t="shared" si="1"/>
        <v>0</v>
      </c>
      <c r="K28" s="28" t="str">
        <f t="shared" si="0"/>
        <v/>
      </c>
      <c r="L28" s="26"/>
    </row>
    <row r="29" ht="15" customHeight="1" spans="1:12">
      <c r="A29" s="21"/>
      <c r="B29" s="26"/>
      <c r="C29" s="23"/>
      <c r="D29" s="27"/>
      <c r="E29" s="28"/>
      <c r="F29" s="29"/>
      <c r="G29" s="27"/>
      <c r="H29" s="28"/>
      <c r="I29" s="29"/>
      <c r="J29" s="29">
        <f t="shared" si="1"/>
        <v>0</v>
      </c>
      <c r="K29" s="28" t="str">
        <f t="shared" si="0"/>
        <v/>
      </c>
      <c r="L29" s="26"/>
    </row>
    <row r="30" ht="15" customHeight="1" spans="1:12">
      <c r="A30" s="21"/>
      <c r="B30" s="26"/>
      <c r="C30" s="23"/>
      <c r="D30" s="27"/>
      <c r="E30" s="28"/>
      <c r="F30" s="29"/>
      <c r="G30" s="27"/>
      <c r="H30" s="28"/>
      <c r="I30" s="29"/>
      <c r="J30" s="29">
        <f t="shared" si="1"/>
        <v>0</v>
      </c>
      <c r="K30" s="28" t="str">
        <f t="shared" si="0"/>
        <v/>
      </c>
      <c r="L30" s="26"/>
    </row>
    <row r="31" ht="15" customHeight="1" spans="1:12">
      <c r="A31" s="30" t="s">
        <v>146</v>
      </c>
      <c r="B31" s="31"/>
      <c r="C31" s="23"/>
      <c r="D31" s="27"/>
      <c r="E31" s="28"/>
      <c r="F31" s="29">
        <f>SUM(F7:F30)</f>
        <v>0</v>
      </c>
      <c r="G31" s="27"/>
      <c r="H31" s="28"/>
      <c r="I31" s="29">
        <f>SUM(I7:I30)</f>
        <v>0</v>
      </c>
      <c r="J31" s="29">
        <f>SUM(J7:J30)</f>
        <v>0</v>
      </c>
      <c r="K31" s="28" t="str">
        <f t="shared" si="0"/>
        <v/>
      </c>
      <c r="L31" s="26"/>
    </row>
  </sheetData>
  <mergeCells count="9">
    <mergeCell ref="D5:F5"/>
    <mergeCell ref="G5:I5"/>
    <mergeCell ref="A31:B31"/>
    <mergeCell ref="A5:A6"/>
    <mergeCell ref="B5:B6"/>
    <mergeCell ref="C5:C6"/>
    <mergeCell ref="J5:J6"/>
    <mergeCell ref="K5:K6"/>
    <mergeCell ref="L5:L6"/>
  </mergeCells>
  <hyperlinks>
    <hyperlink ref="A2" location="'表3-9存货汇总'!B11" display="返回"/>
    <hyperlink ref="B2" location="索引!E14"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M31"/>
  <sheetViews>
    <sheetView zoomScaleSheetLayoutView="85" workbookViewId="0">
      <selection activeCell="A1" sqref="A1"/>
    </sheetView>
  </sheetViews>
  <sheetFormatPr defaultColWidth="9" defaultRowHeight="15.75"/>
  <cols>
    <col min="1" max="1" width="3.6" style="33" customWidth="1"/>
    <col min="2" max="2" width="18.6" style="33" customWidth="1"/>
    <col min="3" max="3" width="14.6" style="33" customWidth="1"/>
    <col min="4" max="4" width="4.6" style="33" customWidth="1"/>
    <col min="5" max="5" width="5.6" style="33" customWidth="1"/>
    <col min="6" max="6" width="7.6" style="33" customWidth="1"/>
    <col min="7" max="7" width="12.6" style="33" customWidth="1"/>
    <col min="8" max="8" width="6.6" style="33" customWidth="1" outlineLevel="1"/>
    <col min="9" max="9" width="7.6" style="33" customWidth="1" outlineLevel="1"/>
    <col min="10" max="11" width="12.6" style="33" customWidth="1" outlineLevel="1"/>
    <col min="12" max="12" width="6.7" style="33" customWidth="1" outlineLevel="1"/>
    <col min="13" max="13" width="7.6" style="33" customWidth="1" outlineLevel="1"/>
    <col min="14" max="16384" width="9" style="33"/>
  </cols>
  <sheetData>
    <row r="1" ht="24.9" customHeight="1" spans="1:13">
      <c r="A1" s="42" t="s">
        <v>3784</v>
      </c>
      <c r="B1" s="43"/>
      <c r="C1" s="43"/>
      <c r="D1" s="43"/>
      <c r="E1" s="43"/>
      <c r="F1" s="43"/>
      <c r="G1" s="44"/>
      <c r="H1" s="44"/>
      <c r="I1" s="44"/>
      <c r="J1" s="44"/>
      <c r="K1" s="44"/>
      <c r="L1" s="44"/>
      <c r="M1" s="44"/>
    </row>
    <row r="2" ht="14.1" customHeight="1" spans="1:13">
      <c r="A2" s="4" t="s">
        <v>131</v>
      </c>
      <c r="B2" s="4" t="s">
        <v>0</v>
      </c>
      <c r="C2" s="5"/>
      <c r="D2" s="5"/>
      <c r="E2" s="5"/>
      <c r="F2" s="5"/>
      <c r="G2" s="5"/>
      <c r="H2" s="5"/>
      <c r="I2" s="5"/>
      <c r="J2" s="5"/>
      <c r="K2" s="5"/>
      <c r="L2" s="5"/>
      <c r="M2" s="32" t="s">
        <v>3785</v>
      </c>
    </row>
    <row r="3" ht="14.1" customHeight="1" spans="1:13">
      <c r="A3" s="45" t="e">
        <f>#REF!</f>
        <v>#REF!</v>
      </c>
      <c r="B3" s="45"/>
      <c r="C3" s="45"/>
      <c r="D3" s="45"/>
      <c r="E3" s="45"/>
      <c r="F3" s="45"/>
      <c r="G3" s="45"/>
      <c r="H3" s="45"/>
      <c r="I3" s="45"/>
      <c r="J3" s="45"/>
      <c r="K3" s="45"/>
      <c r="L3" s="45"/>
      <c r="M3" s="45"/>
    </row>
    <row r="4" ht="14.1" customHeight="1" spans="1:13">
      <c r="A4" s="5" t="str">
        <f>封面!D7&amp;封面!F7</f>
        <v>被评估方：</v>
      </c>
      <c r="B4" s="5"/>
      <c r="C4" s="5"/>
      <c r="D4" s="5"/>
      <c r="E4" s="5"/>
      <c r="F4" s="5"/>
      <c r="G4" s="5"/>
      <c r="H4" s="5"/>
      <c r="I4" s="5"/>
      <c r="J4" s="5"/>
      <c r="K4" s="5"/>
      <c r="L4" s="5"/>
      <c r="M4" s="32" t="s">
        <v>133</v>
      </c>
    </row>
    <row r="5" ht="15" customHeight="1" spans="1:13">
      <c r="A5" s="9" t="s">
        <v>134</v>
      </c>
      <c r="B5" s="9" t="s">
        <v>3786</v>
      </c>
      <c r="C5" s="9" t="s">
        <v>3787</v>
      </c>
      <c r="D5" s="116" t="s">
        <v>332</v>
      </c>
      <c r="E5" s="51" t="s">
        <v>139</v>
      </c>
      <c r="F5" s="52"/>
      <c r="G5" s="53"/>
      <c r="H5" s="30" t="s">
        <v>140</v>
      </c>
      <c r="I5" s="119"/>
      <c r="J5" s="31"/>
      <c r="K5" s="9" t="s">
        <v>141</v>
      </c>
      <c r="L5" s="9" t="s">
        <v>142</v>
      </c>
      <c r="M5" s="54" t="s">
        <v>143</v>
      </c>
    </row>
    <row r="6" ht="15" customHeight="1" spans="1:13">
      <c r="A6" s="16"/>
      <c r="B6" s="16"/>
      <c r="C6" s="16"/>
      <c r="D6" s="117"/>
      <c r="E6" s="46" t="s">
        <v>335</v>
      </c>
      <c r="F6" s="46" t="s">
        <v>336</v>
      </c>
      <c r="G6" s="118" t="s">
        <v>337</v>
      </c>
      <c r="H6" s="436" t="s">
        <v>338</v>
      </c>
      <c r="I6" s="118" t="s">
        <v>339</v>
      </c>
      <c r="J6" s="118" t="s">
        <v>337</v>
      </c>
      <c r="K6" s="16"/>
      <c r="L6" s="16"/>
      <c r="M6" s="55"/>
    </row>
    <row r="7" ht="15" customHeight="1" spans="1:13">
      <c r="A7" s="21"/>
      <c r="B7" s="26"/>
      <c r="C7" s="26"/>
      <c r="D7" s="23"/>
      <c r="E7" s="27"/>
      <c r="F7" s="28"/>
      <c r="G7" s="29"/>
      <c r="H7" s="27"/>
      <c r="I7" s="28"/>
      <c r="J7" s="29"/>
      <c r="K7" s="29">
        <f>J7-G7</f>
        <v>0</v>
      </c>
      <c r="L7" s="28" t="str">
        <f t="shared" ref="L7:L31" si="0">IF(OR(G7&lt;=0,G7=""),"",(J7-G7)/G7*100)</f>
        <v/>
      </c>
      <c r="M7" s="26"/>
    </row>
    <row r="8" ht="15" customHeight="1" spans="1:13">
      <c r="A8" s="21"/>
      <c r="B8" s="26"/>
      <c r="C8" s="26"/>
      <c r="D8" s="23"/>
      <c r="E8" s="27"/>
      <c r="F8" s="28"/>
      <c r="G8" s="29"/>
      <c r="H8" s="27"/>
      <c r="I8" s="28"/>
      <c r="J8" s="29"/>
      <c r="K8" s="29">
        <f t="shared" ref="K8:K30" si="1">J8-G8</f>
        <v>0</v>
      </c>
      <c r="L8" s="28" t="str">
        <f t="shared" si="0"/>
        <v/>
      </c>
      <c r="M8" s="26"/>
    </row>
    <row r="9" ht="15" customHeight="1" spans="1:13">
      <c r="A9" s="21"/>
      <c r="B9" s="26"/>
      <c r="C9" s="26"/>
      <c r="D9" s="23"/>
      <c r="E9" s="27"/>
      <c r="F9" s="28"/>
      <c r="G9" s="29"/>
      <c r="H9" s="27"/>
      <c r="I9" s="28"/>
      <c r="J9" s="29"/>
      <c r="K9" s="29">
        <f t="shared" si="1"/>
        <v>0</v>
      </c>
      <c r="L9" s="28" t="str">
        <f t="shared" si="0"/>
        <v/>
      </c>
      <c r="M9" s="26"/>
    </row>
    <row r="10" ht="15" customHeight="1" spans="1:13">
      <c r="A10" s="21"/>
      <c r="B10" s="26"/>
      <c r="C10" s="26"/>
      <c r="D10" s="23"/>
      <c r="E10" s="27"/>
      <c r="F10" s="28"/>
      <c r="G10" s="29"/>
      <c r="H10" s="27"/>
      <c r="I10" s="28"/>
      <c r="J10" s="29"/>
      <c r="K10" s="29">
        <f t="shared" si="1"/>
        <v>0</v>
      </c>
      <c r="L10" s="28" t="str">
        <f t="shared" si="0"/>
        <v/>
      </c>
      <c r="M10" s="26"/>
    </row>
    <row r="11" ht="15" customHeight="1" spans="1:13">
      <c r="A11" s="21"/>
      <c r="B11" s="26"/>
      <c r="C11" s="26"/>
      <c r="D11" s="23"/>
      <c r="E11" s="27"/>
      <c r="F11" s="28"/>
      <c r="G11" s="29"/>
      <c r="H11" s="27"/>
      <c r="I11" s="28"/>
      <c r="J11" s="29"/>
      <c r="K11" s="29">
        <f t="shared" si="1"/>
        <v>0</v>
      </c>
      <c r="L11" s="28" t="str">
        <f t="shared" si="0"/>
        <v/>
      </c>
      <c r="M11" s="26"/>
    </row>
    <row r="12" ht="15" customHeight="1" spans="1:13">
      <c r="A12" s="21"/>
      <c r="B12" s="26"/>
      <c r="C12" s="26"/>
      <c r="D12" s="23"/>
      <c r="E12" s="27"/>
      <c r="F12" s="28"/>
      <c r="G12" s="29"/>
      <c r="H12" s="27"/>
      <c r="I12" s="28"/>
      <c r="J12" s="29"/>
      <c r="K12" s="29">
        <f t="shared" si="1"/>
        <v>0</v>
      </c>
      <c r="L12" s="28" t="str">
        <f t="shared" si="0"/>
        <v/>
      </c>
      <c r="M12" s="26"/>
    </row>
    <row r="13" ht="15" customHeight="1" spans="1:13">
      <c r="A13" s="21"/>
      <c r="B13" s="26"/>
      <c r="C13" s="26"/>
      <c r="D13" s="23"/>
      <c r="E13" s="27"/>
      <c r="F13" s="28"/>
      <c r="G13" s="29"/>
      <c r="H13" s="27"/>
      <c r="I13" s="28"/>
      <c r="J13" s="29"/>
      <c r="K13" s="29">
        <f t="shared" si="1"/>
        <v>0</v>
      </c>
      <c r="L13" s="28" t="str">
        <f t="shared" si="0"/>
        <v/>
      </c>
      <c r="M13" s="26"/>
    </row>
    <row r="14" ht="15" customHeight="1" spans="1:13">
      <c r="A14" s="21"/>
      <c r="B14" s="26"/>
      <c r="C14" s="26"/>
      <c r="D14" s="23"/>
      <c r="E14" s="27"/>
      <c r="F14" s="28"/>
      <c r="G14" s="29"/>
      <c r="H14" s="27"/>
      <c r="I14" s="28"/>
      <c r="J14" s="29"/>
      <c r="K14" s="29">
        <f t="shared" si="1"/>
        <v>0</v>
      </c>
      <c r="L14" s="28" t="str">
        <f t="shared" si="0"/>
        <v/>
      </c>
      <c r="M14" s="26"/>
    </row>
    <row r="15" ht="15" customHeight="1" spans="1:13">
      <c r="A15" s="21"/>
      <c r="B15" s="26"/>
      <c r="C15" s="26"/>
      <c r="D15" s="23"/>
      <c r="E15" s="27"/>
      <c r="F15" s="28"/>
      <c r="G15" s="29"/>
      <c r="H15" s="27"/>
      <c r="I15" s="28"/>
      <c r="J15" s="29"/>
      <c r="K15" s="29">
        <f t="shared" si="1"/>
        <v>0</v>
      </c>
      <c r="L15" s="28" t="str">
        <f t="shared" si="0"/>
        <v/>
      </c>
      <c r="M15" s="26"/>
    </row>
    <row r="16" ht="15" customHeight="1" spans="1:13">
      <c r="A16" s="21"/>
      <c r="B16" s="26"/>
      <c r="C16" s="26"/>
      <c r="D16" s="23"/>
      <c r="E16" s="27"/>
      <c r="F16" s="28"/>
      <c r="G16" s="29"/>
      <c r="H16" s="27"/>
      <c r="I16" s="28"/>
      <c r="J16" s="29"/>
      <c r="K16" s="29">
        <f t="shared" si="1"/>
        <v>0</v>
      </c>
      <c r="L16" s="28" t="str">
        <f t="shared" si="0"/>
        <v/>
      </c>
      <c r="M16" s="26"/>
    </row>
    <row r="17" ht="15" customHeight="1" spans="1:13">
      <c r="A17" s="21"/>
      <c r="B17" s="26"/>
      <c r="C17" s="26"/>
      <c r="D17" s="23"/>
      <c r="E17" s="27"/>
      <c r="F17" s="28"/>
      <c r="G17" s="29"/>
      <c r="H17" s="27"/>
      <c r="I17" s="28"/>
      <c r="J17" s="29"/>
      <c r="K17" s="29">
        <f t="shared" si="1"/>
        <v>0</v>
      </c>
      <c r="L17" s="28" t="str">
        <f t="shared" si="0"/>
        <v/>
      </c>
      <c r="M17" s="26"/>
    </row>
    <row r="18" ht="15" customHeight="1" spans="1:13">
      <c r="A18" s="21"/>
      <c r="B18" s="26"/>
      <c r="C18" s="26"/>
      <c r="D18" s="23"/>
      <c r="E18" s="27"/>
      <c r="F18" s="28"/>
      <c r="G18" s="29"/>
      <c r="H18" s="27"/>
      <c r="I18" s="28"/>
      <c r="J18" s="29"/>
      <c r="K18" s="29">
        <f t="shared" si="1"/>
        <v>0</v>
      </c>
      <c r="L18" s="28" t="str">
        <f t="shared" si="0"/>
        <v/>
      </c>
      <c r="M18" s="26"/>
    </row>
    <row r="19" ht="15" customHeight="1" spans="1:13">
      <c r="A19" s="21"/>
      <c r="B19" s="26"/>
      <c r="C19" s="26"/>
      <c r="D19" s="23"/>
      <c r="E19" s="27"/>
      <c r="F19" s="28"/>
      <c r="G19" s="29"/>
      <c r="H19" s="27"/>
      <c r="I19" s="28"/>
      <c r="J19" s="29"/>
      <c r="K19" s="29">
        <f t="shared" si="1"/>
        <v>0</v>
      </c>
      <c r="L19" s="28" t="str">
        <f t="shared" si="0"/>
        <v/>
      </c>
      <c r="M19" s="26"/>
    </row>
    <row r="20" ht="15" customHeight="1" spans="1:13">
      <c r="A20" s="21"/>
      <c r="B20" s="26"/>
      <c r="C20" s="26"/>
      <c r="D20" s="23"/>
      <c r="E20" s="27"/>
      <c r="F20" s="28"/>
      <c r="G20" s="29"/>
      <c r="H20" s="27"/>
      <c r="I20" s="28"/>
      <c r="J20" s="29"/>
      <c r="K20" s="29">
        <f t="shared" si="1"/>
        <v>0</v>
      </c>
      <c r="L20" s="28" t="str">
        <f t="shared" si="0"/>
        <v/>
      </c>
      <c r="M20" s="26"/>
    </row>
    <row r="21" ht="15" customHeight="1" spans="1:13">
      <c r="A21" s="21"/>
      <c r="B21" s="26"/>
      <c r="C21" s="26"/>
      <c r="D21" s="23"/>
      <c r="E21" s="27"/>
      <c r="F21" s="28"/>
      <c r="G21" s="29"/>
      <c r="H21" s="27"/>
      <c r="I21" s="28"/>
      <c r="J21" s="29"/>
      <c r="K21" s="29">
        <f t="shared" si="1"/>
        <v>0</v>
      </c>
      <c r="L21" s="28" t="str">
        <f t="shared" si="0"/>
        <v/>
      </c>
      <c r="M21" s="26"/>
    </row>
    <row r="22" ht="15" customHeight="1" spans="1:13">
      <c r="A22" s="21"/>
      <c r="B22" s="26"/>
      <c r="C22" s="26"/>
      <c r="D22" s="23"/>
      <c r="E22" s="27"/>
      <c r="F22" s="28"/>
      <c r="G22" s="29"/>
      <c r="H22" s="27"/>
      <c r="I22" s="28"/>
      <c r="J22" s="29"/>
      <c r="K22" s="29">
        <f t="shared" si="1"/>
        <v>0</v>
      </c>
      <c r="L22" s="28" t="str">
        <f t="shared" si="0"/>
        <v/>
      </c>
      <c r="M22" s="26"/>
    </row>
    <row r="23" ht="15" customHeight="1" spans="1:13">
      <c r="A23" s="21"/>
      <c r="B23" s="26"/>
      <c r="C23" s="26"/>
      <c r="D23" s="23"/>
      <c r="E23" s="27"/>
      <c r="F23" s="28"/>
      <c r="G23" s="29"/>
      <c r="H23" s="27"/>
      <c r="I23" s="28"/>
      <c r="J23" s="29"/>
      <c r="K23" s="29">
        <f t="shared" si="1"/>
        <v>0</v>
      </c>
      <c r="L23" s="28" t="str">
        <f t="shared" si="0"/>
        <v/>
      </c>
      <c r="M23" s="26"/>
    </row>
    <row r="24" ht="15" customHeight="1" spans="1:13">
      <c r="A24" s="21"/>
      <c r="B24" s="26"/>
      <c r="C24" s="26"/>
      <c r="D24" s="23"/>
      <c r="E24" s="27"/>
      <c r="F24" s="28"/>
      <c r="G24" s="29"/>
      <c r="H24" s="27"/>
      <c r="I24" s="28"/>
      <c r="J24" s="29"/>
      <c r="K24" s="29">
        <f t="shared" si="1"/>
        <v>0</v>
      </c>
      <c r="L24" s="28" t="str">
        <f t="shared" si="0"/>
        <v/>
      </c>
      <c r="M24" s="26"/>
    </row>
    <row r="25" ht="15" customHeight="1" spans="1:13">
      <c r="A25" s="21"/>
      <c r="B25" s="26"/>
      <c r="C25" s="26"/>
      <c r="D25" s="23"/>
      <c r="E25" s="27"/>
      <c r="F25" s="28"/>
      <c r="G25" s="29"/>
      <c r="H25" s="27"/>
      <c r="I25" s="28"/>
      <c r="J25" s="29"/>
      <c r="K25" s="29">
        <f t="shared" si="1"/>
        <v>0</v>
      </c>
      <c r="L25" s="28" t="str">
        <f t="shared" si="0"/>
        <v/>
      </c>
      <c r="M25" s="26"/>
    </row>
    <row r="26" ht="15" customHeight="1" spans="1:13">
      <c r="A26" s="21"/>
      <c r="B26" s="26"/>
      <c r="C26" s="26"/>
      <c r="D26" s="23"/>
      <c r="E26" s="27"/>
      <c r="F26" s="28"/>
      <c r="G26" s="29"/>
      <c r="H26" s="27"/>
      <c r="I26" s="28"/>
      <c r="J26" s="29"/>
      <c r="K26" s="29">
        <f t="shared" si="1"/>
        <v>0</v>
      </c>
      <c r="L26" s="28" t="str">
        <f t="shared" si="0"/>
        <v/>
      </c>
      <c r="M26" s="26"/>
    </row>
    <row r="27" ht="15" customHeight="1" spans="1:13">
      <c r="A27" s="21"/>
      <c r="B27" s="26"/>
      <c r="C27" s="26"/>
      <c r="D27" s="23"/>
      <c r="E27" s="27"/>
      <c r="F27" s="28"/>
      <c r="G27" s="29"/>
      <c r="H27" s="27"/>
      <c r="I27" s="28"/>
      <c r="J27" s="29"/>
      <c r="K27" s="29">
        <f t="shared" si="1"/>
        <v>0</v>
      </c>
      <c r="L27" s="28" t="str">
        <f t="shared" si="0"/>
        <v/>
      </c>
      <c r="M27" s="26"/>
    </row>
    <row r="28" ht="15" customHeight="1" spans="1:13">
      <c r="A28" s="21"/>
      <c r="B28" s="26"/>
      <c r="C28" s="26"/>
      <c r="D28" s="23"/>
      <c r="E28" s="27"/>
      <c r="F28" s="28"/>
      <c r="G28" s="29"/>
      <c r="H28" s="27"/>
      <c r="I28" s="28"/>
      <c r="J28" s="29"/>
      <c r="K28" s="29">
        <f t="shared" si="1"/>
        <v>0</v>
      </c>
      <c r="L28" s="28" t="str">
        <f t="shared" si="0"/>
        <v/>
      </c>
      <c r="M28" s="26"/>
    </row>
    <row r="29" ht="15" customHeight="1" spans="1:13">
      <c r="A29" s="21"/>
      <c r="B29" s="26"/>
      <c r="C29" s="26"/>
      <c r="D29" s="23"/>
      <c r="E29" s="27"/>
      <c r="F29" s="28"/>
      <c r="G29" s="29"/>
      <c r="H29" s="27"/>
      <c r="I29" s="28"/>
      <c r="J29" s="29"/>
      <c r="K29" s="29">
        <f t="shared" si="1"/>
        <v>0</v>
      </c>
      <c r="L29" s="28" t="str">
        <f t="shared" si="0"/>
        <v/>
      </c>
      <c r="M29" s="26"/>
    </row>
    <row r="30" ht="15" customHeight="1" spans="1:13">
      <c r="A30" s="21"/>
      <c r="B30" s="26"/>
      <c r="C30" s="26"/>
      <c r="D30" s="23"/>
      <c r="E30" s="27"/>
      <c r="F30" s="28"/>
      <c r="G30" s="29"/>
      <c r="H30" s="27"/>
      <c r="I30" s="28"/>
      <c r="J30" s="29"/>
      <c r="K30" s="29">
        <f t="shared" si="1"/>
        <v>0</v>
      </c>
      <c r="L30" s="28" t="str">
        <f t="shared" si="0"/>
        <v/>
      </c>
      <c r="M30" s="26"/>
    </row>
    <row r="31" ht="15" customHeight="1" spans="1:13">
      <c r="A31" s="30" t="s">
        <v>146</v>
      </c>
      <c r="B31" s="31"/>
      <c r="C31" s="31"/>
      <c r="D31" s="23"/>
      <c r="E31" s="27"/>
      <c r="F31" s="28"/>
      <c r="G31" s="29">
        <f>SUM(G7:G30)</f>
        <v>0</v>
      </c>
      <c r="H31" s="27"/>
      <c r="I31" s="28"/>
      <c r="J31" s="29">
        <f>SUM(J7:J30)</f>
        <v>0</v>
      </c>
      <c r="K31" s="29">
        <f>SUM(K7:K30)</f>
        <v>0</v>
      </c>
      <c r="L31" s="28" t="str">
        <f t="shared" si="0"/>
        <v/>
      </c>
      <c r="M31" s="26"/>
    </row>
  </sheetData>
  <mergeCells count="10">
    <mergeCell ref="E5:G5"/>
    <mergeCell ref="H5:J5"/>
    <mergeCell ref="A31:B31"/>
    <mergeCell ref="A5:A6"/>
    <mergeCell ref="B5:B6"/>
    <mergeCell ref="C5:C6"/>
    <mergeCell ref="D5:D6"/>
    <mergeCell ref="K5:K6"/>
    <mergeCell ref="L5:L6"/>
    <mergeCell ref="M5:M6"/>
  </mergeCells>
  <hyperlinks>
    <hyperlink ref="A2" location="'表3-9存货汇总'!B12" display="返回"/>
    <hyperlink ref="B2" location="索引!E15"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N31"/>
  <sheetViews>
    <sheetView zoomScaleSheetLayoutView="85" workbookViewId="0">
      <selection activeCell="A1" sqref="A1"/>
    </sheetView>
  </sheetViews>
  <sheetFormatPr defaultColWidth="9" defaultRowHeight="15.75"/>
  <cols>
    <col min="1" max="1" width="3.6" style="33" customWidth="1"/>
    <col min="2" max="2" width="18.6" style="33" customWidth="1"/>
    <col min="3" max="3" width="6.7" style="33" customWidth="1"/>
    <col min="4" max="4" width="4.6" style="33" customWidth="1"/>
    <col min="5" max="5" width="11.6" style="33" customWidth="1"/>
    <col min="6" max="6" width="5.6" style="33" customWidth="1"/>
    <col min="7" max="7" width="11.6" style="33" customWidth="1"/>
    <col min="8" max="8" width="6.6" style="33" customWidth="1"/>
    <col min="9" max="9" width="11.6" style="33" customWidth="1"/>
    <col min="10" max="10" width="7.6" style="33" customWidth="1"/>
    <col min="11" max="12" width="11.6" style="33" customWidth="1"/>
    <col min="13" max="13" width="6.7" style="33" customWidth="1"/>
    <col min="14" max="14" width="7.6" style="33" customWidth="1"/>
    <col min="15" max="16384" width="9" style="33"/>
  </cols>
  <sheetData>
    <row r="1" ht="24.9" customHeight="1" spans="1:14">
      <c r="A1" s="42" t="s">
        <v>3788</v>
      </c>
      <c r="B1" s="43"/>
      <c r="C1" s="43"/>
      <c r="D1" s="43"/>
      <c r="E1" s="43"/>
      <c r="F1" s="43"/>
      <c r="G1" s="44"/>
      <c r="H1" s="44"/>
      <c r="I1" s="44"/>
      <c r="J1" s="44"/>
      <c r="K1" s="44"/>
      <c r="L1" s="44"/>
      <c r="M1" s="44"/>
      <c r="N1" s="44"/>
    </row>
    <row r="2" ht="14.1" customHeight="1" spans="1:14">
      <c r="A2" s="4" t="s">
        <v>131</v>
      </c>
      <c r="B2" s="4" t="s">
        <v>0</v>
      </c>
      <c r="C2" s="5"/>
      <c r="D2" s="5"/>
      <c r="E2" s="5"/>
      <c r="F2" s="5"/>
      <c r="G2" s="5"/>
      <c r="H2" s="5"/>
      <c r="I2" s="5"/>
      <c r="J2" s="5"/>
      <c r="K2" s="5"/>
      <c r="L2" s="5"/>
      <c r="M2" s="5"/>
      <c r="N2" s="32" t="s">
        <v>3789</v>
      </c>
    </row>
    <row r="3" ht="14.1" customHeight="1" spans="1:14">
      <c r="A3" s="45" t="e">
        <f>#REF!</f>
        <v>#REF!</v>
      </c>
      <c r="B3" s="45"/>
      <c r="C3" s="45"/>
      <c r="D3" s="45"/>
      <c r="E3" s="45"/>
      <c r="F3" s="45"/>
      <c r="G3" s="45"/>
      <c r="H3" s="45"/>
      <c r="I3" s="45"/>
      <c r="J3" s="45"/>
      <c r="K3" s="45"/>
      <c r="L3" s="45"/>
      <c r="M3" s="45"/>
      <c r="N3" s="45"/>
    </row>
    <row r="4" ht="14.1" customHeight="1" spans="1:14">
      <c r="A4" s="5" t="str">
        <f>封面!D7&amp;封面!F7</f>
        <v>被评估方：</v>
      </c>
      <c r="B4" s="5"/>
      <c r="C4" s="5"/>
      <c r="D4" s="5"/>
      <c r="E4" s="5"/>
      <c r="F4" s="5"/>
      <c r="G4" s="5"/>
      <c r="H4" s="5"/>
      <c r="I4" s="5"/>
      <c r="J4" s="5"/>
      <c r="K4" s="5"/>
      <c r="L4" s="5"/>
      <c r="M4" s="5"/>
      <c r="N4" s="32" t="s">
        <v>133</v>
      </c>
    </row>
    <row r="5" ht="15" customHeight="1" spans="1:14">
      <c r="A5" s="9" t="s">
        <v>134</v>
      </c>
      <c r="B5" s="9" t="s">
        <v>3768</v>
      </c>
      <c r="C5" s="9" t="s">
        <v>3790</v>
      </c>
      <c r="D5" s="116" t="s">
        <v>332</v>
      </c>
      <c r="E5" s="9" t="s">
        <v>3791</v>
      </c>
      <c r="F5" s="51" t="s">
        <v>3792</v>
      </c>
      <c r="G5" s="53"/>
      <c r="H5" s="9" t="s">
        <v>338</v>
      </c>
      <c r="I5" s="30" t="s">
        <v>140</v>
      </c>
      <c r="J5" s="119"/>
      <c r="K5" s="31"/>
      <c r="L5" s="9" t="s">
        <v>141</v>
      </c>
      <c r="M5" s="9" t="s">
        <v>142</v>
      </c>
      <c r="N5" s="54" t="s">
        <v>143</v>
      </c>
    </row>
    <row r="6" ht="15" customHeight="1" spans="1:14">
      <c r="A6" s="16"/>
      <c r="B6" s="16"/>
      <c r="C6" s="16"/>
      <c r="D6" s="117"/>
      <c r="E6" s="16"/>
      <c r="F6" s="46" t="s">
        <v>335</v>
      </c>
      <c r="G6" s="118" t="s">
        <v>337</v>
      </c>
      <c r="H6" s="16"/>
      <c r="I6" s="118" t="s">
        <v>3793</v>
      </c>
      <c r="J6" s="118" t="s">
        <v>3772</v>
      </c>
      <c r="K6" s="118" t="s">
        <v>337</v>
      </c>
      <c r="L6" s="16"/>
      <c r="M6" s="16"/>
      <c r="N6" s="55"/>
    </row>
    <row r="7" ht="15" customHeight="1" spans="1:14">
      <c r="A7" s="21"/>
      <c r="B7" s="26"/>
      <c r="C7" s="114"/>
      <c r="D7" s="23"/>
      <c r="E7" s="29"/>
      <c r="F7" s="27"/>
      <c r="G7" s="29"/>
      <c r="H7" s="27"/>
      <c r="I7" s="29"/>
      <c r="J7" s="28"/>
      <c r="K7" s="29"/>
      <c r="L7" s="29">
        <f>K7-G7</f>
        <v>0</v>
      </c>
      <c r="M7" s="28" t="str">
        <f t="shared" ref="M7:M31" si="0">IF(OR(G7&lt;=0,G7=""),"",(K7-G7)/G7*100)</f>
        <v/>
      </c>
      <c r="N7" s="26"/>
    </row>
    <row r="8" ht="15" customHeight="1" spans="1:14">
      <c r="A8" s="21"/>
      <c r="B8" s="26"/>
      <c r="C8" s="114"/>
      <c r="D8" s="23"/>
      <c r="E8" s="29"/>
      <c r="F8" s="27"/>
      <c r="G8" s="29"/>
      <c r="H8" s="27"/>
      <c r="I8" s="29"/>
      <c r="J8" s="28"/>
      <c r="K8" s="29"/>
      <c r="L8" s="29">
        <f t="shared" ref="L8:L30" si="1">K8-G8</f>
        <v>0</v>
      </c>
      <c r="M8" s="28" t="str">
        <f t="shared" si="0"/>
        <v/>
      </c>
      <c r="N8" s="26"/>
    </row>
    <row r="9" ht="15" customHeight="1" spans="1:14">
      <c r="A9" s="21"/>
      <c r="B9" s="26"/>
      <c r="C9" s="114"/>
      <c r="D9" s="23"/>
      <c r="E9" s="29"/>
      <c r="F9" s="27"/>
      <c r="G9" s="29"/>
      <c r="H9" s="27"/>
      <c r="I9" s="29"/>
      <c r="J9" s="28"/>
      <c r="K9" s="29"/>
      <c r="L9" s="29">
        <f t="shared" si="1"/>
        <v>0</v>
      </c>
      <c r="M9" s="28" t="str">
        <f t="shared" si="0"/>
        <v/>
      </c>
      <c r="N9" s="26"/>
    </row>
    <row r="10" ht="15" customHeight="1" spans="1:14">
      <c r="A10" s="21"/>
      <c r="B10" s="26"/>
      <c r="C10" s="114"/>
      <c r="D10" s="23"/>
      <c r="E10" s="29"/>
      <c r="F10" s="27"/>
      <c r="G10" s="29"/>
      <c r="H10" s="27"/>
      <c r="I10" s="29"/>
      <c r="J10" s="28"/>
      <c r="K10" s="29"/>
      <c r="L10" s="29">
        <f t="shared" si="1"/>
        <v>0</v>
      </c>
      <c r="M10" s="28" t="str">
        <f t="shared" si="0"/>
        <v/>
      </c>
      <c r="N10" s="26"/>
    </row>
    <row r="11" ht="15" customHeight="1" spans="1:14">
      <c r="A11" s="21"/>
      <c r="B11" s="26"/>
      <c r="C11" s="114"/>
      <c r="D11" s="23"/>
      <c r="E11" s="29"/>
      <c r="F11" s="27"/>
      <c r="G11" s="29"/>
      <c r="H11" s="27"/>
      <c r="I11" s="29"/>
      <c r="J11" s="28"/>
      <c r="K11" s="29"/>
      <c r="L11" s="29">
        <f t="shared" si="1"/>
        <v>0</v>
      </c>
      <c r="M11" s="28" t="str">
        <f t="shared" si="0"/>
        <v/>
      </c>
      <c r="N11" s="26"/>
    </row>
    <row r="12" ht="15" customHeight="1" spans="1:14">
      <c r="A12" s="21"/>
      <c r="B12" s="26"/>
      <c r="C12" s="114"/>
      <c r="D12" s="23"/>
      <c r="E12" s="29"/>
      <c r="F12" s="27"/>
      <c r="G12" s="29"/>
      <c r="H12" s="27"/>
      <c r="I12" s="29"/>
      <c r="J12" s="28"/>
      <c r="K12" s="29"/>
      <c r="L12" s="29">
        <f t="shared" si="1"/>
        <v>0</v>
      </c>
      <c r="M12" s="28" t="str">
        <f t="shared" si="0"/>
        <v/>
      </c>
      <c r="N12" s="26"/>
    </row>
    <row r="13" ht="15" customHeight="1" spans="1:14">
      <c r="A13" s="21"/>
      <c r="B13" s="26"/>
      <c r="C13" s="114"/>
      <c r="D13" s="23"/>
      <c r="E13" s="29"/>
      <c r="F13" s="27"/>
      <c r="G13" s="29"/>
      <c r="H13" s="27"/>
      <c r="I13" s="29"/>
      <c r="J13" s="28"/>
      <c r="K13" s="29"/>
      <c r="L13" s="29">
        <f t="shared" si="1"/>
        <v>0</v>
      </c>
      <c r="M13" s="28" t="str">
        <f t="shared" si="0"/>
        <v/>
      </c>
      <c r="N13" s="26"/>
    </row>
    <row r="14" ht="15" customHeight="1" spans="1:14">
      <c r="A14" s="21"/>
      <c r="B14" s="26"/>
      <c r="C14" s="114"/>
      <c r="D14" s="23"/>
      <c r="E14" s="29"/>
      <c r="F14" s="27"/>
      <c r="G14" s="29"/>
      <c r="H14" s="27"/>
      <c r="I14" s="29"/>
      <c r="J14" s="28"/>
      <c r="K14" s="29"/>
      <c r="L14" s="29">
        <f t="shared" si="1"/>
        <v>0</v>
      </c>
      <c r="M14" s="28" t="str">
        <f t="shared" si="0"/>
        <v/>
      </c>
      <c r="N14" s="26"/>
    </row>
    <row r="15" ht="15" customHeight="1" spans="1:14">
      <c r="A15" s="21"/>
      <c r="B15" s="26"/>
      <c r="C15" s="114"/>
      <c r="D15" s="23"/>
      <c r="E15" s="29"/>
      <c r="F15" s="27"/>
      <c r="G15" s="29"/>
      <c r="H15" s="27"/>
      <c r="I15" s="29"/>
      <c r="J15" s="28"/>
      <c r="K15" s="29"/>
      <c r="L15" s="29">
        <f t="shared" si="1"/>
        <v>0</v>
      </c>
      <c r="M15" s="28" t="str">
        <f t="shared" si="0"/>
        <v/>
      </c>
      <c r="N15" s="26"/>
    </row>
    <row r="16" ht="15" customHeight="1" spans="1:14">
      <c r="A16" s="21"/>
      <c r="B16" s="26"/>
      <c r="C16" s="114"/>
      <c r="D16" s="23"/>
      <c r="E16" s="29"/>
      <c r="F16" s="27"/>
      <c r="G16" s="29"/>
      <c r="H16" s="27"/>
      <c r="I16" s="29"/>
      <c r="J16" s="28"/>
      <c r="K16" s="29"/>
      <c r="L16" s="29">
        <f t="shared" si="1"/>
        <v>0</v>
      </c>
      <c r="M16" s="28" t="str">
        <f t="shared" si="0"/>
        <v/>
      </c>
      <c r="N16" s="26"/>
    </row>
    <row r="17" ht="15" customHeight="1" spans="1:14">
      <c r="A17" s="21"/>
      <c r="B17" s="26"/>
      <c r="C17" s="114"/>
      <c r="D17" s="23"/>
      <c r="E17" s="29"/>
      <c r="F17" s="27"/>
      <c r="G17" s="29"/>
      <c r="H17" s="27"/>
      <c r="I17" s="29"/>
      <c r="J17" s="28"/>
      <c r="K17" s="29"/>
      <c r="L17" s="29">
        <f t="shared" si="1"/>
        <v>0</v>
      </c>
      <c r="M17" s="28" t="str">
        <f t="shared" si="0"/>
        <v/>
      </c>
      <c r="N17" s="26"/>
    </row>
    <row r="18" ht="15" customHeight="1" spans="1:14">
      <c r="A18" s="21"/>
      <c r="B18" s="26"/>
      <c r="C18" s="114"/>
      <c r="D18" s="23"/>
      <c r="E18" s="29"/>
      <c r="F18" s="27"/>
      <c r="G18" s="29"/>
      <c r="H18" s="27"/>
      <c r="I18" s="29"/>
      <c r="J18" s="28"/>
      <c r="K18" s="29"/>
      <c r="L18" s="29">
        <f t="shared" si="1"/>
        <v>0</v>
      </c>
      <c r="M18" s="28" t="str">
        <f t="shared" si="0"/>
        <v/>
      </c>
      <c r="N18" s="26"/>
    </row>
    <row r="19" ht="15" customHeight="1" spans="1:14">
      <c r="A19" s="21"/>
      <c r="B19" s="26"/>
      <c r="C19" s="114"/>
      <c r="D19" s="23"/>
      <c r="E19" s="29"/>
      <c r="F19" s="27"/>
      <c r="G19" s="29"/>
      <c r="H19" s="27"/>
      <c r="I19" s="29"/>
      <c r="J19" s="28"/>
      <c r="K19" s="29"/>
      <c r="L19" s="29">
        <f t="shared" si="1"/>
        <v>0</v>
      </c>
      <c r="M19" s="28" t="str">
        <f t="shared" si="0"/>
        <v/>
      </c>
      <c r="N19" s="26"/>
    </row>
    <row r="20" ht="15" customHeight="1" spans="1:14">
      <c r="A20" s="21"/>
      <c r="B20" s="26"/>
      <c r="C20" s="114"/>
      <c r="D20" s="23"/>
      <c r="E20" s="29"/>
      <c r="F20" s="27"/>
      <c r="G20" s="29"/>
      <c r="H20" s="27"/>
      <c r="I20" s="29"/>
      <c r="J20" s="28"/>
      <c r="K20" s="29"/>
      <c r="L20" s="29">
        <f t="shared" si="1"/>
        <v>0</v>
      </c>
      <c r="M20" s="28" t="str">
        <f t="shared" si="0"/>
        <v/>
      </c>
      <c r="N20" s="26"/>
    </row>
    <row r="21" ht="15" customHeight="1" spans="1:14">
      <c r="A21" s="21"/>
      <c r="B21" s="26"/>
      <c r="C21" s="114"/>
      <c r="D21" s="23"/>
      <c r="E21" s="29"/>
      <c r="F21" s="27"/>
      <c r="G21" s="29"/>
      <c r="H21" s="27"/>
      <c r="I21" s="29"/>
      <c r="J21" s="28"/>
      <c r="K21" s="29"/>
      <c r="L21" s="29">
        <f t="shared" si="1"/>
        <v>0</v>
      </c>
      <c r="M21" s="28" t="str">
        <f t="shared" si="0"/>
        <v/>
      </c>
      <c r="N21" s="26"/>
    </row>
    <row r="22" ht="15" customHeight="1" spans="1:14">
      <c r="A22" s="21"/>
      <c r="B22" s="26"/>
      <c r="C22" s="114"/>
      <c r="D22" s="23"/>
      <c r="E22" s="29"/>
      <c r="F22" s="27"/>
      <c r="G22" s="29"/>
      <c r="H22" s="27"/>
      <c r="I22" s="29"/>
      <c r="J22" s="28"/>
      <c r="K22" s="29"/>
      <c r="L22" s="29">
        <f t="shared" si="1"/>
        <v>0</v>
      </c>
      <c r="M22" s="28" t="str">
        <f t="shared" si="0"/>
        <v/>
      </c>
      <c r="N22" s="26"/>
    </row>
    <row r="23" ht="15" customHeight="1" spans="1:14">
      <c r="A23" s="21"/>
      <c r="B23" s="26"/>
      <c r="C23" s="114"/>
      <c r="D23" s="23"/>
      <c r="E23" s="29"/>
      <c r="F23" s="27"/>
      <c r="G23" s="29"/>
      <c r="H23" s="27"/>
      <c r="I23" s="29"/>
      <c r="J23" s="28"/>
      <c r="K23" s="29"/>
      <c r="L23" s="29">
        <f t="shared" si="1"/>
        <v>0</v>
      </c>
      <c r="M23" s="28" t="str">
        <f t="shared" si="0"/>
        <v/>
      </c>
      <c r="N23" s="26"/>
    </row>
    <row r="24" ht="15" customHeight="1" spans="1:14">
      <c r="A24" s="21"/>
      <c r="B24" s="26"/>
      <c r="C24" s="114"/>
      <c r="D24" s="23"/>
      <c r="E24" s="29"/>
      <c r="F24" s="27"/>
      <c r="G24" s="29"/>
      <c r="H24" s="27"/>
      <c r="I24" s="29"/>
      <c r="J24" s="28"/>
      <c r="K24" s="29"/>
      <c r="L24" s="29">
        <f t="shared" si="1"/>
        <v>0</v>
      </c>
      <c r="M24" s="28" t="str">
        <f t="shared" si="0"/>
        <v/>
      </c>
      <c r="N24" s="26"/>
    </row>
    <row r="25" ht="15" customHeight="1" spans="1:14">
      <c r="A25" s="21"/>
      <c r="B25" s="26"/>
      <c r="C25" s="114"/>
      <c r="D25" s="23"/>
      <c r="E25" s="29"/>
      <c r="F25" s="27"/>
      <c r="G25" s="29"/>
      <c r="H25" s="27"/>
      <c r="I25" s="29"/>
      <c r="J25" s="28"/>
      <c r="K25" s="29"/>
      <c r="L25" s="29">
        <f t="shared" si="1"/>
        <v>0</v>
      </c>
      <c r="M25" s="28" t="str">
        <f t="shared" si="0"/>
        <v/>
      </c>
      <c r="N25" s="26"/>
    </row>
    <row r="26" ht="15" customHeight="1" spans="1:14">
      <c r="A26" s="21"/>
      <c r="B26" s="26"/>
      <c r="C26" s="114"/>
      <c r="D26" s="23"/>
      <c r="E26" s="29"/>
      <c r="F26" s="27"/>
      <c r="G26" s="29"/>
      <c r="H26" s="27"/>
      <c r="I26" s="29"/>
      <c r="J26" s="28"/>
      <c r="K26" s="29"/>
      <c r="L26" s="29">
        <f t="shared" si="1"/>
        <v>0</v>
      </c>
      <c r="M26" s="28" t="str">
        <f t="shared" si="0"/>
        <v/>
      </c>
      <c r="N26" s="26"/>
    </row>
    <row r="27" ht="15" customHeight="1" spans="1:14">
      <c r="A27" s="21"/>
      <c r="B27" s="26"/>
      <c r="C27" s="114"/>
      <c r="D27" s="23"/>
      <c r="E27" s="29"/>
      <c r="F27" s="27"/>
      <c r="G27" s="29"/>
      <c r="H27" s="27"/>
      <c r="I27" s="29"/>
      <c r="J27" s="28"/>
      <c r="K27" s="29"/>
      <c r="L27" s="29">
        <f t="shared" si="1"/>
        <v>0</v>
      </c>
      <c r="M27" s="28" t="str">
        <f t="shared" si="0"/>
        <v/>
      </c>
      <c r="N27" s="26"/>
    </row>
    <row r="28" ht="15" customHeight="1" spans="1:14">
      <c r="A28" s="21"/>
      <c r="B28" s="26"/>
      <c r="C28" s="114"/>
      <c r="D28" s="23"/>
      <c r="E28" s="29"/>
      <c r="F28" s="27"/>
      <c r="G28" s="29"/>
      <c r="H28" s="27"/>
      <c r="I28" s="29"/>
      <c r="J28" s="28"/>
      <c r="K28" s="29"/>
      <c r="L28" s="29">
        <f t="shared" si="1"/>
        <v>0</v>
      </c>
      <c r="M28" s="28" t="str">
        <f t="shared" si="0"/>
        <v/>
      </c>
      <c r="N28" s="26"/>
    </row>
    <row r="29" ht="15" customHeight="1" spans="1:14">
      <c r="A29" s="21"/>
      <c r="B29" s="26"/>
      <c r="C29" s="114"/>
      <c r="D29" s="23"/>
      <c r="E29" s="29"/>
      <c r="F29" s="27"/>
      <c r="G29" s="29"/>
      <c r="H29" s="27"/>
      <c r="I29" s="29"/>
      <c r="J29" s="28"/>
      <c r="K29" s="29"/>
      <c r="L29" s="29">
        <f t="shared" si="1"/>
        <v>0</v>
      </c>
      <c r="M29" s="28" t="str">
        <f t="shared" si="0"/>
        <v/>
      </c>
      <c r="N29" s="26"/>
    </row>
    <row r="30" ht="15" customHeight="1" spans="1:14">
      <c r="A30" s="21"/>
      <c r="B30" s="26"/>
      <c r="C30" s="114"/>
      <c r="D30" s="23"/>
      <c r="E30" s="29"/>
      <c r="F30" s="27"/>
      <c r="G30" s="29"/>
      <c r="H30" s="27"/>
      <c r="I30" s="29"/>
      <c r="J30" s="28"/>
      <c r="K30" s="29"/>
      <c r="L30" s="29">
        <f t="shared" si="1"/>
        <v>0</v>
      </c>
      <c r="M30" s="28" t="str">
        <f t="shared" si="0"/>
        <v/>
      </c>
      <c r="N30" s="26"/>
    </row>
    <row r="31" ht="15" customHeight="1" spans="1:14">
      <c r="A31" s="30" t="s">
        <v>146</v>
      </c>
      <c r="B31" s="31"/>
      <c r="C31" s="50"/>
      <c r="D31" s="23"/>
      <c r="E31" s="29"/>
      <c r="F31" s="27"/>
      <c r="G31" s="29">
        <f>SUM(G7:G30)</f>
        <v>0</v>
      </c>
      <c r="H31" s="27"/>
      <c r="I31" s="29">
        <f>SUM(I7:I30)</f>
        <v>0</v>
      </c>
      <c r="J31" s="28"/>
      <c r="K31" s="29">
        <f>SUM(K7:K30)</f>
        <v>0</v>
      </c>
      <c r="L31" s="29">
        <f>SUM(L7:L30)</f>
        <v>0</v>
      </c>
      <c r="M31" s="28" t="str">
        <f t="shared" si="0"/>
        <v/>
      </c>
      <c r="N31" s="26"/>
    </row>
  </sheetData>
  <mergeCells count="12">
    <mergeCell ref="F5:G5"/>
    <mergeCell ref="I5:K5"/>
    <mergeCell ref="A31:B31"/>
    <mergeCell ref="A5:A6"/>
    <mergeCell ref="B5:B6"/>
    <mergeCell ref="C5:C6"/>
    <mergeCell ref="D5:D6"/>
    <mergeCell ref="E5:E6"/>
    <mergeCell ref="H5:H6"/>
    <mergeCell ref="L5:L6"/>
    <mergeCell ref="M5:M6"/>
    <mergeCell ref="N5:N6"/>
  </mergeCells>
  <hyperlinks>
    <hyperlink ref="A2" location="'表3-9存货汇总'!B13" display="返回"/>
    <hyperlink ref="B2" location="索引!E16"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I31"/>
  <sheetViews>
    <sheetView zoomScaleSheetLayoutView="85" workbookViewId="0">
      <selection activeCell="A1" sqref="A1"/>
    </sheetView>
  </sheetViews>
  <sheetFormatPr defaultColWidth="9" defaultRowHeight="15.75"/>
  <cols>
    <col min="1" max="1" width="5.6" style="33" customWidth="1"/>
    <col min="2" max="2" width="25.6" style="33" customWidth="1"/>
    <col min="3" max="3" width="8.6" style="33" customWidth="1"/>
    <col min="4" max="4" width="11.7" style="33" customWidth="1"/>
    <col min="5" max="5" width="17.2" style="33" customWidth="1"/>
    <col min="6" max="7" width="17.2" style="33" customWidth="1" outlineLevel="1"/>
    <col min="8" max="8" width="7.6" style="33" customWidth="1" outlineLevel="1"/>
    <col min="9" max="9" width="10.6" style="33" customWidth="1" outlineLevel="1"/>
    <col min="10" max="16384" width="9" style="33"/>
  </cols>
  <sheetData>
    <row r="1" ht="24.9" customHeight="1" spans="1:9">
      <c r="A1" s="42" t="s">
        <v>3794</v>
      </c>
      <c r="B1" s="43"/>
      <c r="C1" s="43"/>
      <c r="D1" s="43"/>
      <c r="E1" s="44"/>
      <c r="F1" s="44"/>
      <c r="G1" s="44"/>
      <c r="H1" s="44"/>
      <c r="I1" s="44"/>
    </row>
    <row r="2" ht="14.1" customHeight="1" spans="1:9">
      <c r="A2" s="4" t="s">
        <v>131</v>
      </c>
      <c r="B2" s="4" t="s">
        <v>0</v>
      </c>
      <c r="C2" s="5"/>
      <c r="D2" s="5"/>
      <c r="E2" s="5"/>
      <c r="F2" s="5"/>
      <c r="G2" s="5"/>
      <c r="H2" s="5"/>
      <c r="I2" s="32" t="s">
        <v>3795</v>
      </c>
    </row>
    <row r="3" ht="14.1" customHeight="1" spans="1:9">
      <c r="A3" s="45" t="e">
        <f>#REF!</f>
        <v>#REF!</v>
      </c>
      <c r="B3" s="45"/>
      <c r="C3" s="45"/>
      <c r="D3" s="45"/>
      <c r="E3" s="45"/>
      <c r="F3" s="45"/>
      <c r="G3" s="45"/>
      <c r="H3" s="45"/>
      <c r="I3" s="45"/>
    </row>
    <row r="4" ht="14.1" customHeight="1" spans="1:9">
      <c r="A4" s="5" t="str">
        <f>封面!D7&amp;封面!F7</f>
        <v>被评估方：</v>
      </c>
      <c r="B4" s="5"/>
      <c r="C4" s="5"/>
      <c r="D4" s="5"/>
      <c r="E4" s="5"/>
      <c r="F4" s="5"/>
      <c r="G4" s="5"/>
      <c r="H4" s="5"/>
      <c r="I4" s="32" t="s">
        <v>133</v>
      </c>
    </row>
    <row r="5" ht="15" customHeight="1" spans="1:9">
      <c r="A5" s="46" t="s">
        <v>134</v>
      </c>
      <c r="B5" s="46" t="s">
        <v>3796</v>
      </c>
      <c r="C5" s="46" t="s">
        <v>233</v>
      </c>
      <c r="D5" s="46" t="s">
        <v>3797</v>
      </c>
      <c r="E5" s="46" t="s">
        <v>139</v>
      </c>
      <c r="F5" s="46" t="s">
        <v>140</v>
      </c>
      <c r="G5" s="46" t="s">
        <v>141</v>
      </c>
      <c r="H5" s="46" t="s">
        <v>142</v>
      </c>
      <c r="I5" s="22" t="s">
        <v>143</v>
      </c>
    </row>
    <row r="6" ht="15" customHeight="1" spans="1:9">
      <c r="A6" s="21"/>
      <c r="B6" s="26"/>
      <c r="C6" s="47"/>
      <c r="D6" s="23"/>
      <c r="E6" s="29"/>
      <c r="F6" s="29"/>
      <c r="G6" s="29">
        <f>F6-E6</f>
        <v>0</v>
      </c>
      <c r="H6" s="28" t="str">
        <f>IF(OR(E6&lt;=0,E6=""),"",(F6-E6)/E6*100)</f>
        <v/>
      </c>
      <c r="I6" s="26"/>
    </row>
    <row r="7" ht="15" customHeight="1" spans="1:9">
      <c r="A7" s="21"/>
      <c r="B7" s="26"/>
      <c r="C7" s="47"/>
      <c r="D7" s="23"/>
      <c r="E7" s="29"/>
      <c r="F7" s="29"/>
      <c r="G7" s="29">
        <f t="shared" ref="G7:G30" si="0">F7-E7</f>
        <v>0</v>
      </c>
      <c r="H7" s="28" t="str">
        <f t="shared" ref="H7:H31" si="1">IF(OR(E7&lt;=0,E7=""),"",(F7-E7)/E7*100)</f>
        <v/>
      </c>
      <c r="I7" s="26"/>
    </row>
    <row r="8" ht="15" customHeight="1" spans="1:9">
      <c r="A8" s="21"/>
      <c r="B8" s="26"/>
      <c r="C8" s="47"/>
      <c r="D8" s="23"/>
      <c r="E8" s="29"/>
      <c r="F8" s="29"/>
      <c r="G8" s="29">
        <f t="shared" si="0"/>
        <v>0</v>
      </c>
      <c r="H8" s="28" t="str">
        <f t="shared" si="1"/>
        <v/>
      </c>
      <c r="I8" s="26"/>
    </row>
    <row r="9" ht="15" customHeight="1" spans="1:9">
      <c r="A9" s="21"/>
      <c r="B9" s="26"/>
      <c r="C9" s="47"/>
      <c r="D9" s="23"/>
      <c r="E9" s="29"/>
      <c r="F9" s="29"/>
      <c r="G9" s="29">
        <f t="shared" si="0"/>
        <v>0</v>
      </c>
      <c r="H9" s="28" t="str">
        <f t="shared" si="1"/>
        <v/>
      </c>
      <c r="I9" s="26"/>
    </row>
    <row r="10" ht="15" customHeight="1" spans="1:9">
      <c r="A10" s="21"/>
      <c r="B10" s="26"/>
      <c r="C10" s="47"/>
      <c r="D10" s="23"/>
      <c r="E10" s="29"/>
      <c r="F10" s="29"/>
      <c r="G10" s="29">
        <f t="shared" si="0"/>
        <v>0</v>
      </c>
      <c r="H10" s="28" t="str">
        <f t="shared" si="1"/>
        <v/>
      </c>
      <c r="I10" s="26"/>
    </row>
    <row r="11" ht="15" customHeight="1" spans="1:9">
      <c r="A11" s="21"/>
      <c r="B11" s="26"/>
      <c r="C11" s="47"/>
      <c r="D11" s="23"/>
      <c r="E11" s="29"/>
      <c r="F11" s="29"/>
      <c r="G11" s="29">
        <f t="shared" si="0"/>
        <v>0</v>
      </c>
      <c r="H11" s="28" t="str">
        <f t="shared" si="1"/>
        <v/>
      </c>
      <c r="I11" s="26"/>
    </row>
    <row r="12" ht="15" customHeight="1" spans="1:9">
      <c r="A12" s="21"/>
      <c r="B12" s="26"/>
      <c r="C12" s="47"/>
      <c r="D12" s="23"/>
      <c r="E12" s="29"/>
      <c r="F12" s="29"/>
      <c r="G12" s="29">
        <f t="shared" si="0"/>
        <v>0</v>
      </c>
      <c r="H12" s="28" t="str">
        <f t="shared" si="1"/>
        <v/>
      </c>
      <c r="I12" s="26"/>
    </row>
    <row r="13" ht="15" customHeight="1" spans="1:9">
      <c r="A13" s="21"/>
      <c r="B13" s="26"/>
      <c r="C13" s="47"/>
      <c r="D13" s="23"/>
      <c r="E13" s="29"/>
      <c r="F13" s="29"/>
      <c r="G13" s="29">
        <f t="shared" si="0"/>
        <v>0</v>
      </c>
      <c r="H13" s="28" t="str">
        <f t="shared" si="1"/>
        <v/>
      </c>
      <c r="I13" s="26"/>
    </row>
    <row r="14" ht="15" customHeight="1" spans="1:9">
      <c r="A14" s="21"/>
      <c r="B14" s="26"/>
      <c r="C14" s="47"/>
      <c r="D14" s="23"/>
      <c r="E14" s="29"/>
      <c r="F14" s="29"/>
      <c r="G14" s="29">
        <f t="shared" si="0"/>
        <v>0</v>
      </c>
      <c r="H14" s="28" t="str">
        <f t="shared" si="1"/>
        <v/>
      </c>
      <c r="I14" s="26"/>
    </row>
    <row r="15" ht="15" customHeight="1" spans="1:9">
      <c r="A15" s="21"/>
      <c r="B15" s="26"/>
      <c r="C15" s="47"/>
      <c r="D15" s="23"/>
      <c r="E15" s="29"/>
      <c r="F15" s="29"/>
      <c r="G15" s="29">
        <f t="shared" si="0"/>
        <v>0</v>
      </c>
      <c r="H15" s="28" t="str">
        <f t="shared" si="1"/>
        <v/>
      </c>
      <c r="I15" s="26"/>
    </row>
    <row r="16" ht="15" customHeight="1" spans="1:9">
      <c r="A16" s="21"/>
      <c r="B16" s="26"/>
      <c r="C16" s="47"/>
      <c r="D16" s="23"/>
      <c r="E16" s="29"/>
      <c r="F16" s="29"/>
      <c r="G16" s="29">
        <f t="shared" si="0"/>
        <v>0</v>
      </c>
      <c r="H16" s="28" t="str">
        <f t="shared" si="1"/>
        <v/>
      </c>
      <c r="I16" s="26"/>
    </row>
    <row r="17" ht="15" customHeight="1" spans="1:9">
      <c r="A17" s="21"/>
      <c r="B17" s="26"/>
      <c r="C17" s="47"/>
      <c r="D17" s="23"/>
      <c r="E17" s="29"/>
      <c r="F17" s="29"/>
      <c r="G17" s="29">
        <f t="shared" si="0"/>
        <v>0</v>
      </c>
      <c r="H17" s="28" t="str">
        <f t="shared" si="1"/>
        <v/>
      </c>
      <c r="I17" s="26"/>
    </row>
    <row r="18" ht="15" customHeight="1" spans="1:9">
      <c r="A18" s="21"/>
      <c r="B18" s="26"/>
      <c r="C18" s="47"/>
      <c r="D18" s="23"/>
      <c r="E18" s="29"/>
      <c r="F18" s="29"/>
      <c r="G18" s="29">
        <f t="shared" si="0"/>
        <v>0</v>
      </c>
      <c r="H18" s="28" t="str">
        <f t="shared" si="1"/>
        <v/>
      </c>
      <c r="I18" s="26"/>
    </row>
    <row r="19" ht="15" customHeight="1" spans="1:9">
      <c r="A19" s="21"/>
      <c r="B19" s="26"/>
      <c r="C19" s="47"/>
      <c r="D19" s="23"/>
      <c r="E19" s="29"/>
      <c r="F19" s="29"/>
      <c r="G19" s="29">
        <f t="shared" si="0"/>
        <v>0</v>
      </c>
      <c r="H19" s="28" t="str">
        <f t="shared" si="1"/>
        <v/>
      </c>
      <c r="I19" s="26"/>
    </row>
    <row r="20" ht="15" customHeight="1" spans="1:9">
      <c r="A20" s="21"/>
      <c r="B20" s="26"/>
      <c r="C20" s="47"/>
      <c r="D20" s="23"/>
      <c r="E20" s="29"/>
      <c r="F20" s="29"/>
      <c r="G20" s="29">
        <f t="shared" si="0"/>
        <v>0</v>
      </c>
      <c r="H20" s="28" t="str">
        <f t="shared" si="1"/>
        <v/>
      </c>
      <c r="I20" s="26"/>
    </row>
    <row r="21" ht="15" customHeight="1" spans="1:9">
      <c r="A21" s="21"/>
      <c r="B21" s="26"/>
      <c r="C21" s="47"/>
      <c r="D21" s="23"/>
      <c r="E21" s="29"/>
      <c r="F21" s="29"/>
      <c r="G21" s="29">
        <f t="shared" si="0"/>
        <v>0</v>
      </c>
      <c r="H21" s="28" t="str">
        <f t="shared" si="1"/>
        <v/>
      </c>
      <c r="I21" s="26"/>
    </row>
    <row r="22" ht="15" customHeight="1" spans="1:9">
      <c r="A22" s="21"/>
      <c r="B22" s="26"/>
      <c r="C22" s="47"/>
      <c r="D22" s="23"/>
      <c r="E22" s="29"/>
      <c r="F22" s="29"/>
      <c r="G22" s="29">
        <f t="shared" si="0"/>
        <v>0</v>
      </c>
      <c r="H22" s="28" t="str">
        <f t="shared" si="1"/>
        <v/>
      </c>
      <c r="I22" s="26"/>
    </row>
    <row r="23" ht="15" customHeight="1" spans="1:9">
      <c r="A23" s="21"/>
      <c r="B23" s="26"/>
      <c r="C23" s="47"/>
      <c r="D23" s="23"/>
      <c r="E23" s="29"/>
      <c r="F23" s="29"/>
      <c r="G23" s="29">
        <f t="shared" si="0"/>
        <v>0</v>
      </c>
      <c r="H23" s="28" t="str">
        <f t="shared" si="1"/>
        <v/>
      </c>
      <c r="I23" s="26"/>
    </row>
    <row r="24" ht="15" customHeight="1" spans="1:9">
      <c r="A24" s="21"/>
      <c r="B24" s="26"/>
      <c r="C24" s="47"/>
      <c r="D24" s="23"/>
      <c r="E24" s="29"/>
      <c r="F24" s="29"/>
      <c r="G24" s="29">
        <f t="shared" si="0"/>
        <v>0</v>
      </c>
      <c r="H24" s="28" t="str">
        <f t="shared" si="1"/>
        <v/>
      </c>
      <c r="I24" s="26"/>
    </row>
    <row r="25" ht="15" customHeight="1" spans="1:9">
      <c r="A25" s="21"/>
      <c r="B25" s="26"/>
      <c r="C25" s="47"/>
      <c r="D25" s="23"/>
      <c r="E25" s="29"/>
      <c r="F25" s="29"/>
      <c r="G25" s="29">
        <f t="shared" si="0"/>
        <v>0</v>
      </c>
      <c r="H25" s="28" t="str">
        <f t="shared" si="1"/>
        <v/>
      </c>
      <c r="I25" s="26"/>
    </row>
    <row r="26" ht="15" customHeight="1" spans="1:9">
      <c r="A26" s="21"/>
      <c r="B26" s="26"/>
      <c r="C26" s="47"/>
      <c r="D26" s="23"/>
      <c r="E26" s="29"/>
      <c r="F26" s="29"/>
      <c r="G26" s="29">
        <f t="shared" si="0"/>
        <v>0</v>
      </c>
      <c r="H26" s="28" t="str">
        <f t="shared" si="1"/>
        <v/>
      </c>
      <c r="I26" s="26"/>
    </row>
    <row r="27" ht="15" customHeight="1" spans="1:9">
      <c r="A27" s="21"/>
      <c r="B27" s="26"/>
      <c r="C27" s="47"/>
      <c r="D27" s="23"/>
      <c r="E27" s="29"/>
      <c r="F27" s="29"/>
      <c r="G27" s="29">
        <f t="shared" si="0"/>
        <v>0</v>
      </c>
      <c r="H27" s="28" t="str">
        <f t="shared" si="1"/>
        <v/>
      </c>
      <c r="I27" s="26"/>
    </row>
    <row r="28" ht="15" customHeight="1" spans="1:9">
      <c r="A28" s="21"/>
      <c r="B28" s="26"/>
      <c r="C28" s="47"/>
      <c r="D28" s="23"/>
      <c r="E28" s="29"/>
      <c r="F28" s="29"/>
      <c r="G28" s="29">
        <f t="shared" si="0"/>
        <v>0</v>
      </c>
      <c r="H28" s="28" t="str">
        <f t="shared" si="1"/>
        <v/>
      </c>
      <c r="I28" s="26"/>
    </row>
    <row r="29" ht="15" customHeight="1" spans="1:9">
      <c r="A29" s="21"/>
      <c r="B29" s="26"/>
      <c r="C29" s="47"/>
      <c r="D29" s="23"/>
      <c r="E29" s="29"/>
      <c r="F29" s="29"/>
      <c r="G29" s="29">
        <f t="shared" si="0"/>
        <v>0</v>
      </c>
      <c r="H29" s="28" t="str">
        <f t="shared" si="1"/>
        <v/>
      </c>
      <c r="I29" s="26"/>
    </row>
    <row r="30" ht="15" customHeight="1" spans="1:9">
      <c r="A30" s="21"/>
      <c r="B30" s="26"/>
      <c r="C30" s="47"/>
      <c r="D30" s="23"/>
      <c r="E30" s="29"/>
      <c r="F30" s="29"/>
      <c r="G30" s="29">
        <f t="shared" si="0"/>
        <v>0</v>
      </c>
      <c r="H30" s="28" t="str">
        <f t="shared" si="1"/>
        <v/>
      </c>
      <c r="I30" s="26"/>
    </row>
    <row r="31" ht="15" customHeight="1" spans="1:9">
      <c r="A31" s="30" t="s">
        <v>146</v>
      </c>
      <c r="B31" s="31"/>
      <c r="C31" s="47"/>
      <c r="D31" s="23"/>
      <c r="E31" s="29">
        <f>SUM(E6:E30)</f>
        <v>0</v>
      </c>
      <c r="F31" s="29">
        <f>SUM(F6:F30)</f>
        <v>0</v>
      </c>
      <c r="G31" s="29">
        <f>SUM(G6:G30)</f>
        <v>0</v>
      </c>
      <c r="H31" s="28" t="str">
        <f t="shared" si="1"/>
        <v/>
      </c>
      <c r="I31" s="26"/>
    </row>
  </sheetData>
  <mergeCells count="1">
    <mergeCell ref="A31:B31"/>
  </mergeCells>
  <hyperlinks>
    <hyperlink ref="A2" location="表3流资汇总!B19" display="返回"/>
    <hyperlink ref="B2" location="索引!D14"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J31"/>
  <sheetViews>
    <sheetView zoomScaleSheetLayoutView="85" workbookViewId="0">
      <selection activeCell="A1" sqref="A1"/>
    </sheetView>
  </sheetViews>
  <sheetFormatPr defaultColWidth="9" defaultRowHeight="15.75"/>
  <cols>
    <col min="1" max="1" width="7.1" style="33" customWidth="1"/>
    <col min="2" max="2" width="23" style="33" customWidth="1"/>
    <col min="3" max="3" width="7.5" style="33" customWidth="1"/>
    <col min="4" max="4" width="9" style="33"/>
    <col min="5" max="5" width="11.6" style="33" customWidth="1"/>
    <col min="6" max="6" width="14.6" style="33" customWidth="1"/>
    <col min="7" max="8" width="14.6" style="33" customWidth="1" outlineLevel="1"/>
    <col min="9" max="9" width="9" style="33" outlineLevel="1"/>
    <col min="10" max="10" width="12" style="33" customWidth="1" outlineLevel="1"/>
    <col min="11" max="16384" width="9" style="33"/>
  </cols>
  <sheetData>
    <row r="1" ht="24.9" customHeight="1" spans="1:10">
      <c r="A1" s="42" t="s">
        <v>3798</v>
      </c>
      <c r="B1" s="43"/>
      <c r="C1" s="43"/>
      <c r="D1" s="43"/>
      <c r="E1" s="43"/>
      <c r="F1" s="44"/>
      <c r="G1" s="44"/>
      <c r="H1" s="44"/>
      <c r="I1" s="44"/>
      <c r="J1" s="44"/>
    </row>
    <row r="2" ht="14.1" customHeight="1" spans="1:10">
      <c r="A2" s="4" t="s">
        <v>131</v>
      </c>
      <c r="B2" s="4" t="s">
        <v>0</v>
      </c>
      <c r="C2" s="85"/>
      <c r="D2" s="85"/>
      <c r="E2" s="85"/>
      <c r="F2" s="5"/>
      <c r="G2" s="5"/>
      <c r="H2" s="5"/>
      <c r="I2" s="5"/>
      <c r="J2" s="32" t="s">
        <v>3799</v>
      </c>
    </row>
    <row r="3" ht="14.1" customHeight="1" spans="1:10">
      <c r="A3" s="45" t="e">
        <f>#REF!</f>
        <v>#REF!</v>
      </c>
      <c r="B3" s="45"/>
      <c r="C3" s="45"/>
      <c r="D3" s="45"/>
      <c r="E3" s="45"/>
      <c r="F3" s="45"/>
      <c r="G3" s="45"/>
      <c r="H3" s="45"/>
      <c r="I3" s="45"/>
      <c r="J3" s="45"/>
    </row>
    <row r="4" ht="14.1" customHeight="1" spans="1:10">
      <c r="A4" s="5" t="str">
        <f>封面!D7&amp;封面!F7</f>
        <v>被评估方：</v>
      </c>
      <c r="B4" s="5"/>
      <c r="C4" s="5"/>
      <c r="D4" s="5"/>
      <c r="E4" s="5"/>
      <c r="F4" s="5"/>
      <c r="G4" s="5"/>
      <c r="H4" s="5"/>
      <c r="I4" s="5"/>
      <c r="J4" s="32" t="s">
        <v>133</v>
      </c>
    </row>
    <row r="5" ht="15" customHeight="1" spans="1:10">
      <c r="A5" s="46" t="s">
        <v>134</v>
      </c>
      <c r="B5" s="46" t="s">
        <v>3800</v>
      </c>
      <c r="C5" s="46" t="s">
        <v>233</v>
      </c>
      <c r="D5" s="46" t="s">
        <v>3797</v>
      </c>
      <c r="E5" s="46" t="s">
        <v>3801</v>
      </c>
      <c r="F5" s="46" t="s">
        <v>139</v>
      </c>
      <c r="G5" s="46" t="s">
        <v>140</v>
      </c>
      <c r="H5" s="46" t="s">
        <v>141</v>
      </c>
      <c r="I5" s="46" t="s">
        <v>142</v>
      </c>
      <c r="J5" s="22" t="s">
        <v>143</v>
      </c>
    </row>
    <row r="6" ht="15" customHeight="1" spans="1:10">
      <c r="A6" s="21"/>
      <c r="B6" s="26"/>
      <c r="C6" s="47"/>
      <c r="D6" s="23"/>
      <c r="E6" s="28"/>
      <c r="F6" s="29"/>
      <c r="G6" s="29"/>
      <c r="H6" s="29">
        <f>G6-F6</f>
        <v>0</v>
      </c>
      <c r="I6" s="28" t="str">
        <f t="shared" ref="I6:I31" si="0">IF(OR(F6&lt;=0,F6=""),"",(G6-F6)/F6*100)</f>
        <v/>
      </c>
      <c r="J6" s="26"/>
    </row>
    <row r="7" ht="15" customHeight="1" spans="1:10">
      <c r="A7" s="21"/>
      <c r="B7" s="26"/>
      <c r="C7" s="47"/>
      <c r="D7" s="23"/>
      <c r="E7" s="28"/>
      <c r="F7" s="29"/>
      <c r="G7" s="29"/>
      <c r="H7" s="29">
        <f t="shared" ref="H7:H30" si="1">G7-F7</f>
        <v>0</v>
      </c>
      <c r="I7" s="28" t="str">
        <f t="shared" si="0"/>
        <v/>
      </c>
      <c r="J7" s="26"/>
    </row>
    <row r="8" ht="15" customHeight="1" spans="1:10">
      <c r="A8" s="21"/>
      <c r="B8" s="26"/>
      <c r="C8" s="47"/>
      <c r="D8" s="23"/>
      <c r="E8" s="28"/>
      <c r="F8" s="29"/>
      <c r="G8" s="29"/>
      <c r="H8" s="29">
        <f t="shared" si="1"/>
        <v>0</v>
      </c>
      <c r="I8" s="28" t="str">
        <f t="shared" si="0"/>
        <v/>
      </c>
      <c r="J8" s="26"/>
    </row>
    <row r="9" ht="15" customHeight="1" spans="1:10">
      <c r="A9" s="21"/>
      <c r="B9" s="26"/>
      <c r="C9" s="47"/>
      <c r="D9" s="23"/>
      <c r="E9" s="28"/>
      <c r="F9" s="29"/>
      <c r="G9" s="29"/>
      <c r="H9" s="29">
        <f t="shared" si="1"/>
        <v>0</v>
      </c>
      <c r="I9" s="28" t="str">
        <f t="shared" si="0"/>
        <v/>
      </c>
      <c r="J9" s="26"/>
    </row>
    <row r="10" ht="15" customHeight="1" spans="1:10">
      <c r="A10" s="21"/>
      <c r="B10" s="26"/>
      <c r="C10" s="47"/>
      <c r="D10" s="23"/>
      <c r="E10" s="28"/>
      <c r="F10" s="29"/>
      <c r="G10" s="29"/>
      <c r="H10" s="29">
        <f t="shared" si="1"/>
        <v>0</v>
      </c>
      <c r="I10" s="28" t="str">
        <f t="shared" si="0"/>
        <v/>
      </c>
      <c r="J10" s="26"/>
    </row>
    <row r="11" ht="15" customHeight="1" spans="1:10">
      <c r="A11" s="21"/>
      <c r="B11" s="26"/>
      <c r="C11" s="47"/>
      <c r="D11" s="23"/>
      <c r="E11" s="28"/>
      <c r="F11" s="29"/>
      <c r="G11" s="29"/>
      <c r="H11" s="29">
        <f t="shared" si="1"/>
        <v>0</v>
      </c>
      <c r="I11" s="28" t="str">
        <f t="shared" si="0"/>
        <v/>
      </c>
      <c r="J11" s="26"/>
    </row>
    <row r="12" ht="15" customHeight="1" spans="1:10">
      <c r="A12" s="21"/>
      <c r="B12" s="26"/>
      <c r="C12" s="47"/>
      <c r="D12" s="23"/>
      <c r="E12" s="28"/>
      <c r="F12" s="29"/>
      <c r="G12" s="29"/>
      <c r="H12" s="29">
        <f t="shared" si="1"/>
        <v>0</v>
      </c>
      <c r="I12" s="28" t="str">
        <f t="shared" si="0"/>
        <v/>
      </c>
      <c r="J12" s="26"/>
    </row>
    <row r="13" ht="15" customHeight="1" spans="1:10">
      <c r="A13" s="21"/>
      <c r="B13" s="26"/>
      <c r="C13" s="47"/>
      <c r="D13" s="23"/>
      <c r="E13" s="28"/>
      <c r="F13" s="29"/>
      <c r="G13" s="29"/>
      <c r="H13" s="29">
        <f t="shared" si="1"/>
        <v>0</v>
      </c>
      <c r="I13" s="28" t="str">
        <f t="shared" si="0"/>
        <v/>
      </c>
      <c r="J13" s="26"/>
    </row>
    <row r="14" ht="15" customHeight="1" spans="1:10">
      <c r="A14" s="21"/>
      <c r="B14" s="26"/>
      <c r="C14" s="47"/>
      <c r="D14" s="23"/>
      <c r="E14" s="28"/>
      <c r="F14" s="29"/>
      <c r="G14" s="29"/>
      <c r="H14" s="29">
        <f t="shared" si="1"/>
        <v>0</v>
      </c>
      <c r="I14" s="28" t="str">
        <f t="shared" si="0"/>
        <v/>
      </c>
      <c r="J14" s="26"/>
    </row>
    <row r="15" ht="15" customHeight="1" spans="1:10">
      <c r="A15" s="21"/>
      <c r="B15" s="26"/>
      <c r="C15" s="47"/>
      <c r="D15" s="23"/>
      <c r="E15" s="28"/>
      <c r="F15" s="29"/>
      <c r="G15" s="29"/>
      <c r="H15" s="29">
        <f t="shared" si="1"/>
        <v>0</v>
      </c>
      <c r="I15" s="28" t="str">
        <f t="shared" si="0"/>
        <v/>
      </c>
      <c r="J15" s="26"/>
    </row>
    <row r="16" ht="15" customHeight="1" spans="1:10">
      <c r="A16" s="21"/>
      <c r="B16" s="26"/>
      <c r="C16" s="47"/>
      <c r="D16" s="23"/>
      <c r="E16" s="28"/>
      <c r="F16" s="29"/>
      <c r="G16" s="29"/>
      <c r="H16" s="29">
        <f t="shared" si="1"/>
        <v>0</v>
      </c>
      <c r="I16" s="28" t="str">
        <f t="shared" si="0"/>
        <v/>
      </c>
      <c r="J16" s="26"/>
    </row>
    <row r="17" ht="15" customHeight="1" spans="1:10">
      <c r="A17" s="21"/>
      <c r="B17" s="26"/>
      <c r="C17" s="47"/>
      <c r="D17" s="23"/>
      <c r="E17" s="28"/>
      <c r="F17" s="29"/>
      <c r="G17" s="29"/>
      <c r="H17" s="29">
        <f t="shared" si="1"/>
        <v>0</v>
      </c>
      <c r="I17" s="28" t="str">
        <f t="shared" si="0"/>
        <v/>
      </c>
      <c r="J17" s="26"/>
    </row>
    <row r="18" ht="15" customHeight="1" spans="1:10">
      <c r="A18" s="21"/>
      <c r="B18" s="26"/>
      <c r="C18" s="47"/>
      <c r="D18" s="23"/>
      <c r="E18" s="28"/>
      <c r="F18" s="29"/>
      <c r="G18" s="29"/>
      <c r="H18" s="29">
        <f t="shared" si="1"/>
        <v>0</v>
      </c>
      <c r="I18" s="28" t="str">
        <f t="shared" si="0"/>
        <v/>
      </c>
      <c r="J18" s="26"/>
    </row>
    <row r="19" ht="15" customHeight="1" spans="1:10">
      <c r="A19" s="21"/>
      <c r="B19" s="26"/>
      <c r="C19" s="47"/>
      <c r="D19" s="23"/>
      <c r="E19" s="28"/>
      <c r="F19" s="29"/>
      <c r="G19" s="29"/>
      <c r="H19" s="29">
        <f t="shared" si="1"/>
        <v>0</v>
      </c>
      <c r="I19" s="28" t="str">
        <f t="shared" si="0"/>
        <v/>
      </c>
      <c r="J19" s="26"/>
    </row>
    <row r="20" ht="15" customHeight="1" spans="1:10">
      <c r="A20" s="21"/>
      <c r="B20" s="26"/>
      <c r="C20" s="47"/>
      <c r="D20" s="23"/>
      <c r="E20" s="28"/>
      <c r="F20" s="29"/>
      <c r="G20" s="29"/>
      <c r="H20" s="29">
        <f t="shared" si="1"/>
        <v>0</v>
      </c>
      <c r="I20" s="28" t="str">
        <f t="shared" si="0"/>
        <v/>
      </c>
      <c r="J20" s="26"/>
    </row>
    <row r="21" ht="15" customHeight="1" spans="1:10">
      <c r="A21" s="21"/>
      <c r="B21" s="26"/>
      <c r="C21" s="47"/>
      <c r="D21" s="23"/>
      <c r="E21" s="28"/>
      <c r="F21" s="29"/>
      <c r="G21" s="29"/>
      <c r="H21" s="29">
        <f t="shared" si="1"/>
        <v>0</v>
      </c>
      <c r="I21" s="28" t="str">
        <f t="shared" si="0"/>
        <v/>
      </c>
      <c r="J21" s="26"/>
    </row>
    <row r="22" ht="15" customHeight="1" spans="1:10">
      <c r="A22" s="21"/>
      <c r="B22" s="26"/>
      <c r="C22" s="47"/>
      <c r="D22" s="23"/>
      <c r="E22" s="28"/>
      <c r="F22" s="29"/>
      <c r="G22" s="29"/>
      <c r="H22" s="29">
        <f t="shared" si="1"/>
        <v>0</v>
      </c>
      <c r="I22" s="28" t="str">
        <f t="shared" si="0"/>
        <v/>
      </c>
      <c r="J22" s="26"/>
    </row>
    <row r="23" ht="15" customHeight="1" spans="1:10">
      <c r="A23" s="21"/>
      <c r="B23" s="26"/>
      <c r="C23" s="47"/>
      <c r="D23" s="23"/>
      <c r="E23" s="28"/>
      <c r="F23" s="29"/>
      <c r="G23" s="29"/>
      <c r="H23" s="29">
        <f t="shared" si="1"/>
        <v>0</v>
      </c>
      <c r="I23" s="28" t="str">
        <f t="shared" si="0"/>
        <v/>
      </c>
      <c r="J23" s="26"/>
    </row>
    <row r="24" ht="15" customHeight="1" spans="1:10">
      <c r="A24" s="21"/>
      <c r="B24" s="26"/>
      <c r="C24" s="47"/>
      <c r="D24" s="23"/>
      <c r="E24" s="28"/>
      <c r="F24" s="29"/>
      <c r="G24" s="29"/>
      <c r="H24" s="29">
        <f t="shared" si="1"/>
        <v>0</v>
      </c>
      <c r="I24" s="28" t="str">
        <f t="shared" si="0"/>
        <v/>
      </c>
      <c r="J24" s="26"/>
    </row>
    <row r="25" ht="15" customHeight="1" spans="1:10">
      <c r="A25" s="21"/>
      <c r="B25" s="26"/>
      <c r="C25" s="47"/>
      <c r="D25" s="23"/>
      <c r="E25" s="28"/>
      <c r="F25" s="29"/>
      <c r="G25" s="29"/>
      <c r="H25" s="29">
        <f t="shared" si="1"/>
        <v>0</v>
      </c>
      <c r="I25" s="28" t="str">
        <f t="shared" si="0"/>
        <v/>
      </c>
      <c r="J25" s="26"/>
    </row>
    <row r="26" ht="15" customHeight="1" spans="1:10">
      <c r="A26" s="21"/>
      <c r="B26" s="26"/>
      <c r="C26" s="47"/>
      <c r="D26" s="23"/>
      <c r="E26" s="28"/>
      <c r="F26" s="29"/>
      <c r="G26" s="29"/>
      <c r="H26" s="29">
        <f t="shared" si="1"/>
        <v>0</v>
      </c>
      <c r="I26" s="28" t="str">
        <f t="shared" si="0"/>
        <v/>
      </c>
      <c r="J26" s="26"/>
    </row>
    <row r="27" ht="15" customHeight="1" spans="1:10">
      <c r="A27" s="21"/>
      <c r="B27" s="26"/>
      <c r="C27" s="47"/>
      <c r="D27" s="23"/>
      <c r="E27" s="28"/>
      <c r="F27" s="29"/>
      <c r="G27" s="29"/>
      <c r="H27" s="29">
        <f t="shared" si="1"/>
        <v>0</v>
      </c>
      <c r="I27" s="28" t="str">
        <f t="shared" si="0"/>
        <v/>
      </c>
      <c r="J27" s="26"/>
    </row>
    <row r="28" ht="15" customHeight="1" spans="1:10">
      <c r="A28" s="21"/>
      <c r="B28" s="26"/>
      <c r="C28" s="47"/>
      <c r="D28" s="23"/>
      <c r="E28" s="28"/>
      <c r="F28" s="29"/>
      <c r="G28" s="29"/>
      <c r="H28" s="29">
        <f t="shared" si="1"/>
        <v>0</v>
      </c>
      <c r="I28" s="28" t="str">
        <f t="shared" si="0"/>
        <v/>
      </c>
      <c r="J28" s="26"/>
    </row>
    <row r="29" ht="15" customHeight="1" spans="1:10">
      <c r="A29" s="21"/>
      <c r="B29" s="26"/>
      <c r="C29" s="47"/>
      <c r="D29" s="23"/>
      <c r="E29" s="28"/>
      <c r="F29" s="29"/>
      <c r="G29" s="29"/>
      <c r="H29" s="29">
        <f t="shared" si="1"/>
        <v>0</v>
      </c>
      <c r="I29" s="28" t="str">
        <f t="shared" si="0"/>
        <v/>
      </c>
      <c r="J29" s="26"/>
    </row>
    <row r="30" ht="15" customHeight="1" spans="1:10">
      <c r="A30" s="21"/>
      <c r="B30" s="26"/>
      <c r="C30" s="47"/>
      <c r="D30" s="23"/>
      <c r="E30" s="28"/>
      <c r="F30" s="29"/>
      <c r="G30" s="29"/>
      <c r="H30" s="29">
        <f t="shared" si="1"/>
        <v>0</v>
      </c>
      <c r="I30" s="28" t="str">
        <f t="shared" si="0"/>
        <v/>
      </c>
      <c r="J30" s="26"/>
    </row>
    <row r="31" ht="15" customHeight="1" spans="1:10">
      <c r="A31" s="30" t="s">
        <v>146</v>
      </c>
      <c r="B31" s="31"/>
      <c r="C31" s="50"/>
      <c r="D31" s="434"/>
      <c r="E31" s="435"/>
      <c r="F31" s="29">
        <f>SUM(F6:F30)</f>
        <v>0</v>
      </c>
      <c r="G31" s="29">
        <f>SUM(G6:G30)</f>
        <v>0</v>
      </c>
      <c r="H31" s="29">
        <f>SUM(H6:H30)</f>
        <v>0</v>
      </c>
      <c r="I31" s="28" t="str">
        <f t="shared" si="0"/>
        <v/>
      </c>
      <c r="J31" s="26"/>
    </row>
  </sheetData>
  <mergeCells count="1">
    <mergeCell ref="A31:B31"/>
  </mergeCells>
  <hyperlinks>
    <hyperlink ref="A2" location="表3流资汇总!B20" display="返回"/>
    <hyperlink ref="B2" location="索引!D15"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tabColor indexed="55"/>
  </sheetPr>
  <dimension ref="A1:F27"/>
  <sheetViews>
    <sheetView zoomScale="75" zoomScaleNormal="75" zoomScaleSheetLayoutView="85" workbookViewId="0">
      <selection activeCell="I11" sqref="I11"/>
    </sheetView>
  </sheetViews>
  <sheetFormatPr defaultColWidth="9" defaultRowHeight="14.25" outlineLevelCol="5"/>
  <cols>
    <col min="1" max="1" width="10.5" customWidth="1"/>
    <col min="2" max="2" width="39.9" customWidth="1"/>
    <col min="3" max="4" width="28.5" customWidth="1"/>
    <col min="5" max="5" width="25.6" customWidth="1"/>
    <col min="6" max="6" width="17.2" customWidth="1"/>
  </cols>
  <sheetData>
    <row r="1" ht="42" customHeight="1" spans="1:6">
      <c r="A1" s="422" t="s">
        <v>3802</v>
      </c>
      <c r="B1" s="423"/>
      <c r="C1" s="423"/>
      <c r="D1" s="423"/>
      <c r="E1" s="423"/>
      <c r="F1" s="423"/>
    </row>
    <row r="2" ht="20.1" customHeight="1" spans="1:6">
      <c r="A2" s="424" t="s">
        <v>131</v>
      </c>
      <c r="B2" s="424" t="s">
        <v>0</v>
      </c>
      <c r="C2" s="273"/>
      <c r="D2" s="273"/>
      <c r="E2" s="273"/>
      <c r="F2" s="425" t="s">
        <v>3803</v>
      </c>
    </row>
    <row r="3" ht="20.1" customHeight="1" spans="1:6">
      <c r="A3" s="426" t="s">
        <v>171</v>
      </c>
      <c r="B3" s="426"/>
      <c r="C3" s="426"/>
      <c r="D3" s="426"/>
      <c r="E3" s="426"/>
      <c r="F3" s="426"/>
    </row>
    <row r="4" ht="20.1" customHeight="1" spans="1:6">
      <c r="A4" s="427" t="str">
        <f>封面!D7&amp;封面!F7</f>
        <v>被评估方：</v>
      </c>
      <c r="B4" s="427"/>
      <c r="C4" s="427"/>
      <c r="D4" s="427"/>
      <c r="E4" s="427"/>
      <c r="F4" s="425" t="s">
        <v>133</v>
      </c>
    </row>
    <row r="5" ht="21.9" customHeight="1" spans="1:6">
      <c r="A5" s="428" t="s">
        <v>172</v>
      </c>
      <c r="B5" s="428" t="s">
        <v>173</v>
      </c>
      <c r="C5" s="428" t="s">
        <v>174</v>
      </c>
      <c r="D5" s="428" t="s">
        <v>140</v>
      </c>
      <c r="E5" s="428" t="s">
        <v>141</v>
      </c>
      <c r="F5" s="428" t="s">
        <v>176</v>
      </c>
    </row>
    <row r="6" ht="21.9" customHeight="1" spans="1:6">
      <c r="A6" s="429" t="s">
        <v>3804</v>
      </c>
      <c r="B6" s="430" t="s">
        <v>3805</v>
      </c>
      <c r="C6" s="431">
        <f>'4-1-1可出售-股票'!H30</f>
        <v>0</v>
      </c>
      <c r="D6" s="431">
        <f>'4-1-1可出售-股票'!I30</f>
        <v>0</v>
      </c>
      <c r="E6" s="431">
        <f>D6-C6</f>
        <v>0</v>
      </c>
      <c r="F6" s="432" t="str">
        <f>IF(OR(C6&lt;=0,C6=""),"",E6/C6*100)</f>
        <v/>
      </c>
    </row>
    <row r="7" ht="21.9" customHeight="1" spans="1:6">
      <c r="A7" s="428" t="s">
        <v>3806</v>
      </c>
      <c r="B7" s="430" t="s">
        <v>3807</v>
      </c>
      <c r="C7" s="431">
        <f>'4-1-2可出售-债券'!H30</f>
        <v>0</v>
      </c>
      <c r="D7" s="431">
        <f>'4-1-2可出售-债券'!I30</f>
        <v>0</v>
      </c>
      <c r="E7" s="431">
        <f>D7-C7</f>
        <v>0</v>
      </c>
      <c r="F7" s="432" t="str">
        <f>IF(OR(C7&lt;=0,C7=""),"",E7/C7*100)</f>
        <v/>
      </c>
    </row>
    <row r="8" ht="21.9" customHeight="1" spans="1:6">
      <c r="A8" s="428" t="s">
        <v>3808</v>
      </c>
      <c r="B8" s="430" t="s">
        <v>3809</v>
      </c>
      <c r="C8" s="431">
        <f>'4-1-3可出售-其他'!H30</f>
        <v>0</v>
      </c>
      <c r="D8" s="431">
        <f>'4-1-3可出售-其他'!I30</f>
        <v>0</v>
      </c>
      <c r="E8" s="431">
        <f>D8-C8</f>
        <v>0</v>
      </c>
      <c r="F8" s="432" t="str">
        <f>IF(OR(C8&lt;=0,C8=""),"",E8/C8*100)</f>
        <v/>
      </c>
    </row>
    <row r="9" ht="21.9" customHeight="1" spans="1:6">
      <c r="A9" s="428"/>
      <c r="B9" s="433"/>
      <c r="C9" s="431"/>
      <c r="D9" s="431"/>
      <c r="E9" s="431"/>
      <c r="F9" s="432"/>
    </row>
    <row r="10" ht="21.9" customHeight="1" spans="1:6">
      <c r="A10" s="428"/>
      <c r="B10" s="433"/>
      <c r="C10" s="431"/>
      <c r="D10" s="431"/>
      <c r="E10" s="431"/>
      <c r="F10" s="432"/>
    </row>
    <row r="11" ht="21.9" customHeight="1" spans="1:6">
      <c r="A11" s="428"/>
      <c r="B11" s="433"/>
      <c r="C11" s="431"/>
      <c r="D11" s="431"/>
      <c r="E11" s="431"/>
      <c r="F11" s="432"/>
    </row>
    <row r="12" ht="21.9" customHeight="1" spans="1:6">
      <c r="A12" s="428"/>
      <c r="B12" s="433"/>
      <c r="C12" s="431"/>
      <c r="D12" s="431"/>
      <c r="E12" s="431"/>
      <c r="F12" s="432"/>
    </row>
    <row r="13" ht="21.9" customHeight="1" spans="1:6">
      <c r="A13" s="428"/>
      <c r="B13" s="433"/>
      <c r="C13" s="431"/>
      <c r="D13" s="431"/>
      <c r="E13" s="431"/>
      <c r="F13" s="432"/>
    </row>
    <row r="14" ht="21.9" customHeight="1" spans="1:6">
      <c r="A14" s="428"/>
      <c r="B14" s="433"/>
      <c r="C14" s="431"/>
      <c r="D14" s="431"/>
      <c r="E14" s="431"/>
      <c r="F14" s="432"/>
    </row>
    <row r="15" ht="21.9" customHeight="1" spans="1:6">
      <c r="A15" s="428"/>
      <c r="B15" s="433"/>
      <c r="C15" s="431"/>
      <c r="D15" s="431"/>
      <c r="E15" s="431"/>
      <c r="F15" s="432"/>
    </row>
    <row r="16" ht="21.9" customHeight="1" spans="1:6">
      <c r="A16" s="428"/>
      <c r="B16" s="433"/>
      <c r="C16" s="431"/>
      <c r="D16" s="431"/>
      <c r="E16" s="431"/>
      <c r="F16" s="432"/>
    </row>
    <row r="17" ht="21.9" customHeight="1" spans="1:6">
      <c r="A17" s="428"/>
      <c r="B17" s="433"/>
      <c r="C17" s="431"/>
      <c r="D17" s="431"/>
      <c r="E17" s="431"/>
      <c r="F17" s="432"/>
    </row>
    <row r="18" ht="21.9" customHeight="1" spans="1:6">
      <c r="A18" s="428"/>
      <c r="B18" s="433"/>
      <c r="C18" s="431"/>
      <c r="D18" s="431"/>
      <c r="E18" s="431"/>
      <c r="F18" s="432"/>
    </row>
    <row r="19" ht="21.9" customHeight="1" spans="1:6">
      <c r="A19" s="428"/>
      <c r="B19" s="433"/>
      <c r="C19" s="431"/>
      <c r="D19" s="431"/>
      <c r="E19" s="431"/>
      <c r="F19" s="432"/>
    </row>
    <row r="20" ht="21.9" customHeight="1" spans="1:6">
      <c r="A20" s="428"/>
      <c r="B20" s="433"/>
      <c r="C20" s="431"/>
      <c r="D20" s="431"/>
      <c r="E20" s="431"/>
      <c r="F20" s="432"/>
    </row>
    <row r="21" ht="21.9" customHeight="1" spans="1:6">
      <c r="A21" s="428"/>
      <c r="B21" s="433"/>
      <c r="C21" s="431"/>
      <c r="D21" s="431"/>
      <c r="E21" s="431"/>
      <c r="F21" s="432"/>
    </row>
    <row r="22" ht="21.9" customHeight="1" spans="1:6">
      <c r="A22" s="428"/>
      <c r="B22" s="433"/>
      <c r="C22" s="431"/>
      <c r="D22" s="431"/>
      <c r="E22" s="431"/>
      <c r="F22" s="432"/>
    </row>
    <row r="23" ht="21.9" customHeight="1" spans="1:6">
      <c r="A23" s="428"/>
      <c r="B23" s="433"/>
      <c r="C23" s="431"/>
      <c r="D23" s="431"/>
      <c r="E23" s="431"/>
      <c r="F23" s="432"/>
    </row>
    <row r="24" ht="21.9" customHeight="1" spans="1:6">
      <c r="A24" s="428"/>
      <c r="B24" s="433"/>
      <c r="C24" s="431"/>
      <c r="D24" s="431"/>
      <c r="E24" s="431" t="s">
        <v>183</v>
      </c>
      <c r="F24" s="432"/>
    </row>
    <row r="25" ht="21.9" customHeight="1" spans="1:6">
      <c r="A25" s="429" t="s">
        <v>3810</v>
      </c>
      <c r="B25" s="431" t="s">
        <v>3811</v>
      </c>
      <c r="C25" s="431">
        <f>SUM(C6:C8)</f>
        <v>0</v>
      </c>
      <c r="D25" s="431">
        <f>SUM(D6:D8)</f>
        <v>0</v>
      </c>
      <c r="E25" s="431">
        <f>D25-C25</f>
        <v>0</v>
      </c>
      <c r="F25" s="432" t="str">
        <f>IF(OR(C25&lt;=0,C25=""),"",E25/C25*100)</f>
        <v/>
      </c>
    </row>
    <row r="26" ht="21.9" customHeight="1" spans="1:6">
      <c r="A26" s="427" t="str">
        <f>封面!D11&amp;封面!F11</f>
        <v>被评估方填表人：王昀</v>
      </c>
      <c r="B26" s="427"/>
      <c r="C26" s="426" t="s">
        <v>186</v>
      </c>
      <c r="D26" s="426"/>
      <c r="E26" s="427"/>
      <c r="F26" s="425" t="str">
        <f>"评估人员："&amp;封面!F16</f>
        <v>评估人员：</v>
      </c>
    </row>
    <row r="27" ht="21.9" customHeight="1" spans="1:6">
      <c r="A27" s="427" t="str">
        <f>封面!D13&amp;封面!F13&amp;封面!G13&amp;封面!H13&amp;封面!I13&amp;封面!J13&amp;封面!K13</f>
        <v>填表日期：年月日</v>
      </c>
      <c r="B27" s="427"/>
      <c r="C27" s="427"/>
      <c r="D27" s="427"/>
      <c r="E27" s="427"/>
      <c r="F27" s="427"/>
    </row>
  </sheetData>
  <sheetProtection password="C724" sheet="1"/>
  <hyperlinks>
    <hyperlink ref="A2" location="表4非流资汇总!B6" display="返回"/>
    <hyperlink ref="B2" location="索引!D18" display="返回索引页"/>
    <hyperlink ref="B6" location="'4-1-1可出售-股票'!A1" display="可供出售金融资产-股票投资"/>
    <hyperlink ref="B7" location="'4-1-2可出售-债券'!A1" display="可供出售金融资产-债券投资"/>
    <hyperlink ref="B8" location="'4-1-3可出售-其他'!A1" display="可供出售金融资产-其他投资"/>
  </hyperlinks>
  <printOptions horizontalCentered="1"/>
  <pageMargins left="1" right="1" top="0.866141732283464" bottom="0.866141732283464" header="1.06299212598425" footer="0.511811023622047"/>
  <pageSetup paperSize="9" scale="75" fitToHeight="0" orientation="landscape"/>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L30"/>
  <sheetViews>
    <sheetView zoomScaleSheetLayoutView="85" workbookViewId="0">
      <selection activeCell="I11" sqref="I11"/>
    </sheetView>
  </sheetViews>
  <sheetFormatPr defaultColWidth="9" defaultRowHeight="15.75"/>
  <cols>
    <col min="1" max="1" width="4.6" style="33" customWidth="1"/>
    <col min="2" max="2" width="21.5" style="33" customWidth="1"/>
    <col min="3" max="4" width="6.6" style="33" customWidth="1"/>
    <col min="5" max="5" width="7.6" style="33" customWidth="1"/>
    <col min="6" max="6" width="8.6" style="33" customWidth="1"/>
    <col min="7" max="7" width="11.6" style="33" customWidth="1"/>
    <col min="8" max="10" width="12.6" style="33" customWidth="1"/>
    <col min="11" max="11" width="6.7" style="33" customWidth="1"/>
    <col min="12" max="12" width="8.6" style="33" customWidth="1"/>
    <col min="13" max="16384" width="9" style="33"/>
  </cols>
  <sheetData>
    <row r="1" ht="24.9" customHeight="1" spans="1:12">
      <c r="A1" s="42" t="s">
        <v>3812</v>
      </c>
      <c r="B1" s="43"/>
      <c r="C1" s="43"/>
      <c r="D1" s="43"/>
      <c r="E1" s="43"/>
      <c r="F1" s="43"/>
      <c r="G1" s="43"/>
      <c r="H1" s="44"/>
      <c r="I1" s="44"/>
      <c r="J1" s="44"/>
      <c r="K1" s="44"/>
      <c r="L1" s="44"/>
    </row>
    <row r="2" ht="14.1" customHeight="1" spans="1:12">
      <c r="A2" s="4" t="s">
        <v>131</v>
      </c>
      <c r="B2" s="4" t="s">
        <v>0</v>
      </c>
      <c r="C2" s="5"/>
      <c r="D2" s="5"/>
      <c r="E2" s="5"/>
      <c r="F2" s="5"/>
      <c r="G2" s="5"/>
      <c r="H2" s="5"/>
      <c r="I2" s="5"/>
      <c r="J2" s="5"/>
      <c r="K2" s="5"/>
      <c r="L2" s="32" t="s">
        <v>3813</v>
      </c>
    </row>
    <row r="3" ht="14.1" customHeight="1" spans="1:12">
      <c r="A3" s="45" t="e">
        <f>#REF!</f>
        <v>#REF!</v>
      </c>
      <c r="B3" s="45"/>
      <c r="C3" s="45"/>
      <c r="D3" s="45"/>
      <c r="E3" s="45"/>
      <c r="F3" s="45"/>
      <c r="G3" s="45"/>
      <c r="H3" s="45"/>
      <c r="I3" s="45"/>
      <c r="J3" s="45"/>
      <c r="K3" s="45"/>
      <c r="L3" s="45"/>
    </row>
    <row r="4" ht="14.1" customHeight="1" spans="1:12">
      <c r="A4" s="5" t="str">
        <f>封面!D7&amp;封面!F7</f>
        <v>被评估方：</v>
      </c>
      <c r="B4" s="5"/>
      <c r="C4" s="5"/>
      <c r="D4" s="5"/>
      <c r="E4" s="5"/>
      <c r="F4" s="5"/>
      <c r="G4" s="5"/>
      <c r="H4" s="5"/>
      <c r="I4" s="5"/>
      <c r="J4" s="5"/>
      <c r="K4" s="5"/>
      <c r="L4" s="32" t="s">
        <v>133</v>
      </c>
    </row>
    <row r="5" ht="30" customHeight="1" spans="1:12">
      <c r="A5" s="46" t="s">
        <v>134</v>
      </c>
      <c r="B5" s="46" t="s">
        <v>189</v>
      </c>
      <c r="C5" s="102" t="s">
        <v>3814</v>
      </c>
      <c r="D5" s="46" t="s">
        <v>191</v>
      </c>
      <c r="E5" s="46" t="s">
        <v>3815</v>
      </c>
      <c r="F5" s="46" t="s">
        <v>3816</v>
      </c>
      <c r="G5" s="102" t="s">
        <v>3817</v>
      </c>
      <c r="H5" s="46" t="s">
        <v>139</v>
      </c>
      <c r="I5" s="46" t="s">
        <v>140</v>
      </c>
      <c r="J5" s="46" t="s">
        <v>141</v>
      </c>
      <c r="K5" s="46" t="s">
        <v>142</v>
      </c>
      <c r="L5" s="22" t="s">
        <v>143</v>
      </c>
    </row>
    <row r="6" ht="15" customHeight="1" spans="1:12">
      <c r="A6" s="21"/>
      <c r="B6" s="26"/>
      <c r="C6" s="23"/>
      <c r="D6" s="47"/>
      <c r="E6" s="28"/>
      <c r="F6" s="28"/>
      <c r="G6" s="24"/>
      <c r="H6" s="29"/>
      <c r="I6" s="29"/>
      <c r="J6" s="29">
        <f>I6-H6</f>
        <v>0</v>
      </c>
      <c r="K6" s="28" t="str">
        <f t="shared" ref="K6:K30" si="0">IF(OR(H6&lt;=0,H6=""),"",(I6-H6)/H6*100)</f>
        <v/>
      </c>
      <c r="L6" s="26"/>
    </row>
    <row r="7" ht="15" customHeight="1" spans="1:12">
      <c r="A7" s="21"/>
      <c r="B7" s="26"/>
      <c r="C7" s="23"/>
      <c r="D7" s="47"/>
      <c r="E7" s="28"/>
      <c r="F7" s="28"/>
      <c r="G7" s="24"/>
      <c r="H7" s="29"/>
      <c r="I7" s="29"/>
      <c r="J7" s="29">
        <f t="shared" ref="J7:J29" si="1">I7-H7</f>
        <v>0</v>
      </c>
      <c r="K7" s="28" t="str">
        <f t="shared" si="0"/>
        <v/>
      </c>
      <c r="L7" s="26"/>
    </row>
    <row r="8" ht="15" customHeight="1" spans="1:12">
      <c r="A8" s="21"/>
      <c r="B8" s="26"/>
      <c r="C8" s="23"/>
      <c r="D8" s="47"/>
      <c r="E8" s="28"/>
      <c r="F8" s="28"/>
      <c r="G8" s="24"/>
      <c r="H8" s="29"/>
      <c r="I8" s="29"/>
      <c r="J8" s="29">
        <f t="shared" si="1"/>
        <v>0</v>
      </c>
      <c r="K8" s="28" t="str">
        <f t="shared" si="0"/>
        <v/>
      </c>
      <c r="L8" s="26"/>
    </row>
    <row r="9" ht="15" customHeight="1" spans="1:12">
      <c r="A9" s="21"/>
      <c r="B9" s="26"/>
      <c r="C9" s="23"/>
      <c r="D9" s="47"/>
      <c r="E9" s="28"/>
      <c r="F9" s="28"/>
      <c r="G9" s="24"/>
      <c r="H9" s="29"/>
      <c r="I9" s="29"/>
      <c r="J9" s="29">
        <f t="shared" si="1"/>
        <v>0</v>
      </c>
      <c r="K9" s="28" t="str">
        <f t="shared" si="0"/>
        <v/>
      </c>
      <c r="L9" s="26"/>
    </row>
    <row r="10" ht="15" customHeight="1" spans="1:12">
      <c r="A10" s="21"/>
      <c r="B10" s="26"/>
      <c r="C10" s="23"/>
      <c r="D10" s="47"/>
      <c r="E10" s="28"/>
      <c r="F10" s="28"/>
      <c r="G10" s="24"/>
      <c r="H10" s="29"/>
      <c r="I10" s="29"/>
      <c r="J10" s="29">
        <f t="shared" si="1"/>
        <v>0</v>
      </c>
      <c r="K10" s="28" t="str">
        <f t="shared" si="0"/>
        <v/>
      </c>
      <c r="L10" s="26"/>
    </row>
    <row r="11" ht="15" customHeight="1" spans="1:12">
      <c r="A11" s="21"/>
      <c r="B11" s="26"/>
      <c r="C11" s="23"/>
      <c r="D11" s="47"/>
      <c r="E11" s="28"/>
      <c r="F11" s="28"/>
      <c r="G11" s="24"/>
      <c r="H11" s="29"/>
      <c r="I11" s="29"/>
      <c r="J11" s="29">
        <f t="shared" si="1"/>
        <v>0</v>
      </c>
      <c r="K11" s="28" t="str">
        <f t="shared" si="0"/>
        <v/>
      </c>
      <c r="L11" s="26"/>
    </row>
    <row r="12" ht="15" customHeight="1" spans="1:12">
      <c r="A12" s="21"/>
      <c r="B12" s="26"/>
      <c r="C12" s="23"/>
      <c r="D12" s="47"/>
      <c r="E12" s="28"/>
      <c r="F12" s="28"/>
      <c r="G12" s="24"/>
      <c r="H12" s="29"/>
      <c r="I12" s="29"/>
      <c r="J12" s="29">
        <f t="shared" si="1"/>
        <v>0</v>
      </c>
      <c r="K12" s="28" t="str">
        <f t="shared" si="0"/>
        <v/>
      </c>
      <c r="L12" s="26"/>
    </row>
    <row r="13" ht="15" customHeight="1" spans="1:12">
      <c r="A13" s="21"/>
      <c r="B13" s="26"/>
      <c r="C13" s="23"/>
      <c r="D13" s="47"/>
      <c r="E13" s="28"/>
      <c r="F13" s="28"/>
      <c r="G13" s="24"/>
      <c r="H13" s="29"/>
      <c r="I13" s="29"/>
      <c r="J13" s="29">
        <f t="shared" si="1"/>
        <v>0</v>
      </c>
      <c r="K13" s="28" t="str">
        <f t="shared" si="0"/>
        <v/>
      </c>
      <c r="L13" s="26"/>
    </row>
    <row r="14" ht="15" customHeight="1" spans="1:12">
      <c r="A14" s="21"/>
      <c r="B14" s="26"/>
      <c r="C14" s="23"/>
      <c r="D14" s="47"/>
      <c r="E14" s="28"/>
      <c r="F14" s="28"/>
      <c r="G14" s="24"/>
      <c r="H14" s="29"/>
      <c r="I14" s="29"/>
      <c r="J14" s="29">
        <f t="shared" si="1"/>
        <v>0</v>
      </c>
      <c r="K14" s="28" t="str">
        <f t="shared" si="0"/>
        <v/>
      </c>
      <c r="L14" s="26"/>
    </row>
    <row r="15" ht="15" customHeight="1" spans="1:12">
      <c r="A15" s="21"/>
      <c r="B15" s="26"/>
      <c r="C15" s="23"/>
      <c r="D15" s="47"/>
      <c r="E15" s="28"/>
      <c r="F15" s="28"/>
      <c r="G15" s="24"/>
      <c r="H15" s="29"/>
      <c r="I15" s="29"/>
      <c r="J15" s="29">
        <f t="shared" si="1"/>
        <v>0</v>
      </c>
      <c r="K15" s="28" t="str">
        <f t="shared" si="0"/>
        <v/>
      </c>
      <c r="L15" s="26"/>
    </row>
    <row r="16" ht="15" customHeight="1" spans="1:12">
      <c r="A16" s="21"/>
      <c r="B16" s="26"/>
      <c r="C16" s="23"/>
      <c r="D16" s="47"/>
      <c r="E16" s="28"/>
      <c r="F16" s="28"/>
      <c r="G16" s="24"/>
      <c r="H16" s="29"/>
      <c r="I16" s="29"/>
      <c r="J16" s="29">
        <f t="shared" si="1"/>
        <v>0</v>
      </c>
      <c r="K16" s="28" t="str">
        <f t="shared" si="0"/>
        <v/>
      </c>
      <c r="L16" s="26"/>
    </row>
    <row r="17" ht="15" customHeight="1" spans="1:12">
      <c r="A17" s="21"/>
      <c r="B17" s="26"/>
      <c r="C17" s="23"/>
      <c r="D17" s="47"/>
      <c r="E17" s="28"/>
      <c r="F17" s="28"/>
      <c r="G17" s="24"/>
      <c r="H17" s="29"/>
      <c r="I17" s="29"/>
      <c r="J17" s="29">
        <f t="shared" si="1"/>
        <v>0</v>
      </c>
      <c r="K17" s="28" t="str">
        <f t="shared" si="0"/>
        <v/>
      </c>
      <c r="L17" s="26"/>
    </row>
    <row r="18" ht="15" customHeight="1" spans="1:12">
      <c r="A18" s="21"/>
      <c r="B18" s="26"/>
      <c r="C18" s="23"/>
      <c r="D18" s="47"/>
      <c r="E18" s="28"/>
      <c r="F18" s="28"/>
      <c r="G18" s="24"/>
      <c r="H18" s="29"/>
      <c r="I18" s="29"/>
      <c r="J18" s="29">
        <f t="shared" si="1"/>
        <v>0</v>
      </c>
      <c r="K18" s="28" t="str">
        <f t="shared" si="0"/>
        <v/>
      </c>
      <c r="L18" s="26"/>
    </row>
    <row r="19" ht="15" customHeight="1" spans="1:12">
      <c r="A19" s="21"/>
      <c r="B19" s="26"/>
      <c r="C19" s="23"/>
      <c r="D19" s="47"/>
      <c r="E19" s="28"/>
      <c r="F19" s="28"/>
      <c r="G19" s="24"/>
      <c r="H19" s="29"/>
      <c r="I19" s="29"/>
      <c r="J19" s="29">
        <f t="shared" si="1"/>
        <v>0</v>
      </c>
      <c r="K19" s="28" t="str">
        <f t="shared" si="0"/>
        <v/>
      </c>
      <c r="L19" s="26"/>
    </row>
    <row r="20" ht="15" customHeight="1" spans="1:12">
      <c r="A20" s="21"/>
      <c r="B20" s="26"/>
      <c r="C20" s="23"/>
      <c r="D20" s="47"/>
      <c r="E20" s="28"/>
      <c r="F20" s="28"/>
      <c r="G20" s="24"/>
      <c r="H20" s="29"/>
      <c r="I20" s="29"/>
      <c r="J20" s="29">
        <f t="shared" si="1"/>
        <v>0</v>
      </c>
      <c r="K20" s="28" t="str">
        <f t="shared" si="0"/>
        <v/>
      </c>
      <c r="L20" s="26"/>
    </row>
    <row r="21" ht="15" customHeight="1" spans="1:12">
      <c r="A21" s="21"/>
      <c r="B21" s="26"/>
      <c r="C21" s="23"/>
      <c r="D21" s="47"/>
      <c r="E21" s="28"/>
      <c r="F21" s="28"/>
      <c r="G21" s="24"/>
      <c r="H21" s="29"/>
      <c r="I21" s="29"/>
      <c r="J21" s="29">
        <f t="shared" si="1"/>
        <v>0</v>
      </c>
      <c r="K21" s="28" t="str">
        <f t="shared" si="0"/>
        <v/>
      </c>
      <c r="L21" s="26"/>
    </row>
    <row r="22" ht="15" customHeight="1" spans="1:12">
      <c r="A22" s="21"/>
      <c r="B22" s="26"/>
      <c r="C22" s="23"/>
      <c r="D22" s="47"/>
      <c r="E22" s="28"/>
      <c r="F22" s="28"/>
      <c r="G22" s="24"/>
      <c r="H22" s="29"/>
      <c r="I22" s="29"/>
      <c r="J22" s="29">
        <f t="shared" si="1"/>
        <v>0</v>
      </c>
      <c r="K22" s="28" t="str">
        <f t="shared" si="0"/>
        <v/>
      </c>
      <c r="L22" s="26"/>
    </row>
    <row r="23" ht="15" customHeight="1" spans="1:12">
      <c r="A23" s="21"/>
      <c r="B23" s="26"/>
      <c r="C23" s="23"/>
      <c r="D23" s="47"/>
      <c r="E23" s="28"/>
      <c r="F23" s="28"/>
      <c r="G23" s="24"/>
      <c r="H23" s="29"/>
      <c r="I23" s="29"/>
      <c r="J23" s="29">
        <f t="shared" si="1"/>
        <v>0</v>
      </c>
      <c r="K23" s="28" t="str">
        <f t="shared" si="0"/>
        <v/>
      </c>
      <c r="L23" s="26"/>
    </row>
    <row r="24" ht="15" customHeight="1" spans="1:12">
      <c r="A24" s="21"/>
      <c r="B24" s="26"/>
      <c r="C24" s="23"/>
      <c r="D24" s="47"/>
      <c r="E24" s="28"/>
      <c r="F24" s="28"/>
      <c r="G24" s="24"/>
      <c r="H24" s="29"/>
      <c r="I24" s="29"/>
      <c r="J24" s="29">
        <f t="shared" si="1"/>
        <v>0</v>
      </c>
      <c r="K24" s="28" t="str">
        <f t="shared" si="0"/>
        <v/>
      </c>
      <c r="L24" s="26"/>
    </row>
    <row r="25" ht="15" customHeight="1" spans="1:12">
      <c r="A25" s="21"/>
      <c r="B25" s="26"/>
      <c r="C25" s="23"/>
      <c r="D25" s="47"/>
      <c r="E25" s="28"/>
      <c r="F25" s="28"/>
      <c r="G25" s="24"/>
      <c r="H25" s="29"/>
      <c r="I25" s="29"/>
      <c r="J25" s="29">
        <f t="shared" si="1"/>
        <v>0</v>
      </c>
      <c r="K25" s="28" t="str">
        <f t="shared" si="0"/>
        <v/>
      </c>
      <c r="L25" s="26"/>
    </row>
    <row r="26" ht="15" customHeight="1" spans="1:12">
      <c r="A26" s="21"/>
      <c r="B26" s="26"/>
      <c r="C26" s="23"/>
      <c r="D26" s="47"/>
      <c r="E26" s="28"/>
      <c r="F26" s="28"/>
      <c r="G26" s="24"/>
      <c r="H26" s="29"/>
      <c r="I26" s="29"/>
      <c r="J26" s="29">
        <f t="shared" si="1"/>
        <v>0</v>
      </c>
      <c r="K26" s="28" t="str">
        <f t="shared" si="0"/>
        <v/>
      </c>
      <c r="L26" s="26"/>
    </row>
    <row r="27" ht="15" customHeight="1" spans="1:12">
      <c r="A27" s="21"/>
      <c r="B27" s="26"/>
      <c r="C27" s="23"/>
      <c r="D27" s="47"/>
      <c r="E27" s="28"/>
      <c r="F27" s="28"/>
      <c r="G27" s="24"/>
      <c r="H27" s="29"/>
      <c r="I27" s="29"/>
      <c r="J27" s="29">
        <f t="shared" si="1"/>
        <v>0</v>
      </c>
      <c r="K27" s="28" t="str">
        <f t="shared" si="0"/>
        <v/>
      </c>
      <c r="L27" s="26"/>
    </row>
    <row r="28" ht="15" customHeight="1" spans="1:12">
      <c r="A28" s="30" t="s">
        <v>146</v>
      </c>
      <c r="B28" s="31"/>
      <c r="C28" s="23"/>
      <c r="D28" s="47"/>
      <c r="E28" s="28"/>
      <c r="F28" s="28"/>
      <c r="G28" s="24"/>
      <c r="H28" s="29">
        <f>SUM(H6:H27)</f>
        <v>0</v>
      </c>
      <c r="I28" s="29">
        <f>SUM(I6:I27)</f>
        <v>0</v>
      </c>
      <c r="J28" s="29">
        <f>SUM(J6:J27)</f>
        <v>0</v>
      </c>
      <c r="K28" s="28" t="str">
        <f t="shared" si="0"/>
        <v/>
      </c>
      <c r="L28" s="26"/>
    </row>
    <row r="29" ht="15" customHeight="1" spans="1:12">
      <c r="A29" s="30" t="s">
        <v>3818</v>
      </c>
      <c r="B29" s="31"/>
      <c r="C29" s="23"/>
      <c r="D29" s="47"/>
      <c r="E29" s="28"/>
      <c r="F29" s="28"/>
      <c r="G29" s="24"/>
      <c r="H29" s="29"/>
      <c r="I29" s="29"/>
      <c r="J29" s="29">
        <f t="shared" si="1"/>
        <v>0</v>
      </c>
      <c r="K29" s="28" t="str">
        <f t="shared" si="0"/>
        <v/>
      </c>
      <c r="L29" s="26"/>
    </row>
    <row r="30" ht="15" customHeight="1" spans="1:12">
      <c r="A30" s="30" t="s">
        <v>3819</v>
      </c>
      <c r="B30" s="31"/>
      <c r="C30" s="23"/>
      <c r="D30" s="47"/>
      <c r="E30" s="28"/>
      <c r="F30" s="28"/>
      <c r="G30" s="24"/>
      <c r="H30" s="29">
        <f>H28-H29</f>
        <v>0</v>
      </c>
      <c r="I30" s="29">
        <f>I28-I29</f>
        <v>0</v>
      </c>
      <c r="J30" s="29">
        <f>J28-J29</f>
        <v>0</v>
      </c>
      <c r="K30" s="28" t="str">
        <f t="shared" si="0"/>
        <v/>
      </c>
      <c r="L30" s="26"/>
    </row>
  </sheetData>
  <mergeCells count="3">
    <mergeCell ref="A28:B28"/>
    <mergeCell ref="A29:B29"/>
    <mergeCell ref="A30:B30"/>
  </mergeCells>
  <hyperlinks>
    <hyperlink ref="A2" location="'表4-1可出售汇总'!B6" display="返回"/>
    <hyperlink ref="B2" location="索引!F18"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L30"/>
  <sheetViews>
    <sheetView zoomScaleSheetLayoutView="85" workbookViewId="0">
      <selection activeCell="I11" sqref="I11"/>
    </sheetView>
  </sheetViews>
  <sheetFormatPr defaultColWidth="9" defaultRowHeight="15.75"/>
  <cols>
    <col min="1" max="1" width="4.6" style="33" customWidth="1"/>
    <col min="2" max="2" width="21.5" style="33" customWidth="1"/>
    <col min="3" max="4" width="6.6" style="33" customWidth="1"/>
    <col min="5" max="5" width="7.6" style="33" customWidth="1"/>
    <col min="6" max="6" width="8.6" style="33" customWidth="1"/>
    <col min="7" max="7" width="11.6" style="33" customWidth="1"/>
    <col min="8" max="10" width="12.6" style="33" customWidth="1"/>
    <col min="11" max="11" width="6.7" style="33" customWidth="1"/>
    <col min="12" max="12" width="8.6" style="33" customWidth="1"/>
    <col min="13" max="16384" width="9" style="33"/>
  </cols>
  <sheetData>
    <row r="1" ht="24.9" customHeight="1" spans="1:12">
      <c r="A1" s="42" t="s">
        <v>3820</v>
      </c>
      <c r="B1" s="43"/>
      <c r="C1" s="43"/>
      <c r="D1" s="43"/>
      <c r="E1" s="43"/>
      <c r="F1" s="43"/>
      <c r="G1" s="43"/>
      <c r="H1" s="44"/>
      <c r="I1" s="44"/>
      <c r="J1" s="44"/>
      <c r="K1" s="44"/>
      <c r="L1" s="44"/>
    </row>
    <row r="2" ht="14.1" customHeight="1" spans="1:12">
      <c r="A2" s="4" t="s">
        <v>131</v>
      </c>
      <c r="B2" s="4" t="s">
        <v>0</v>
      </c>
      <c r="C2" s="5"/>
      <c r="D2" s="5"/>
      <c r="E2" s="5"/>
      <c r="F2" s="5"/>
      <c r="G2" s="5"/>
      <c r="H2" s="5"/>
      <c r="I2" s="5"/>
      <c r="J2" s="5"/>
      <c r="K2" s="5"/>
      <c r="L2" s="32" t="s">
        <v>3821</v>
      </c>
    </row>
    <row r="3" ht="14.1" customHeight="1" spans="1:12">
      <c r="A3" s="45" t="e">
        <f>#REF!</f>
        <v>#REF!</v>
      </c>
      <c r="B3" s="45"/>
      <c r="C3" s="45"/>
      <c r="D3" s="45"/>
      <c r="E3" s="45"/>
      <c r="F3" s="45"/>
      <c r="G3" s="45"/>
      <c r="H3" s="45"/>
      <c r="I3" s="45"/>
      <c r="J3" s="45"/>
      <c r="K3" s="45"/>
      <c r="L3" s="45"/>
    </row>
    <row r="4" ht="14.1" customHeight="1" spans="1:12">
      <c r="A4" s="5" t="str">
        <f>封面!D7&amp;封面!F7</f>
        <v>被评估方：</v>
      </c>
      <c r="B4" s="5"/>
      <c r="C4" s="5"/>
      <c r="D4" s="5"/>
      <c r="E4" s="5"/>
      <c r="F4" s="5"/>
      <c r="G4" s="5"/>
      <c r="H4" s="5"/>
      <c r="I4" s="5"/>
      <c r="J4" s="5"/>
      <c r="K4" s="5"/>
      <c r="L4" s="32" t="s">
        <v>133</v>
      </c>
    </row>
    <row r="5" ht="30" customHeight="1" spans="1:12">
      <c r="A5" s="46" t="s">
        <v>134</v>
      </c>
      <c r="B5" s="46" t="s">
        <v>189</v>
      </c>
      <c r="C5" s="102" t="s">
        <v>3822</v>
      </c>
      <c r="D5" s="46" t="s">
        <v>199</v>
      </c>
      <c r="E5" s="46" t="s">
        <v>3823</v>
      </c>
      <c r="F5" s="46" t="s">
        <v>3824</v>
      </c>
      <c r="G5" s="102" t="s">
        <v>3825</v>
      </c>
      <c r="H5" s="46" t="s">
        <v>139</v>
      </c>
      <c r="I5" s="46" t="s">
        <v>140</v>
      </c>
      <c r="J5" s="46" t="s">
        <v>141</v>
      </c>
      <c r="K5" s="46" t="s">
        <v>142</v>
      </c>
      <c r="L5" s="22" t="s">
        <v>143</v>
      </c>
    </row>
    <row r="6" ht="15" customHeight="1" spans="1:12">
      <c r="A6" s="21"/>
      <c r="B6" s="26"/>
      <c r="C6" s="23"/>
      <c r="D6" s="47"/>
      <c r="E6" s="47"/>
      <c r="F6" s="27"/>
      <c r="G6" s="24"/>
      <c r="H6" s="29"/>
      <c r="I6" s="29"/>
      <c r="J6" s="29">
        <f t="shared" ref="J6:J27" si="0">I6-H6</f>
        <v>0</v>
      </c>
      <c r="K6" s="28" t="str">
        <f t="shared" ref="K6:K30" si="1">IF(OR(H6&lt;=0,H6=""),"",(I6-H6)/H6*100)</f>
        <v/>
      </c>
      <c r="L6" s="26"/>
    </row>
    <row r="7" ht="15" customHeight="1" spans="1:12">
      <c r="A7" s="21"/>
      <c r="B7" s="26"/>
      <c r="C7" s="23"/>
      <c r="D7" s="47"/>
      <c r="E7" s="47"/>
      <c r="F7" s="27"/>
      <c r="G7" s="24"/>
      <c r="H7" s="29"/>
      <c r="I7" s="29"/>
      <c r="J7" s="29">
        <f t="shared" si="0"/>
        <v>0</v>
      </c>
      <c r="K7" s="28" t="str">
        <f t="shared" si="1"/>
        <v/>
      </c>
      <c r="L7" s="26"/>
    </row>
    <row r="8" ht="15" customHeight="1" spans="1:12">
      <c r="A8" s="21"/>
      <c r="B8" s="26"/>
      <c r="C8" s="23"/>
      <c r="D8" s="47"/>
      <c r="E8" s="47"/>
      <c r="F8" s="27"/>
      <c r="G8" s="24"/>
      <c r="H8" s="29"/>
      <c r="I8" s="29"/>
      <c r="J8" s="29">
        <f t="shared" si="0"/>
        <v>0</v>
      </c>
      <c r="K8" s="28" t="str">
        <f t="shared" si="1"/>
        <v/>
      </c>
      <c r="L8" s="26"/>
    </row>
    <row r="9" ht="15" customHeight="1" spans="1:12">
      <c r="A9" s="21"/>
      <c r="B9" s="26"/>
      <c r="C9" s="23"/>
      <c r="D9" s="47"/>
      <c r="E9" s="47"/>
      <c r="F9" s="27"/>
      <c r="G9" s="24"/>
      <c r="H9" s="29"/>
      <c r="I9" s="29"/>
      <c r="J9" s="29">
        <f t="shared" si="0"/>
        <v>0</v>
      </c>
      <c r="K9" s="28" t="str">
        <f t="shared" si="1"/>
        <v/>
      </c>
      <c r="L9" s="26"/>
    </row>
    <row r="10" ht="15" customHeight="1" spans="1:12">
      <c r="A10" s="21"/>
      <c r="B10" s="26"/>
      <c r="C10" s="23"/>
      <c r="D10" s="47"/>
      <c r="E10" s="47"/>
      <c r="F10" s="27"/>
      <c r="G10" s="24"/>
      <c r="H10" s="29"/>
      <c r="I10" s="29"/>
      <c r="J10" s="29">
        <f t="shared" si="0"/>
        <v>0</v>
      </c>
      <c r="K10" s="28" t="str">
        <f t="shared" si="1"/>
        <v/>
      </c>
      <c r="L10" s="26"/>
    </row>
    <row r="11" ht="15" customHeight="1" spans="1:12">
      <c r="A11" s="21"/>
      <c r="B11" s="26"/>
      <c r="C11" s="23"/>
      <c r="D11" s="47"/>
      <c r="E11" s="47"/>
      <c r="F11" s="27"/>
      <c r="G11" s="24"/>
      <c r="H11" s="29"/>
      <c r="I11" s="29"/>
      <c r="J11" s="29">
        <f t="shared" si="0"/>
        <v>0</v>
      </c>
      <c r="K11" s="28" t="str">
        <f t="shared" si="1"/>
        <v/>
      </c>
      <c r="L11" s="26"/>
    </row>
    <row r="12" ht="15" customHeight="1" spans="1:12">
      <c r="A12" s="21"/>
      <c r="B12" s="26"/>
      <c r="C12" s="23"/>
      <c r="D12" s="47"/>
      <c r="E12" s="47"/>
      <c r="F12" s="27"/>
      <c r="G12" s="24"/>
      <c r="H12" s="29"/>
      <c r="I12" s="29"/>
      <c r="J12" s="29">
        <f t="shared" si="0"/>
        <v>0</v>
      </c>
      <c r="K12" s="28" t="str">
        <f t="shared" si="1"/>
        <v/>
      </c>
      <c r="L12" s="26"/>
    </row>
    <row r="13" ht="15" customHeight="1" spans="1:12">
      <c r="A13" s="21"/>
      <c r="B13" s="26"/>
      <c r="C13" s="23"/>
      <c r="D13" s="47"/>
      <c r="E13" s="47"/>
      <c r="F13" s="27"/>
      <c r="G13" s="24"/>
      <c r="H13" s="29"/>
      <c r="I13" s="29"/>
      <c r="J13" s="29">
        <f t="shared" si="0"/>
        <v>0</v>
      </c>
      <c r="K13" s="28" t="str">
        <f t="shared" si="1"/>
        <v/>
      </c>
      <c r="L13" s="26"/>
    </row>
    <row r="14" ht="15" customHeight="1" spans="1:12">
      <c r="A14" s="21"/>
      <c r="B14" s="26"/>
      <c r="C14" s="23"/>
      <c r="D14" s="47"/>
      <c r="E14" s="47"/>
      <c r="F14" s="27"/>
      <c r="G14" s="24"/>
      <c r="H14" s="29"/>
      <c r="I14" s="29"/>
      <c r="J14" s="29">
        <f t="shared" si="0"/>
        <v>0</v>
      </c>
      <c r="K14" s="28" t="str">
        <f t="shared" si="1"/>
        <v/>
      </c>
      <c r="L14" s="26"/>
    </row>
    <row r="15" ht="15" customHeight="1" spans="1:12">
      <c r="A15" s="21"/>
      <c r="B15" s="26"/>
      <c r="C15" s="23"/>
      <c r="D15" s="47"/>
      <c r="E15" s="47"/>
      <c r="F15" s="27"/>
      <c r="G15" s="24"/>
      <c r="H15" s="29"/>
      <c r="I15" s="29"/>
      <c r="J15" s="29">
        <f t="shared" si="0"/>
        <v>0</v>
      </c>
      <c r="K15" s="28" t="str">
        <f t="shared" si="1"/>
        <v/>
      </c>
      <c r="L15" s="26"/>
    </row>
    <row r="16" ht="15" customHeight="1" spans="1:12">
      <c r="A16" s="21"/>
      <c r="B16" s="26"/>
      <c r="C16" s="23"/>
      <c r="D16" s="47"/>
      <c r="E16" s="47"/>
      <c r="F16" s="27"/>
      <c r="G16" s="24"/>
      <c r="H16" s="29"/>
      <c r="I16" s="29"/>
      <c r="J16" s="29">
        <f t="shared" si="0"/>
        <v>0</v>
      </c>
      <c r="K16" s="28" t="str">
        <f t="shared" si="1"/>
        <v/>
      </c>
      <c r="L16" s="26"/>
    </row>
    <row r="17" ht="15" customHeight="1" spans="1:12">
      <c r="A17" s="21"/>
      <c r="B17" s="26"/>
      <c r="C17" s="23"/>
      <c r="D17" s="47"/>
      <c r="E17" s="47"/>
      <c r="F17" s="27"/>
      <c r="G17" s="24"/>
      <c r="H17" s="29"/>
      <c r="I17" s="29"/>
      <c r="J17" s="29">
        <f t="shared" si="0"/>
        <v>0</v>
      </c>
      <c r="K17" s="28" t="str">
        <f t="shared" si="1"/>
        <v/>
      </c>
      <c r="L17" s="26"/>
    </row>
    <row r="18" ht="15" customHeight="1" spans="1:12">
      <c r="A18" s="21"/>
      <c r="B18" s="26"/>
      <c r="C18" s="23"/>
      <c r="D18" s="47"/>
      <c r="E18" s="47"/>
      <c r="F18" s="27"/>
      <c r="G18" s="24"/>
      <c r="H18" s="29"/>
      <c r="I18" s="29"/>
      <c r="J18" s="29">
        <f t="shared" si="0"/>
        <v>0</v>
      </c>
      <c r="K18" s="28" t="str">
        <f t="shared" si="1"/>
        <v/>
      </c>
      <c r="L18" s="26"/>
    </row>
    <row r="19" ht="15" customHeight="1" spans="1:12">
      <c r="A19" s="21"/>
      <c r="B19" s="26"/>
      <c r="C19" s="23"/>
      <c r="D19" s="47"/>
      <c r="E19" s="47"/>
      <c r="F19" s="27"/>
      <c r="G19" s="24"/>
      <c r="H19" s="29"/>
      <c r="I19" s="29"/>
      <c r="J19" s="29">
        <f t="shared" si="0"/>
        <v>0</v>
      </c>
      <c r="K19" s="28" t="str">
        <f t="shared" si="1"/>
        <v/>
      </c>
      <c r="L19" s="26"/>
    </row>
    <row r="20" ht="15" customHeight="1" spans="1:12">
      <c r="A20" s="21"/>
      <c r="B20" s="26"/>
      <c r="C20" s="23"/>
      <c r="D20" s="47"/>
      <c r="E20" s="47"/>
      <c r="F20" s="27"/>
      <c r="G20" s="24"/>
      <c r="H20" s="29"/>
      <c r="I20" s="29"/>
      <c r="J20" s="29">
        <f t="shared" si="0"/>
        <v>0</v>
      </c>
      <c r="K20" s="28" t="str">
        <f t="shared" si="1"/>
        <v/>
      </c>
      <c r="L20" s="26"/>
    </row>
    <row r="21" ht="15" customHeight="1" spans="1:12">
      <c r="A21" s="21"/>
      <c r="B21" s="26"/>
      <c r="C21" s="23"/>
      <c r="D21" s="47"/>
      <c r="E21" s="47"/>
      <c r="F21" s="27"/>
      <c r="G21" s="24"/>
      <c r="H21" s="29"/>
      <c r="I21" s="29"/>
      <c r="J21" s="29">
        <f t="shared" si="0"/>
        <v>0</v>
      </c>
      <c r="K21" s="28" t="str">
        <f t="shared" si="1"/>
        <v/>
      </c>
      <c r="L21" s="26"/>
    </row>
    <row r="22" ht="15" customHeight="1" spans="1:12">
      <c r="A22" s="21"/>
      <c r="B22" s="26"/>
      <c r="C22" s="23"/>
      <c r="D22" s="47"/>
      <c r="E22" s="47"/>
      <c r="F22" s="27"/>
      <c r="G22" s="24"/>
      <c r="H22" s="29"/>
      <c r="I22" s="29"/>
      <c r="J22" s="29">
        <f t="shared" si="0"/>
        <v>0</v>
      </c>
      <c r="K22" s="28" t="str">
        <f t="shared" si="1"/>
        <v/>
      </c>
      <c r="L22" s="26"/>
    </row>
    <row r="23" ht="15" customHeight="1" spans="1:12">
      <c r="A23" s="21"/>
      <c r="B23" s="26"/>
      <c r="C23" s="23"/>
      <c r="D23" s="47"/>
      <c r="E23" s="47"/>
      <c r="F23" s="27"/>
      <c r="G23" s="24"/>
      <c r="H23" s="29"/>
      <c r="I23" s="29"/>
      <c r="J23" s="29">
        <f t="shared" si="0"/>
        <v>0</v>
      </c>
      <c r="K23" s="28" t="str">
        <f t="shared" si="1"/>
        <v/>
      </c>
      <c r="L23" s="26"/>
    </row>
    <row r="24" ht="15" customHeight="1" spans="1:12">
      <c r="A24" s="21"/>
      <c r="B24" s="26"/>
      <c r="C24" s="23"/>
      <c r="D24" s="47"/>
      <c r="E24" s="47"/>
      <c r="F24" s="27"/>
      <c r="G24" s="24"/>
      <c r="H24" s="29"/>
      <c r="I24" s="29"/>
      <c r="J24" s="29">
        <f t="shared" si="0"/>
        <v>0</v>
      </c>
      <c r="K24" s="28" t="str">
        <f t="shared" si="1"/>
        <v/>
      </c>
      <c r="L24" s="26"/>
    </row>
    <row r="25" ht="15" customHeight="1" spans="1:12">
      <c r="A25" s="21"/>
      <c r="B25" s="26"/>
      <c r="C25" s="23"/>
      <c r="D25" s="47"/>
      <c r="E25" s="47"/>
      <c r="F25" s="27"/>
      <c r="G25" s="24"/>
      <c r="H25" s="29"/>
      <c r="I25" s="29"/>
      <c r="J25" s="29">
        <f t="shared" si="0"/>
        <v>0</v>
      </c>
      <c r="K25" s="28" t="str">
        <f t="shared" si="1"/>
        <v/>
      </c>
      <c r="L25" s="26"/>
    </row>
    <row r="26" ht="15" customHeight="1" spans="1:12">
      <c r="A26" s="21"/>
      <c r="B26" s="26"/>
      <c r="C26" s="23"/>
      <c r="D26" s="47"/>
      <c r="E26" s="47"/>
      <c r="F26" s="27"/>
      <c r="G26" s="24"/>
      <c r="H26" s="29"/>
      <c r="I26" s="29"/>
      <c r="J26" s="29">
        <f t="shared" si="0"/>
        <v>0</v>
      </c>
      <c r="K26" s="28" t="str">
        <f t="shared" si="1"/>
        <v/>
      </c>
      <c r="L26" s="26"/>
    </row>
    <row r="27" ht="15" customHeight="1" spans="1:12">
      <c r="A27" s="21"/>
      <c r="B27" s="26"/>
      <c r="C27" s="23"/>
      <c r="D27" s="47"/>
      <c r="E27" s="47"/>
      <c r="F27" s="27"/>
      <c r="G27" s="24"/>
      <c r="H27" s="29"/>
      <c r="I27" s="29"/>
      <c r="J27" s="29">
        <f t="shared" si="0"/>
        <v>0</v>
      </c>
      <c r="K27" s="28" t="str">
        <f t="shared" si="1"/>
        <v/>
      </c>
      <c r="L27" s="26"/>
    </row>
    <row r="28" ht="15" customHeight="1" spans="1:12">
      <c r="A28" s="30" t="s">
        <v>146</v>
      </c>
      <c r="B28" s="31"/>
      <c r="C28" s="23"/>
      <c r="D28" s="47"/>
      <c r="E28" s="47"/>
      <c r="F28" s="27"/>
      <c r="G28" s="24"/>
      <c r="H28" s="29">
        <f>SUM(H6:H27)</f>
        <v>0</v>
      </c>
      <c r="I28" s="29">
        <f>SUM(I6:I27)</f>
        <v>0</v>
      </c>
      <c r="J28" s="29">
        <f>SUM(J6:J27)</f>
        <v>0</v>
      </c>
      <c r="K28" s="28" t="str">
        <f t="shared" si="1"/>
        <v/>
      </c>
      <c r="L28" s="26"/>
    </row>
    <row r="29" ht="15" customHeight="1" spans="1:12">
      <c r="A29" s="30" t="s">
        <v>3818</v>
      </c>
      <c r="B29" s="31"/>
      <c r="C29" s="23"/>
      <c r="D29" s="47"/>
      <c r="E29" s="47"/>
      <c r="F29" s="27"/>
      <c r="G29" s="24"/>
      <c r="H29" s="29"/>
      <c r="I29" s="29"/>
      <c r="J29" s="29">
        <f>I29-H29</f>
        <v>0</v>
      </c>
      <c r="K29" s="28" t="str">
        <f t="shared" si="1"/>
        <v/>
      </c>
      <c r="L29" s="26"/>
    </row>
    <row r="30" ht="15" customHeight="1" spans="1:12">
      <c r="A30" s="30" t="s">
        <v>3819</v>
      </c>
      <c r="B30" s="31"/>
      <c r="C30" s="23"/>
      <c r="D30" s="47"/>
      <c r="E30" s="47"/>
      <c r="F30" s="27"/>
      <c r="G30" s="24"/>
      <c r="H30" s="29">
        <f>H28-H29</f>
        <v>0</v>
      </c>
      <c r="I30" s="29">
        <f>I28-I29</f>
        <v>0</v>
      </c>
      <c r="J30" s="29">
        <f>J28-J29</f>
        <v>0</v>
      </c>
      <c r="K30" s="28" t="str">
        <f t="shared" si="1"/>
        <v/>
      </c>
      <c r="L30" s="26"/>
    </row>
  </sheetData>
  <mergeCells count="3">
    <mergeCell ref="A28:B28"/>
    <mergeCell ref="A29:B29"/>
    <mergeCell ref="A30:B30"/>
  </mergeCells>
  <hyperlinks>
    <hyperlink ref="A2" location="'表4-1可出售汇总'!B7" display="返回"/>
    <hyperlink ref="B2" location="索引!F19"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L30"/>
  <sheetViews>
    <sheetView zoomScaleSheetLayoutView="85" workbookViewId="0">
      <selection activeCell="I11" sqref="I11"/>
    </sheetView>
  </sheetViews>
  <sheetFormatPr defaultColWidth="9" defaultRowHeight="15.75"/>
  <cols>
    <col min="1" max="1" width="4.6" style="33" customWidth="1"/>
    <col min="2" max="2" width="21.5" style="33" customWidth="1"/>
    <col min="3" max="4" width="6.6" style="33" customWidth="1"/>
    <col min="5" max="5" width="7.6" style="33" customWidth="1"/>
    <col min="6" max="6" width="8.6" style="33" customWidth="1"/>
    <col min="7" max="7" width="11.6" style="33" customWidth="1"/>
    <col min="8" max="10" width="12.6" style="33" customWidth="1"/>
    <col min="11" max="11" width="6.7" style="33" customWidth="1"/>
    <col min="12" max="12" width="8.6" style="33" customWidth="1"/>
    <col min="13" max="16384" width="9" style="33"/>
  </cols>
  <sheetData>
    <row r="1" ht="24.9" customHeight="1" spans="1:12">
      <c r="A1" s="42" t="s">
        <v>3826</v>
      </c>
      <c r="B1" s="43"/>
      <c r="C1" s="43"/>
      <c r="D1" s="43"/>
      <c r="E1" s="43"/>
      <c r="F1" s="43"/>
      <c r="G1" s="43"/>
      <c r="H1" s="44"/>
      <c r="I1" s="44"/>
      <c r="J1" s="44"/>
      <c r="K1" s="44"/>
      <c r="L1" s="44"/>
    </row>
    <row r="2" ht="14.1" customHeight="1" spans="1:12">
      <c r="A2" s="4" t="s">
        <v>131</v>
      </c>
      <c r="B2" s="4" t="s">
        <v>0</v>
      </c>
      <c r="C2" s="5"/>
      <c r="D2" s="5"/>
      <c r="E2" s="5"/>
      <c r="F2" s="5"/>
      <c r="G2" s="5"/>
      <c r="H2" s="5"/>
      <c r="I2" s="5"/>
      <c r="J2" s="5"/>
      <c r="K2" s="5"/>
      <c r="L2" s="32" t="s">
        <v>3827</v>
      </c>
    </row>
    <row r="3" ht="14.1" customHeight="1" spans="1:12">
      <c r="A3" s="45" t="e">
        <f>#REF!</f>
        <v>#REF!</v>
      </c>
      <c r="B3" s="45"/>
      <c r="C3" s="45"/>
      <c r="D3" s="45"/>
      <c r="E3" s="45"/>
      <c r="F3" s="45"/>
      <c r="G3" s="45"/>
      <c r="H3" s="45"/>
      <c r="I3" s="45"/>
      <c r="J3" s="45"/>
      <c r="K3" s="45"/>
      <c r="L3" s="45"/>
    </row>
    <row r="4" ht="14.1" customHeight="1" spans="1:12">
      <c r="A4" s="5" t="str">
        <f>封面!D7&amp;封面!F7</f>
        <v>被评估方：</v>
      </c>
      <c r="B4" s="5"/>
      <c r="C4" s="5"/>
      <c r="D4" s="5"/>
      <c r="E4" s="5"/>
      <c r="F4" s="5"/>
      <c r="G4" s="5"/>
      <c r="H4" s="5"/>
      <c r="I4" s="5"/>
      <c r="J4" s="5"/>
      <c r="K4" s="5"/>
      <c r="L4" s="32" t="s">
        <v>133</v>
      </c>
    </row>
    <row r="5" ht="30" customHeight="1" spans="1:12">
      <c r="A5" s="46" t="s">
        <v>134</v>
      </c>
      <c r="B5" s="46" t="s">
        <v>189</v>
      </c>
      <c r="C5" s="102" t="s">
        <v>3828</v>
      </c>
      <c r="D5" s="46" t="s">
        <v>191</v>
      </c>
      <c r="E5" s="46" t="s">
        <v>3815</v>
      </c>
      <c r="F5" s="46" t="s">
        <v>3816</v>
      </c>
      <c r="G5" s="102" t="s">
        <v>3801</v>
      </c>
      <c r="H5" s="46" t="s">
        <v>139</v>
      </c>
      <c r="I5" s="46" t="s">
        <v>140</v>
      </c>
      <c r="J5" s="46" t="s">
        <v>141</v>
      </c>
      <c r="K5" s="46" t="s">
        <v>142</v>
      </c>
      <c r="L5" s="22" t="s">
        <v>143</v>
      </c>
    </row>
    <row r="6" ht="15" customHeight="1" spans="1:12">
      <c r="A6" s="21"/>
      <c r="B6" s="26"/>
      <c r="C6" s="23"/>
      <c r="D6" s="47"/>
      <c r="E6" s="28"/>
      <c r="F6" s="28"/>
      <c r="G6" s="24"/>
      <c r="H6" s="29"/>
      <c r="I6" s="29"/>
      <c r="J6" s="29">
        <f t="shared" ref="J6:J27" si="0">I6-H6</f>
        <v>0</v>
      </c>
      <c r="K6" s="28" t="str">
        <f t="shared" ref="K6:K30" si="1">IF(OR(H6&lt;=0,H6=""),"",(I6-H6)/H6*100)</f>
        <v/>
      </c>
      <c r="L6" s="26"/>
    </row>
    <row r="7" ht="15" customHeight="1" spans="1:12">
      <c r="A7" s="21"/>
      <c r="B7" s="26"/>
      <c r="C7" s="23"/>
      <c r="D7" s="47"/>
      <c r="E7" s="28"/>
      <c r="F7" s="28"/>
      <c r="G7" s="24"/>
      <c r="H7" s="29"/>
      <c r="I7" s="29"/>
      <c r="J7" s="29">
        <f t="shared" si="0"/>
        <v>0</v>
      </c>
      <c r="K7" s="28" t="str">
        <f t="shared" si="1"/>
        <v/>
      </c>
      <c r="L7" s="26"/>
    </row>
    <row r="8" ht="15" customHeight="1" spans="1:12">
      <c r="A8" s="21"/>
      <c r="B8" s="26"/>
      <c r="C8" s="23"/>
      <c r="D8" s="47"/>
      <c r="E8" s="28"/>
      <c r="F8" s="28"/>
      <c r="G8" s="24"/>
      <c r="H8" s="29"/>
      <c r="I8" s="29"/>
      <c r="J8" s="29">
        <f t="shared" si="0"/>
        <v>0</v>
      </c>
      <c r="K8" s="28" t="str">
        <f t="shared" si="1"/>
        <v/>
      </c>
      <c r="L8" s="26"/>
    </row>
    <row r="9" ht="15" customHeight="1" spans="1:12">
      <c r="A9" s="21"/>
      <c r="B9" s="26"/>
      <c r="C9" s="23"/>
      <c r="D9" s="47"/>
      <c r="E9" s="28"/>
      <c r="F9" s="28"/>
      <c r="G9" s="24"/>
      <c r="H9" s="29"/>
      <c r="I9" s="29"/>
      <c r="J9" s="29">
        <f t="shared" si="0"/>
        <v>0</v>
      </c>
      <c r="K9" s="28" t="str">
        <f t="shared" si="1"/>
        <v/>
      </c>
      <c r="L9" s="26"/>
    </row>
    <row r="10" ht="15" customHeight="1" spans="1:12">
      <c r="A10" s="21"/>
      <c r="B10" s="26"/>
      <c r="C10" s="23"/>
      <c r="D10" s="47"/>
      <c r="E10" s="28"/>
      <c r="F10" s="28"/>
      <c r="G10" s="24"/>
      <c r="H10" s="29"/>
      <c r="I10" s="29"/>
      <c r="J10" s="29">
        <f t="shared" si="0"/>
        <v>0</v>
      </c>
      <c r="K10" s="28" t="str">
        <f t="shared" si="1"/>
        <v/>
      </c>
      <c r="L10" s="26"/>
    </row>
    <row r="11" ht="15" customHeight="1" spans="1:12">
      <c r="A11" s="21"/>
      <c r="B11" s="26"/>
      <c r="C11" s="23"/>
      <c r="D11" s="47"/>
      <c r="E11" s="28"/>
      <c r="F11" s="28"/>
      <c r="G11" s="24"/>
      <c r="H11" s="29"/>
      <c r="I11" s="29"/>
      <c r="J11" s="29">
        <f t="shared" si="0"/>
        <v>0</v>
      </c>
      <c r="K11" s="28" t="str">
        <f t="shared" si="1"/>
        <v/>
      </c>
      <c r="L11" s="26"/>
    </row>
    <row r="12" ht="15" customHeight="1" spans="1:12">
      <c r="A12" s="21"/>
      <c r="B12" s="26"/>
      <c r="C12" s="23"/>
      <c r="D12" s="47"/>
      <c r="E12" s="28"/>
      <c r="F12" s="28"/>
      <c r="G12" s="24"/>
      <c r="H12" s="29"/>
      <c r="I12" s="29"/>
      <c r="J12" s="29">
        <f t="shared" si="0"/>
        <v>0</v>
      </c>
      <c r="K12" s="28" t="str">
        <f t="shared" si="1"/>
        <v/>
      </c>
      <c r="L12" s="26"/>
    </row>
    <row r="13" ht="15" customHeight="1" spans="1:12">
      <c r="A13" s="21"/>
      <c r="B13" s="26"/>
      <c r="C13" s="23"/>
      <c r="D13" s="47"/>
      <c r="E13" s="28"/>
      <c r="F13" s="28"/>
      <c r="G13" s="24"/>
      <c r="H13" s="29"/>
      <c r="I13" s="29"/>
      <c r="J13" s="29">
        <f t="shared" si="0"/>
        <v>0</v>
      </c>
      <c r="K13" s="28" t="str">
        <f t="shared" si="1"/>
        <v/>
      </c>
      <c r="L13" s="26"/>
    </row>
    <row r="14" ht="15" customHeight="1" spans="1:12">
      <c r="A14" s="21"/>
      <c r="B14" s="26"/>
      <c r="C14" s="23"/>
      <c r="D14" s="47"/>
      <c r="E14" s="28"/>
      <c r="F14" s="28"/>
      <c r="G14" s="24"/>
      <c r="H14" s="29"/>
      <c r="I14" s="29"/>
      <c r="J14" s="29">
        <f t="shared" si="0"/>
        <v>0</v>
      </c>
      <c r="K14" s="28" t="str">
        <f t="shared" si="1"/>
        <v/>
      </c>
      <c r="L14" s="26"/>
    </row>
    <row r="15" ht="15" customHeight="1" spans="1:12">
      <c r="A15" s="21"/>
      <c r="B15" s="26"/>
      <c r="C15" s="23"/>
      <c r="D15" s="47"/>
      <c r="E15" s="28"/>
      <c r="F15" s="28"/>
      <c r="G15" s="24"/>
      <c r="H15" s="29"/>
      <c r="I15" s="29"/>
      <c r="J15" s="29">
        <f t="shared" si="0"/>
        <v>0</v>
      </c>
      <c r="K15" s="28" t="str">
        <f t="shared" si="1"/>
        <v/>
      </c>
      <c r="L15" s="26"/>
    </row>
    <row r="16" ht="15" customHeight="1" spans="1:12">
      <c r="A16" s="21"/>
      <c r="B16" s="26"/>
      <c r="C16" s="23"/>
      <c r="D16" s="47"/>
      <c r="E16" s="28"/>
      <c r="F16" s="28"/>
      <c r="G16" s="24"/>
      <c r="H16" s="29"/>
      <c r="I16" s="29"/>
      <c r="J16" s="29">
        <f t="shared" si="0"/>
        <v>0</v>
      </c>
      <c r="K16" s="28" t="str">
        <f t="shared" si="1"/>
        <v/>
      </c>
      <c r="L16" s="26"/>
    </row>
    <row r="17" ht="15" customHeight="1" spans="1:12">
      <c r="A17" s="21"/>
      <c r="B17" s="26"/>
      <c r="C17" s="23"/>
      <c r="D17" s="47"/>
      <c r="E17" s="28"/>
      <c r="F17" s="28"/>
      <c r="G17" s="24"/>
      <c r="H17" s="29"/>
      <c r="I17" s="29"/>
      <c r="J17" s="29">
        <f t="shared" si="0"/>
        <v>0</v>
      </c>
      <c r="K17" s="28" t="str">
        <f t="shared" si="1"/>
        <v/>
      </c>
      <c r="L17" s="26"/>
    </row>
    <row r="18" ht="15" customHeight="1" spans="1:12">
      <c r="A18" s="21"/>
      <c r="B18" s="26"/>
      <c r="C18" s="23"/>
      <c r="D18" s="47"/>
      <c r="E18" s="28"/>
      <c r="F18" s="28"/>
      <c r="G18" s="24"/>
      <c r="H18" s="29"/>
      <c r="I18" s="29"/>
      <c r="J18" s="29">
        <f t="shared" si="0"/>
        <v>0</v>
      </c>
      <c r="K18" s="28" t="str">
        <f t="shared" si="1"/>
        <v/>
      </c>
      <c r="L18" s="26"/>
    </row>
    <row r="19" ht="15" customHeight="1" spans="1:12">
      <c r="A19" s="21"/>
      <c r="B19" s="26"/>
      <c r="C19" s="23"/>
      <c r="D19" s="47"/>
      <c r="E19" s="28"/>
      <c r="F19" s="28"/>
      <c r="G19" s="24"/>
      <c r="H19" s="29"/>
      <c r="I19" s="29"/>
      <c r="J19" s="29">
        <f t="shared" si="0"/>
        <v>0</v>
      </c>
      <c r="K19" s="28" t="str">
        <f t="shared" si="1"/>
        <v/>
      </c>
      <c r="L19" s="26"/>
    </row>
    <row r="20" ht="15" customHeight="1" spans="1:12">
      <c r="A20" s="21"/>
      <c r="B20" s="26"/>
      <c r="C20" s="23"/>
      <c r="D20" s="47"/>
      <c r="E20" s="28"/>
      <c r="F20" s="28"/>
      <c r="G20" s="24"/>
      <c r="H20" s="29"/>
      <c r="I20" s="29"/>
      <c r="J20" s="29">
        <f t="shared" si="0"/>
        <v>0</v>
      </c>
      <c r="K20" s="28" t="str">
        <f t="shared" si="1"/>
        <v/>
      </c>
      <c r="L20" s="26"/>
    </row>
    <row r="21" ht="15" customHeight="1" spans="1:12">
      <c r="A21" s="21"/>
      <c r="B21" s="26"/>
      <c r="C21" s="23"/>
      <c r="D21" s="47"/>
      <c r="E21" s="28"/>
      <c r="F21" s="28"/>
      <c r="G21" s="24"/>
      <c r="H21" s="29"/>
      <c r="I21" s="29"/>
      <c r="J21" s="29">
        <f t="shared" si="0"/>
        <v>0</v>
      </c>
      <c r="K21" s="28" t="str">
        <f t="shared" si="1"/>
        <v/>
      </c>
      <c r="L21" s="26"/>
    </row>
    <row r="22" ht="15" customHeight="1" spans="1:12">
      <c r="A22" s="21"/>
      <c r="B22" s="26"/>
      <c r="C22" s="23"/>
      <c r="D22" s="47"/>
      <c r="E22" s="28"/>
      <c r="F22" s="28"/>
      <c r="G22" s="24"/>
      <c r="H22" s="29"/>
      <c r="I22" s="29"/>
      <c r="J22" s="29">
        <f t="shared" si="0"/>
        <v>0</v>
      </c>
      <c r="K22" s="28" t="str">
        <f t="shared" si="1"/>
        <v/>
      </c>
      <c r="L22" s="26"/>
    </row>
    <row r="23" ht="15" customHeight="1" spans="1:12">
      <c r="A23" s="21"/>
      <c r="B23" s="26"/>
      <c r="C23" s="23"/>
      <c r="D23" s="47"/>
      <c r="E23" s="28"/>
      <c r="F23" s="28"/>
      <c r="G23" s="24"/>
      <c r="H23" s="29"/>
      <c r="I23" s="29"/>
      <c r="J23" s="29">
        <f t="shared" si="0"/>
        <v>0</v>
      </c>
      <c r="K23" s="28" t="str">
        <f t="shared" si="1"/>
        <v/>
      </c>
      <c r="L23" s="26"/>
    </row>
    <row r="24" ht="15" customHeight="1" spans="1:12">
      <c r="A24" s="21"/>
      <c r="B24" s="26"/>
      <c r="C24" s="23"/>
      <c r="D24" s="47"/>
      <c r="E24" s="28"/>
      <c r="F24" s="28"/>
      <c r="G24" s="24"/>
      <c r="H24" s="29"/>
      <c r="I24" s="29"/>
      <c r="J24" s="29">
        <f t="shared" si="0"/>
        <v>0</v>
      </c>
      <c r="K24" s="28" t="str">
        <f t="shared" si="1"/>
        <v/>
      </c>
      <c r="L24" s="26"/>
    </row>
    <row r="25" ht="15" customHeight="1" spans="1:12">
      <c r="A25" s="21"/>
      <c r="B25" s="26"/>
      <c r="C25" s="23"/>
      <c r="D25" s="47"/>
      <c r="E25" s="28"/>
      <c r="F25" s="28"/>
      <c r="G25" s="24"/>
      <c r="H25" s="29"/>
      <c r="I25" s="29"/>
      <c r="J25" s="29">
        <f t="shared" si="0"/>
        <v>0</v>
      </c>
      <c r="K25" s="28" t="str">
        <f t="shared" si="1"/>
        <v/>
      </c>
      <c r="L25" s="26"/>
    </row>
    <row r="26" ht="15" customHeight="1" spans="1:12">
      <c r="A26" s="21"/>
      <c r="B26" s="26"/>
      <c r="C26" s="23"/>
      <c r="D26" s="47"/>
      <c r="E26" s="28"/>
      <c r="F26" s="28"/>
      <c r="G26" s="24"/>
      <c r="H26" s="29"/>
      <c r="I26" s="29"/>
      <c r="J26" s="29">
        <f t="shared" si="0"/>
        <v>0</v>
      </c>
      <c r="K26" s="28" t="str">
        <f t="shared" si="1"/>
        <v/>
      </c>
      <c r="L26" s="26"/>
    </row>
    <row r="27" ht="15" customHeight="1" spans="1:12">
      <c r="A27" s="21"/>
      <c r="B27" s="26"/>
      <c r="C27" s="23"/>
      <c r="D27" s="47"/>
      <c r="E27" s="28"/>
      <c r="F27" s="28"/>
      <c r="G27" s="24"/>
      <c r="H27" s="29"/>
      <c r="I27" s="29"/>
      <c r="J27" s="29">
        <f t="shared" si="0"/>
        <v>0</v>
      </c>
      <c r="K27" s="28" t="str">
        <f t="shared" si="1"/>
        <v/>
      </c>
      <c r="L27" s="26"/>
    </row>
    <row r="28" ht="15" customHeight="1" spans="1:12">
      <c r="A28" s="30" t="s">
        <v>146</v>
      </c>
      <c r="B28" s="31"/>
      <c r="C28" s="23"/>
      <c r="D28" s="47"/>
      <c r="E28" s="28"/>
      <c r="F28" s="28"/>
      <c r="G28" s="24"/>
      <c r="H28" s="29">
        <f>SUM(H6:H27)</f>
        <v>0</v>
      </c>
      <c r="I28" s="29">
        <f>SUM(I6:I27)</f>
        <v>0</v>
      </c>
      <c r="J28" s="29">
        <f>SUM(J6:J27)</f>
        <v>0</v>
      </c>
      <c r="K28" s="28" t="str">
        <f t="shared" si="1"/>
        <v/>
      </c>
      <c r="L28" s="26"/>
    </row>
    <row r="29" ht="15" customHeight="1" spans="1:12">
      <c r="A29" s="30" t="s">
        <v>3818</v>
      </c>
      <c r="B29" s="31"/>
      <c r="C29" s="23"/>
      <c r="D29" s="47"/>
      <c r="E29" s="28"/>
      <c r="F29" s="28"/>
      <c r="G29" s="24"/>
      <c r="H29" s="29"/>
      <c r="I29" s="29"/>
      <c r="J29" s="29">
        <f>I29-H29</f>
        <v>0</v>
      </c>
      <c r="K29" s="28" t="str">
        <f t="shared" si="1"/>
        <v/>
      </c>
      <c r="L29" s="26"/>
    </row>
    <row r="30" ht="15" customHeight="1" spans="1:12">
      <c r="A30" s="30" t="s">
        <v>3819</v>
      </c>
      <c r="B30" s="31"/>
      <c r="C30" s="23"/>
      <c r="D30" s="47"/>
      <c r="E30" s="28"/>
      <c r="F30" s="28"/>
      <c r="G30" s="24"/>
      <c r="H30" s="29">
        <f>H28-H29</f>
        <v>0</v>
      </c>
      <c r="I30" s="29">
        <f>I28-I29</f>
        <v>0</v>
      </c>
      <c r="J30" s="29">
        <f>J28-J29</f>
        <v>0</v>
      </c>
      <c r="K30" s="28" t="str">
        <f t="shared" si="1"/>
        <v/>
      </c>
      <c r="L30" s="26"/>
    </row>
  </sheetData>
  <mergeCells count="3">
    <mergeCell ref="A28:B28"/>
    <mergeCell ref="A29:B29"/>
    <mergeCell ref="A30:B30"/>
  </mergeCells>
  <hyperlinks>
    <hyperlink ref="A2" location="'表4-1可出售汇总'!B8" display="返回"/>
    <hyperlink ref="B2" location="索引!F2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L30"/>
  <sheetViews>
    <sheetView zoomScaleSheetLayoutView="85" workbookViewId="0">
      <selection activeCell="I11" sqref="I11"/>
    </sheetView>
  </sheetViews>
  <sheetFormatPr defaultColWidth="9" defaultRowHeight="15.75"/>
  <cols>
    <col min="1" max="1" width="4.6" style="33" customWidth="1"/>
    <col min="2" max="2" width="22.6" style="33" customWidth="1"/>
    <col min="3" max="3" width="8.6" style="33" customWidth="1"/>
    <col min="4" max="5" width="7.6" style="33" customWidth="1"/>
    <col min="6" max="6" width="7.5" style="33" customWidth="1"/>
    <col min="7" max="7" width="11.6" style="33" customWidth="1"/>
    <col min="8" max="10" width="12.6" style="33" customWidth="1"/>
    <col min="11" max="11" width="6.7" style="33" customWidth="1"/>
    <col min="12" max="12" width="8.6" style="33" customWidth="1"/>
    <col min="13" max="16384" width="9" style="33"/>
  </cols>
  <sheetData>
    <row r="1" ht="24.9" customHeight="1" spans="1:12">
      <c r="A1" s="42" t="s">
        <v>3829</v>
      </c>
      <c r="B1" s="43"/>
      <c r="C1" s="43"/>
      <c r="D1" s="43"/>
      <c r="E1" s="43"/>
      <c r="F1" s="43"/>
      <c r="G1" s="43"/>
      <c r="H1" s="44"/>
      <c r="I1" s="44"/>
      <c r="J1" s="44"/>
      <c r="K1" s="44"/>
      <c r="L1" s="44"/>
    </row>
    <row r="2" ht="14.1" customHeight="1" spans="1:12">
      <c r="A2" s="4" t="s">
        <v>131</v>
      </c>
      <c r="B2" s="4" t="s">
        <v>0</v>
      </c>
      <c r="C2" s="5"/>
      <c r="D2" s="5"/>
      <c r="E2" s="5"/>
      <c r="F2" s="5"/>
      <c r="G2" s="5"/>
      <c r="H2" s="5"/>
      <c r="I2" s="5"/>
      <c r="J2" s="5"/>
      <c r="K2" s="5"/>
      <c r="L2" s="32" t="s">
        <v>3830</v>
      </c>
    </row>
    <row r="3" ht="14.1" customHeight="1" spans="1:12">
      <c r="A3" s="45" t="e">
        <f>#REF!</f>
        <v>#REF!</v>
      </c>
      <c r="B3" s="45"/>
      <c r="C3" s="45"/>
      <c r="D3" s="45"/>
      <c r="E3" s="45"/>
      <c r="F3" s="45"/>
      <c r="G3" s="45"/>
      <c r="H3" s="45"/>
      <c r="I3" s="45"/>
      <c r="J3" s="45"/>
      <c r="K3" s="45"/>
      <c r="L3" s="45"/>
    </row>
    <row r="4" ht="14.1" customHeight="1" spans="1:12">
      <c r="A4" s="5" t="str">
        <f>封面!D7&amp;封面!F7</f>
        <v>被评估方：</v>
      </c>
      <c r="B4" s="5"/>
      <c r="C4" s="5"/>
      <c r="D4" s="5"/>
      <c r="E4" s="5"/>
      <c r="F4" s="5"/>
      <c r="G4" s="5"/>
      <c r="H4" s="5"/>
      <c r="I4" s="5"/>
      <c r="J4" s="5"/>
      <c r="K4" s="5"/>
      <c r="L4" s="32" t="s">
        <v>133</v>
      </c>
    </row>
    <row r="5" ht="30" customHeight="1" spans="1:12">
      <c r="A5" s="46" t="s">
        <v>134</v>
      </c>
      <c r="B5" s="46" t="s">
        <v>189</v>
      </c>
      <c r="C5" s="46" t="s">
        <v>3831</v>
      </c>
      <c r="D5" s="46" t="s">
        <v>191</v>
      </c>
      <c r="E5" s="46" t="s">
        <v>3823</v>
      </c>
      <c r="F5" s="102" t="s">
        <v>3832</v>
      </c>
      <c r="G5" s="102" t="s">
        <v>3833</v>
      </c>
      <c r="H5" s="46" t="s">
        <v>139</v>
      </c>
      <c r="I5" s="46" t="s">
        <v>140</v>
      </c>
      <c r="J5" s="46" t="s">
        <v>141</v>
      </c>
      <c r="K5" s="46" t="s">
        <v>142</v>
      </c>
      <c r="L5" s="22" t="s">
        <v>143</v>
      </c>
    </row>
    <row r="6" ht="15" customHeight="1" spans="1:12">
      <c r="A6" s="21"/>
      <c r="B6" s="27"/>
      <c r="C6" s="27"/>
      <c r="D6" s="47"/>
      <c r="E6" s="47"/>
      <c r="F6" s="27"/>
      <c r="G6" s="28"/>
      <c r="H6" s="29"/>
      <c r="I6" s="29"/>
      <c r="J6" s="29">
        <f>I6-H6</f>
        <v>0</v>
      </c>
      <c r="K6" s="28" t="str">
        <f t="shared" ref="K6:K30" si="0">IF(OR(H6&lt;=0,H6=""),"",(I6-H6)/H6*100)</f>
        <v/>
      </c>
      <c r="L6" s="26"/>
    </row>
    <row r="7" ht="15" customHeight="1" spans="1:12">
      <c r="A7" s="21"/>
      <c r="B7" s="27"/>
      <c r="C7" s="27"/>
      <c r="D7" s="47"/>
      <c r="E7" s="47"/>
      <c r="F7" s="27"/>
      <c r="G7" s="28"/>
      <c r="H7" s="29"/>
      <c r="I7" s="29"/>
      <c r="J7" s="29">
        <f t="shared" ref="J7:J29" si="1">I7-H7</f>
        <v>0</v>
      </c>
      <c r="K7" s="28" t="str">
        <f t="shared" si="0"/>
        <v/>
      </c>
      <c r="L7" s="26"/>
    </row>
    <row r="8" ht="15" customHeight="1" spans="1:12">
      <c r="A8" s="21"/>
      <c r="B8" s="27"/>
      <c r="C8" s="27"/>
      <c r="D8" s="47"/>
      <c r="E8" s="47"/>
      <c r="F8" s="27"/>
      <c r="G8" s="28"/>
      <c r="H8" s="29"/>
      <c r="I8" s="29"/>
      <c r="J8" s="29">
        <f t="shared" si="1"/>
        <v>0</v>
      </c>
      <c r="K8" s="28" t="str">
        <f t="shared" si="0"/>
        <v/>
      </c>
      <c r="L8" s="26"/>
    </row>
    <row r="9" ht="15" customHeight="1" spans="1:12">
      <c r="A9" s="21"/>
      <c r="B9" s="27"/>
      <c r="C9" s="27"/>
      <c r="D9" s="47"/>
      <c r="E9" s="47"/>
      <c r="F9" s="27"/>
      <c r="G9" s="28"/>
      <c r="H9" s="29"/>
      <c r="I9" s="29"/>
      <c r="J9" s="29">
        <f t="shared" si="1"/>
        <v>0</v>
      </c>
      <c r="K9" s="28" t="str">
        <f t="shared" si="0"/>
        <v/>
      </c>
      <c r="L9" s="26"/>
    </row>
    <row r="10" ht="15" customHeight="1" spans="1:12">
      <c r="A10" s="21"/>
      <c r="B10" s="27"/>
      <c r="C10" s="27"/>
      <c r="D10" s="47"/>
      <c r="E10" s="47"/>
      <c r="F10" s="27"/>
      <c r="G10" s="28"/>
      <c r="H10" s="29"/>
      <c r="I10" s="29"/>
      <c r="J10" s="29">
        <f t="shared" si="1"/>
        <v>0</v>
      </c>
      <c r="K10" s="28" t="str">
        <f t="shared" si="0"/>
        <v/>
      </c>
      <c r="L10" s="26"/>
    </row>
    <row r="11" ht="15" customHeight="1" spans="1:12">
      <c r="A11" s="21"/>
      <c r="B11" s="27"/>
      <c r="C11" s="27"/>
      <c r="D11" s="47"/>
      <c r="E11" s="47"/>
      <c r="F11" s="27"/>
      <c r="G11" s="28"/>
      <c r="H11" s="29"/>
      <c r="I11" s="29"/>
      <c r="J11" s="29">
        <f t="shared" si="1"/>
        <v>0</v>
      </c>
      <c r="K11" s="28" t="str">
        <f t="shared" si="0"/>
        <v/>
      </c>
      <c r="L11" s="26"/>
    </row>
    <row r="12" ht="15" customHeight="1" spans="1:12">
      <c r="A12" s="21"/>
      <c r="B12" s="27"/>
      <c r="C12" s="27"/>
      <c r="D12" s="47"/>
      <c r="E12" s="47"/>
      <c r="F12" s="27"/>
      <c r="G12" s="28"/>
      <c r="H12" s="29"/>
      <c r="I12" s="29"/>
      <c r="J12" s="29">
        <f t="shared" si="1"/>
        <v>0</v>
      </c>
      <c r="K12" s="28" t="str">
        <f t="shared" si="0"/>
        <v/>
      </c>
      <c r="L12" s="26"/>
    </row>
    <row r="13" ht="15" customHeight="1" spans="1:12">
      <c r="A13" s="21"/>
      <c r="B13" s="27"/>
      <c r="C13" s="27"/>
      <c r="D13" s="47"/>
      <c r="E13" s="47"/>
      <c r="F13" s="27"/>
      <c r="G13" s="28"/>
      <c r="H13" s="29"/>
      <c r="I13" s="29"/>
      <c r="J13" s="29">
        <f t="shared" si="1"/>
        <v>0</v>
      </c>
      <c r="K13" s="28" t="str">
        <f t="shared" si="0"/>
        <v/>
      </c>
      <c r="L13" s="26"/>
    </row>
    <row r="14" ht="15" customHeight="1" spans="1:12">
      <c r="A14" s="21"/>
      <c r="B14" s="27"/>
      <c r="C14" s="27"/>
      <c r="D14" s="47"/>
      <c r="E14" s="47"/>
      <c r="F14" s="27"/>
      <c r="G14" s="28"/>
      <c r="H14" s="29"/>
      <c r="I14" s="29"/>
      <c r="J14" s="29">
        <f t="shared" si="1"/>
        <v>0</v>
      </c>
      <c r="K14" s="28" t="str">
        <f t="shared" si="0"/>
        <v/>
      </c>
      <c r="L14" s="26"/>
    </row>
    <row r="15" ht="15" customHeight="1" spans="1:12">
      <c r="A15" s="21"/>
      <c r="B15" s="27"/>
      <c r="C15" s="27"/>
      <c r="D15" s="47"/>
      <c r="E15" s="47"/>
      <c r="F15" s="27"/>
      <c r="G15" s="28"/>
      <c r="H15" s="29"/>
      <c r="I15" s="29"/>
      <c r="J15" s="29">
        <f t="shared" si="1"/>
        <v>0</v>
      </c>
      <c r="K15" s="28" t="str">
        <f t="shared" si="0"/>
        <v/>
      </c>
      <c r="L15" s="26"/>
    </row>
    <row r="16" ht="15" customHeight="1" spans="1:12">
      <c r="A16" s="21"/>
      <c r="B16" s="27"/>
      <c r="C16" s="27"/>
      <c r="D16" s="47"/>
      <c r="E16" s="47"/>
      <c r="F16" s="27"/>
      <c r="G16" s="28"/>
      <c r="H16" s="29"/>
      <c r="I16" s="29"/>
      <c r="J16" s="29">
        <f t="shared" si="1"/>
        <v>0</v>
      </c>
      <c r="K16" s="28" t="str">
        <f t="shared" si="0"/>
        <v/>
      </c>
      <c r="L16" s="26"/>
    </row>
    <row r="17" ht="15" customHeight="1" spans="1:12">
      <c r="A17" s="21"/>
      <c r="B17" s="27"/>
      <c r="C17" s="27"/>
      <c r="D17" s="47"/>
      <c r="E17" s="47"/>
      <c r="F17" s="27"/>
      <c r="G17" s="28"/>
      <c r="H17" s="29"/>
      <c r="I17" s="29"/>
      <c r="J17" s="29">
        <f t="shared" si="1"/>
        <v>0</v>
      </c>
      <c r="K17" s="28" t="str">
        <f t="shared" si="0"/>
        <v/>
      </c>
      <c r="L17" s="26"/>
    </row>
    <row r="18" ht="15" customHeight="1" spans="1:12">
      <c r="A18" s="21"/>
      <c r="B18" s="27"/>
      <c r="C18" s="27"/>
      <c r="D18" s="47"/>
      <c r="E18" s="47"/>
      <c r="F18" s="27"/>
      <c r="G18" s="28"/>
      <c r="H18" s="29"/>
      <c r="I18" s="29"/>
      <c r="J18" s="29">
        <f t="shared" si="1"/>
        <v>0</v>
      </c>
      <c r="K18" s="28" t="str">
        <f t="shared" si="0"/>
        <v/>
      </c>
      <c r="L18" s="26"/>
    </row>
    <row r="19" ht="15" customHeight="1" spans="1:12">
      <c r="A19" s="21"/>
      <c r="B19" s="27"/>
      <c r="C19" s="27"/>
      <c r="D19" s="47"/>
      <c r="E19" s="47"/>
      <c r="F19" s="27"/>
      <c r="G19" s="28"/>
      <c r="H19" s="29"/>
      <c r="I19" s="29"/>
      <c r="J19" s="29">
        <f t="shared" si="1"/>
        <v>0</v>
      </c>
      <c r="K19" s="28" t="str">
        <f t="shared" si="0"/>
        <v/>
      </c>
      <c r="L19" s="26"/>
    </row>
    <row r="20" ht="15" customHeight="1" spans="1:12">
      <c r="A20" s="21"/>
      <c r="B20" s="27"/>
      <c r="C20" s="27"/>
      <c r="D20" s="47"/>
      <c r="E20" s="47"/>
      <c r="F20" s="27"/>
      <c r="G20" s="28"/>
      <c r="H20" s="29"/>
      <c r="I20" s="29"/>
      <c r="J20" s="29">
        <f t="shared" si="1"/>
        <v>0</v>
      </c>
      <c r="K20" s="28" t="str">
        <f t="shared" si="0"/>
        <v/>
      </c>
      <c r="L20" s="26"/>
    </row>
    <row r="21" ht="15" customHeight="1" spans="1:12">
      <c r="A21" s="21"/>
      <c r="B21" s="27"/>
      <c r="C21" s="27"/>
      <c r="D21" s="47"/>
      <c r="E21" s="47"/>
      <c r="F21" s="27"/>
      <c r="G21" s="28"/>
      <c r="H21" s="29"/>
      <c r="I21" s="29"/>
      <c r="J21" s="29">
        <f t="shared" si="1"/>
        <v>0</v>
      </c>
      <c r="K21" s="28" t="str">
        <f t="shared" si="0"/>
        <v/>
      </c>
      <c r="L21" s="26"/>
    </row>
    <row r="22" ht="15" customHeight="1" spans="1:12">
      <c r="A22" s="21"/>
      <c r="B22" s="27"/>
      <c r="C22" s="27"/>
      <c r="D22" s="47"/>
      <c r="E22" s="47"/>
      <c r="F22" s="27"/>
      <c r="G22" s="28"/>
      <c r="H22" s="29"/>
      <c r="I22" s="29"/>
      <c r="J22" s="29">
        <f t="shared" si="1"/>
        <v>0</v>
      </c>
      <c r="K22" s="28" t="str">
        <f t="shared" si="0"/>
        <v/>
      </c>
      <c r="L22" s="26"/>
    </row>
    <row r="23" ht="15" customHeight="1" spans="1:12">
      <c r="A23" s="21"/>
      <c r="B23" s="27"/>
      <c r="C23" s="27"/>
      <c r="D23" s="47"/>
      <c r="E23" s="47"/>
      <c r="F23" s="27"/>
      <c r="G23" s="28"/>
      <c r="H23" s="29"/>
      <c r="I23" s="29"/>
      <c r="J23" s="29">
        <f t="shared" si="1"/>
        <v>0</v>
      </c>
      <c r="K23" s="28" t="str">
        <f t="shared" si="0"/>
        <v/>
      </c>
      <c r="L23" s="26"/>
    </row>
    <row r="24" ht="15" customHeight="1" spans="1:12">
      <c r="A24" s="21"/>
      <c r="B24" s="27"/>
      <c r="C24" s="27"/>
      <c r="D24" s="47"/>
      <c r="E24" s="47"/>
      <c r="F24" s="27"/>
      <c r="G24" s="28"/>
      <c r="H24" s="29"/>
      <c r="I24" s="29"/>
      <c r="J24" s="29">
        <f t="shared" si="1"/>
        <v>0</v>
      </c>
      <c r="K24" s="28" t="str">
        <f t="shared" si="0"/>
        <v/>
      </c>
      <c r="L24" s="26"/>
    </row>
    <row r="25" ht="15" customHeight="1" spans="1:12">
      <c r="A25" s="21"/>
      <c r="B25" s="27"/>
      <c r="C25" s="27"/>
      <c r="D25" s="47"/>
      <c r="E25" s="47"/>
      <c r="F25" s="27"/>
      <c r="G25" s="28"/>
      <c r="H25" s="29"/>
      <c r="I25" s="29"/>
      <c r="J25" s="29">
        <f t="shared" si="1"/>
        <v>0</v>
      </c>
      <c r="K25" s="28" t="str">
        <f t="shared" si="0"/>
        <v/>
      </c>
      <c r="L25" s="26"/>
    </row>
    <row r="26" ht="15" customHeight="1" spans="1:12">
      <c r="A26" s="21"/>
      <c r="B26" s="27"/>
      <c r="C26" s="27"/>
      <c r="D26" s="47"/>
      <c r="E26" s="47"/>
      <c r="F26" s="27"/>
      <c r="G26" s="28"/>
      <c r="H26" s="29"/>
      <c r="I26" s="29"/>
      <c r="J26" s="29">
        <f t="shared" si="1"/>
        <v>0</v>
      </c>
      <c r="K26" s="28" t="str">
        <f t="shared" si="0"/>
        <v/>
      </c>
      <c r="L26" s="26"/>
    </row>
    <row r="27" ht="15" customHeight="1" spans="1:12">
      <c r="A27" s="21"/>
      <c r="B27" s="27"/>
      <c r="C27" s="27"/>
      <c r="D27" s="47"/>
      <c r="E27" s="47"/>
      <c r="F27" s="27"/>
      <c r="G27" s="28"/>
      <c r="H27" s="29"/>
      <c r="I27" s="29"/>
      <c r="J27" s="29">
        <f t="shared" si="1"/>
        <v>0</v>
      </c>
      <c r="K27" s="28" t="str">
        <f t="shared" si="0"/>
        <v/>
      </c>
      <c r="L27" s="26"/>
    </row>
    <row r="28" ht="15" customHeight="1" spans="1:12">
      <c r="A28" s="30" t="s">
        <v>146</v>
      </c>
      <c r="B28" s="31"/>
      <c r="C28" s="27"/>
      <c r="D28" s="47"/>
      <c r="E28" s="47"/>
      <c r="F28" s="27"/>
      <c r="G28" s="28"/>
      <c r="H28" s="29">
        <f>SUM(H6:H27)</f>
        <v>0</v>
      </c>
      <c r="I28" s="29">
        <f>SUM(I6:I27)</f>
        <v>0</v>
      </c>
      <c r="J28" s="29">
        <f>SUM(J6:J27)</f>
        <v>0</v>
      </c>
      <c r="K28" s="28" t="str">
        <f t="shared" si="0"/>
        <v/>
      </c>
      <c r="L28" s="26"/>
    </row>
    <row r="29" ht="15" customHeight="1" spans="1:12">
      <c r="A29" s="30" t="s">
        <v>3818</v>
      </c>
      <c r="B29" s="31"/>
      <c r="C29" s="27"/>
      <c r="D29" s="47"/>
      <c r="E29" s="47"/>
      <c r="F29" s="27"/>
      <c r="G29" s="28"/>
      <c r="H29" s="29"/>
      <c r="I29" s="29"/>
      <c r="J29" s="29">
        <f t="shared" si="1"/>
        <v>0</v>
      </c>
      <c r="K29" s="28" t="str">
        <f t="shared" si="0"/>
        <v/>
      </c>
      <c r="L29" s="26"/>
    </row>
    <row r="30" ht="15" customHeight="1" spans="1:12">
      <c r="A30" s="30" t="s">
        <v>3834</v>
      </c>
      <c r="B30" s="31"/>
      <c r="C30" s="27"/>
      <c r="D30" s="47"/>
      <c r="E30" s="47"/>
      <c r="F30" s="27"/>
      <c r="G30" s="28"/>
      <c r="H30" s="29">
        <f>H28-H29</f>
        <v>0</v>
      </c>
      <c r="I30" s="29">
        <f>I28-I29</f>
        <v>0</v>
      </c>
      <c r="J30" s="29">
        <f>SUM(J6:J29)</f>
        <v>0</v>
      </c>
      <c r="K30" s="28" t="str">
        <f t="shared" si="0"/>
        <v/>
      </c>
      <c r="L30" s="26"/>
    </row>
  </sheetData>
  <mergeCells count="3">
    <mergeCell ref="A28:B28"/>
    <mergeCell ref="A29:B29"/>
    <mergeCell ref="A30:B30"/>
  </mergeCells>
  <hyperlinks>
    <hyperlink ref="A2" location="表4非流资汇总!B7" display="返回"/>
    <hyperlink ref="B2" location="索引!D19"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I31"/>
  <sheetViews>
    <sheetView zoomScaleSheetLayoutView="85" workbookViewId="0">
      <selection activeCell="I11" sqref="I11"/>
    </sheetView>
  </sheetViews>
  <sheetFormatPr defaultColWidth="9" defaultRowHeight="15.75"/>
  <cols>
    <col min="1" max="1" width="5.7" style="33" customWidth="1"/>
    <col min="2" max="2" width="23.6" style="33" customWidth="1"/>
    <col min="3" max="3" width="14.5" style="33" customWidth="1"/>
    <col min="4" max="4" width="8" style="33" customWidth="1"/>
    <col min="5" max="5" width="16.5" style="33" customWidth="1"/>
    <col min="6" max="7" width="16.5" style="33" customWidth="1" outlineLevel="1"/>
    <col min="8" max="8" width="6.7" style="33" customWidth="1" outlineLevel="1"/>
    <col min="9" max="9" width="12" style="33" customWidth="1" outlineLevel="1"/>
    <col min="10" max="16384" width="9" style="33"/>
  </cols>
  <sheetData>
    <row r="1" ht="24.9" customHeight="1" spans="1:9">
      <c r="A1" s="42" t="s">
        <v>3835</v>
      </c>
      <c r="B1" s="43"/>
      <c r="C1" s="43"/>
      <c r="D1" s="43"/>
      <c r="E1" s="44"/>
      <c r="F1" s="44"/>
      <c r="G1" s="44"/>
      <c r="H1" s="44"/>
      <c r="I1" s="44"/>
    </row>
    <row r="2" s="421" customFormat="1" ht="14.1" customHeight="1" spans="1:9">
      <c r="A2" s="4" t="s">
        <v>131</v>
      </c>
      <c r="B2" s="4" t="s">
        <v>0</v>
      </c>
      <c r="C2" s="5"/>
      <c r="D2" s="5"/>
      <c r="E2" s="5"/>
      <c r="F2" s="5"/>
      <c r="G2" s="5"/>
      <c r="H2" s="5"/>
      <c r="I2" s="32" t="s">
        <v>3836</v>
      </c>
    </row>
    <row r="3" s="421" customFormat="1" ht="14.1" customHeight="1" spans="1:9">
      <c r="A3" s="45" t="e">
        <f>#REF!</f>
        <v>#REF!</v>
      </c>
      <c r="B3" s="45"/>
      <c r="C3" s="45"/>
      <c r="D3" s="45"/>
      <c r="E3" s="45"/>
      <c r="F3" s="45"/>
      <c r="G3" s="45"/>
      <c r="H3" s="45"/>
      <c r="I3" s="45"/>
    </row>
    <row r="4" s="421" customFormat="1" ht="14.1" customHeight="1" spans="1:9">
      <c r="A4" s="5" t="str">
        <f>封面!D7&amp;封面!F7</f>
        <v>被评估方：</v>
      </c>
      <c r="B4" s="5"/>
      <c r="C4" s="5"/>
      <c r="D4" s="5"/>
      <c r="E4" s="5"/>
      <c r="F4" s="5"/>
      <c r="G4" s="5"/>
      <c r="H4" s="5"/>
      <c r="I4" s="32" t="s">
        <v>133</v>
      </c>
    </row>
    <row r="5" ht="15" customHeight="1" spans="1:9">
      <c r="A5" s="46" t="s">
        <v>134</v>
      </c>
      <c r="B5" s="46" t="s">
        <v>3837</v>
      </c>
      <c r="C5" s="46" t="s">
        <v>232</v>
      </c>
      <c r="D5" s="46" t="s">
        <v>233</v>
      </c>
      <c r="E5" s="46" t="s">
        <v>139</v>
      </c>
      <c r="F5" s="46" t="s">
        <v>140</v>
      </c>
      <c r="G5" s="46" t="s">
        <v>141</v>
      </c>
      <c r="H5" s="46" t="s">
        <v>142</v>
      </c>
      <c r="I5" s="22" t="s">
        <v>143</v>
      </c>
    </row>
    <row r="6" ht="15" customHeight="1" spans="1:9">
      <c r="A6" s="21"/>
      <c r="B6" s="26"/>
      <c r="C6" s="23"/>
      <c r="D6" s="47"/>
      <c r="E6" s="29"/>
      <c r="F6" s="29"/>
      <c r="G6" s="29">
        <f>F6-E6</f>
        <v>0</v>
      </c>
      <c r="H6" s="28" t="str">
        <f t="shared" ref="H6:H31" si="0">IF(OR(E6&lt;=0,E6=""),"",(F6-E6)/E6*100)</f>
        <v/>
      </c>
      <c r="I6" s="26"/>
    </row>
    <row r="7" ht="15" customHeight="1" spans="1:9">
      <c r="A7" s="21"/>
      <c r="B7" s="26"/>
      <c r="C7" s="23"/>
      <c r="D7" s="47"/>
      <c r="E7" s="29"/>
      <c r="F7" s="29"/>
      <c r="G7" s="29">
        <f t="shared" ref="G7:G30" si="1">F7-E7</f>
        <v>0</v>
      </c>
      <c r="H7" s="28" t="str">
        <f t="shared" si="0"/>
        <v/>
      </c>
      <c r="I7" s="26"/>
    </row>
    <row r="8" ht="15" customHeight="1" spans="1:9">
      <c r="A8" s="21"/>
      <c r="B8" s="26"/>
      <c r="C8" s="23"/>
      <c r="D8" s="47"/>
      <c r="E8" s="29"/>
      <c r="F8" s="29"/>
      <c r="G8" s="29">
        <f t="shared" si="1"/>
        <v>0</v>
      </c>
      <c r="H8" s="28" t="str">
        <f t="shared" si="0"/>
        <v/>
      </c>
      <c r="I8" s="26"/>
    </row>
    <row r="9" ht="15" customHeight="1" spans="1:9">
      <c r="A9" s="21"/>
      <c r="B9" s="26"/>
      <c r="C9" s="23"/>
      <c r="D9" s="47"/>
      <c r="E9" s="29"/>
      <c r="F9" s="29"/>
      <c r="G9" s="29">
        <f t="shared" si="1"/>
        <v>0</v>
      </c>
      <c r="H9" s="28" t="str">
        <f t="shared" si="0"/>
        <v/>
      </c>
      <c r="I9" s="26"/>
    </row>
    <row r="10" ht="15" customHeight="1" spans="1:9">
      <c r="A10" s="21"/>
      <c r="B10" s="26"/>
      <c r="C10" s="23"/>
      <c r="D10" s="47"/>
      <c r="E10" s="29"/>
      <c r="F10" s="29"/>
      <c r="G10" s="29">
        <f t="shared" si="1"/>
        <v>0</v>
      </c>
      <c r="H10" s="28" t="str">
        <f t="shared" si="0"/>
        <v/>
      </c>
      <c r="I10" s="26"/>
    </row>
    <row r="11" ht="15" customHeight="1" spans="1:9">
      <c r="A11" s="21"/>
      <c r="B11" s="26"/>
      <c r="C11" s="23"/>
      <c r="D11" s="47"/>
      <c r="E11" s="29"/>
      <c r="F11" s="29"/>
      <c r="G11" s="29">
        <f t="shared" si="1"/>
        <v>0</v>
      </c>
      <c r="H11" s="28" t="str">
        <f t="shared" si="0"/>
        <v/>
      </c>
      <c r="I11" s="26"/>
    </row>
    <row r="12" ht="15" customHeight="1" spans="1:9">
      <c r="A12" s="21"/>
      <c r="B12" s="26"/>
      <c r="C12" s="23"/>
      <c r="D12" s="47"/>
      <c r="E12" s="29"/>
      <c r="F12" s="29"/>
      <c r="G12" s="29">
        <f t="shared" si="1"/>
        <v>0</v>
      </c>
      <c r="H12" s="28" t="str">
        <f t="shared" si="0"/>
        <v/>
      </c>
      <c r="I12" s="26"/>
    </row>
    <row r="13" ht="15" customHeight="1" spans="1:9">
      <c r="A13" s="21"/>
      <c r="B13" s="26"/>
      <c r="C13" s="23"/>
      <c r="D13" s="47"/>
      <c r="E13" s="29"/>
      <c r="F13" s="29"/>
      <c r="G13" s="29">
        <f t="shared" si="1"/>
        <v>0</v>
      </c>
      <c r="H13" s="28" t="str">
        <f t="shared" si="0"/>
        <v/>
      </c>
      <c r="I13" s="26"/>
    </row>
    <row r="14" ht="15" customHeight="1" spans="1:9">
      <c r="A14" s="21"/>
      <c r="B14" s="26"/>
      <c r="C14" s="23"/>
      <c r="D14" s="47"/>
      <c r="E14" s="29"/>
      <c r="F14" s="29"/>
      <c r="G14" s="29">
        <f t="shared" si="1"/>
        <v>0</v>
      </c>
      <c r="H14" s="28" t="str">
        <f t="shared" si="0"/>
        <v/>
      </c>
      <c r="I14" s="26"/>
    </row>
    <row r="15" ht="15" customHeight="1" spans="1:9">
      <c r="A15" s="21"/>
      <c r="B15" s="26"/>
      <c r="C15" s="23"/>
      <c r="D15" s="47"/>
      <c r="E15" s="29"/>
      <c r="F15" s="29"/>
      <c r="G15" s="29">
        <f t="shared" si="1"/>
        <v>0</v>
      </c>
      <c r="H15" s="28" t="str">
        <f t="shared" si="0"/>
        <v/>
      </c>
      <c r="I15" s="26"/>
    </row>
    <row r="16" ht="15" customHeight="1" spans="1:9">
      <c r="A16" s="21"/>
      <c r="B16" s="26"/>
      <c r="C16" s="23"/>
      <c r="D16" s="47"/>
      <c r="E16" s="29"/>
      <c r="F16" s="29"/>
      <c r="G16" s="29">
        <f t="shared" si="1"/>
        <v>0</v>
      </c>
      <c r="H16" s="28" t="str">
        <f t="shared" si="0"/>
        <v/>
      </c>
      <c r="I16" s="26"/>
    </row>
    <row r="17" ht="15" customHeight="1" spans="1:9">
      <c r="A17" s="21"/>
      <c r="B17" s="26"/>
      <c r="C17" s="23"/>
      <c r="D17" s="47"/>
      <c r="E17" s="29"/>
      <c r="F17" s="29"/>
      <c r="G17" s="29">
        <f t="shared" si="1"/>
        <v>0</v>
      </c>
      <c r="H17" s="28" t="str">
        <f t="shared" si="0"/>
        <v/>
      </c>
      <c r="I17" s="26"/>
    </row>
    <row r="18" ht="15" customHeight="1" spans="1:9">
      <c r="A18" s="21"/>
      <c r="B18" s="26"/>
      <c r="C18" s="23"/>
      <c r="D18" s="47"/>
      <c r="E18" s="29"/>
      <c r="F18" s="29"/>
      <c r="G18" s="29">
        <f t="shared" si="1"/>
        <v>0</v>
      </c>
      <c r="H18" s="28" t="str">
        <f t="shared" si="0"/>
        <v/>
      </c>
      <c r="I18" s="26"/>
    </row>
    <row r="19" ht="15" customHeight="1" spans="1:9">
      <c r="A19" s="21"/>
      <c r="B19" s="26"/>
      <c r="C19" s="23"/>
      <c r="D19" s="47"/>
      <c r="E19" s="29"/>
      <c r="F19" s="29"/>
      <c r="G19" s="29">
        <f t="shared" si="1"/>
        <v>0</v>
      </c>
      <c r="H19" s="28" t="str">
        <f t="shared" si="0"/>
        <v/>
      </c>
      <c r="I19" s="26"/>
    </row>
    <row r="20" ht="15" customHeight="1" spans="1:9">
      <c r="A20" s="21"/>
      <c r="B20" s="26"/>
      <c r="C20" s="23"/>
      <c r="D20" s="47"/>
      <c r="E20" s="29"/>
      <c r="F20" s="29"/>
      <c r="G20" s="29">
        <f t="shared" si="1"/>
        <v>0</v>
      </c>
      <c r="H20" s="28" t="str">
        <f t="shared" si="0"/>
        <v/>
      </c>
      <c r="I20" s="26"/>
    </row>
    <row r="21" ht="15" customHeight="1" spans="1:9">
      <c r="A21" s="21"/>
      <c r="B21" s="26"/>
      <c r="C21" s="23"/>
      <c r="D21" s="47"/>
      <c r="E21" s="29"/>
      <c r="F21" s="29"/>
      <c r="G21" s="29">
        <f t="shared" si="1"/>
        <v>0</v>
      </c>
      <c r="H21" s="28" t="str">
        <f t="shared" si="0"/>
        <v/>
      </c>
      <c r="I21" s="26"/>
    </row>
    <row r="22" ht="15" customHeight="1" spans="1:9">
      <c r="A22" s="21"/>
      <c r="B22" s="26"/>
      <c r="C22" s="23"/>
      <c r="D22" s="47"/>
      <c r="E22" s="29"/>
      <c r="F22" s="29"/>
      <c r="G22" s="29">
        <f t="shared" si="1"/>
        <v>0</v>
      </c>
      <c r="H22" s="28" t="str">
        <f t="shared" si="0"/>
        <v/>
      </c>
      <c r="I22" s="26"/>
    </row>
    <row r="23" ht="15" customHeight="1" spans="1:9">
      <c r="A23" s="21"/>
      <c r="B23" s="26"/>
      <c r="C23" s="23"/>
      <c r="D23" s="47"/>
      <c r="E23" s="29"/>
      <c r="F23" s="29"/>
      <c r="G23" s="29">
        <f t="shared" si="1"/>
        <v>0</v>
      </c>
      <c r="H23" s="28" t="str">
        <f t="shared" si="0"/>
        <v/>
      </c>
      <c r="I23" s="26"/>
    </row>
    <row r="24" ht="15" customHeight="1" spans="1:9">
      <c r="A24" s="21"/>
      <c r="B24" s="26"/>
      <c r="C24" s="23"/>
      <c r="D24" s="47"/>
      <c r="E24" s="29"/>
      <c r="F24" s="29"/>
      <c r="G24" s="29">
        <f t="shared" si="1"/>
        <v>0</v>
      </c>
      <c r="H24" s="28" t="str">
        <f t="shared" si="0"/>
        <v/>
      </c>
      <c r="I24" s="26"/>
    </row>
    <row r="25" ht="15" customHeight="1" spans="1:9">
      <c r="A25" s="21"/>
      <c r="B25" s="26"/>
      <c r="C25" s="23"/>
      <c r="D25" s="47"/>
      <c r="E25" s="29"/>
      <c r="F25" s="29"/>
      <c r="G25" s="29">
        <f t="shared" si="1"/>
        <v>0</v>
      </c>
      <c r="H25" s="28" t="str">
        <f t="shared" si="0"/>
        <v/>
      </c>
      <c r="I25" s="26"/>
    </row>
    <row r="26" ht="15" customHeight="1" spans="1:9">
      <c r="A26" s="21"/>
      <c r="B26" s="26"/>
      <c r="C26" s="23"/>
      <c r="D26" s="47"/>
      <c r="E26" s="29"/>
      <c r="F26" s="29"/>
      <c r="G26" s="29">
        <f t="shared" si="1"/>
        <v>0</v>
      </c>
      <c r="H26" s="28" t="str">
        <f t="shared" si="0"/>
        <v/>
      </c>
      <c r="I26" s="26"/>
    </row>
    <row r="27" ht="15" customHeight="1" spans="1:9">
      <c r="A27" s="21"/>
      <c r="B27" s="26"/>
      <c r="C27" s="23"/>
      <c r="D27" s="47"/>
      <c r="E27" s="29"/>
      <c r="F27" s="29"/>
      <c r="G27" s="29">
        <f t="shared" si="1"/>
        <v>0</v>
      </c>
      <c r="H27" s="28" t="str">
        <f t="shared" si="0"/>
        <v/>
      </c>
      <c r="I27" s="26"/>
    </row>
    <row r="28" ht="15" customHeight="1" spans="1:9">
      <c r="A28" s="21"/>
      <c r="B28" s="26"/>
      <c r="C28" s="23"/>
      <c r="D28" s="47"/>
      <c r="E28" s="29"/>
      <c r="F28" s="29"/>
      <c r="G28" s="29">
        <f t="shared" si="1"/>
        <v>0</v>
      </c>
      <c r="H28" s="28" t="str">
        <f t="shared" si="0"/>
        <v/>
      </c>
      <c r="I28" s="26"/>
    </row>
    <row r="29" ht="15" customHeight="1" spans="1:9">
      <c r="A29" s="30" t="s">
        <v>146</v>
      </c>
      <c r="B29" s="31"/>
      <c r="C29" s="23"/>
      <c r="D29" s="47"/>
      <c r="E29" s="29">
        <f>SUM(E6:E28)</f>
        <v>0</v>
      </c>
      <c r="F29" s="29">
        <f>SUM(F6:F28)</f>
        <v>0</v>
      </c>
      <c r="G29" s="29">
        <f>SUM(G6:G28)</f>
        <v>0</v>
      </c>
      <c r="H29" s="28" t="str">
        <f t="shared" si="0"/>
        <v/>
      </c>
      <c r="I29" s="26"/>
    </row>
    <row r="30" ht="15" customHeight="1" spans="1:9">
      <c r="A30" s="30" t="s">
        <v>3838</v>
      </c>
      <c r="B30" s="31"/>
      <c r="C30" s="23"/>
      <c r="D30" s="47"/>
      <c r="E30" s="29"/>
      <c r="F30" s="29"/>
      <c r="G30" s="29">
        <f t="shared" si="1"/>
        <v>0</v>
      </c>
      <c r="H30" s="28" t="str">
        <f t="shared" si="0"/>
        <v/>
      </c>
      <c r="I30" s="26"/>
    </row>
    <row r="31" ht="15" customHeight="1" spans="1:9">
      <c r="A31" s="30" t="s">
        <v>3839</v>
      </c>
      <c r="B31" s="31"/>
      <c r="C31" s="23"/>
      <c r="D31" s="47"/>
      <c r="E31" s="29">
        <f>E29-E30</f>
        <v>0</v>
      </c>
      <c r="F31" s="29">
        <f>F29-F30</f>
        <v>0</v>
      </c>
      <c r="G31" s="29">
        <f>SUM(G6:G30)</f>
        <v>0</v>
      </c>
      <c r="H31" s="28" t="str">
        <f t="shared" si="0"/>
        <v/>
      </c>
      <c r="I31" s="26"/>
    </row>
  </sheetData>
  <mergeCells count="3">
    <mergeCell ref="A29:B29"/>
    <mergeCell ref="A30:B30"/>
    <mergeCell ref="A31:B31"/>
  </mergeCells>
  <hyperlinks>
    <hyperlink ref="A2" location="表4非流资汇总!B8" display="返回"/>
    <hyperlink ref="B2" location="索引!D2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K31"/>
  <sheetViews>
    <sheetView zoomScaleSheetLayoutView="85" workbookViewId="0">
      <selection activeCell="I11" sqref="I11"/>
    </sheetView>
  </sheetViews>
  <sheetFormatPr defaultColWidth="9" defaultRowHeight="15.75"/>
  <cols>
    <col min="1" max="1" width="4.6" style="33" customWidth="1"/>
    <col min="2" max="2" width="23.6" style="33" customWidth="1"/>
    <col min="3" max="3" width="7.6" style="33" customWidth="1"/>
    <col min="4" max="4" width="10.6" style="33" customWidth="1"/>
    <col min="5" max="5" width="7.2" style="33" customWidth="1"/>
    <col min="6" max="6" width="11.6" style="33" customWidth="1"/>
    <col min="7" max="7" width="12.6" style="33" customWidth="1"/>
    <col min="8" max="9" width="12.6" style="33" customWidth="1" outlineLevel="1"/>
    <col min="10" max="10" width="6.7" style="33" customWidth="1" outlineLevel="1"/>
    <col min="11" max="11" width="12.7" style="33" customWidth="1" outlineLevel="1"/>
    <col min="12" max="16384" width="9" style="33"/>
  </cols>
  <sheetData>
    <row r="1" ht="24.9" customHeight="1" spans="1:11">
      <c r="A1" s="42" t="s">
        <v>3840</v>
      </c>
      <c r="B1" s="43"/>
      <c r="C1" s="43"/>
      <c r="D1" s="43"/>
      <c r="E1" s="43"/>
      <c r="F1" s="43"/>
      <c r="G1" s="44"/>
      <c r="H1" s="44"/>
      <c r="I1" s="44"/>
      <c r="J1" s="44"/>
      <c r="K1" s="44"/>
    </row>
    <row r="2" ht="14.1" customHeight="1" spans="1:11">
      <c r="A2" s="4" t="s">
        <v>131</v>
      </c>
      <c r="B2" s="4" t="s">
        <v>0</v>
      </c>
      <c r="C2" s="5"/>
      <c r="D2" s="5"/>
      <c r="E2" s="5"/>
      <c r="F2" s="5"/>
      <c r="G2" s="5"/>
      <c r="H2" s="5"/>
      <c r="I2" s="5"/>
      <c r="J2" s="5"/>
      <c r="K2" s="32" t="s">
        <v>3841</v>
      </c>
    </row>
    <row r="3" ht="14.1" customHeight="1" spans="1:11">
      <c r="A3" s="45" t="e">
        <f>#REF!</f>
        <v>#REF!</v>
      </c>
      <c r="B3" s="45"/>
      <c r="C3" s="45"/>
      <c r="D3" s="45"/>
      <c r="E3" s="45"/>
      <c r="F3" s="45"/>
      <c r="G3" s="45"/>
      <c r="H3" s="45"/>
      <c r="I3" s="45"/>
      <c r="J3" s="45"/>
      <c r="K3" s="45"/>
    </row>
    <row r="4" ht="14.1" customHeight="1" spans="1:11">
      <c r="A4" s="5" t="str">
        <f>封面!D7&amp;封面!F7</f>
        <v>被评估方：</v>
      </c>
      <c r="B4" s="5"/>
      <c r="C4" s="5"/>
      <c r="D4" s="5"/>
      <c r="E4" s="5"/>
      <c r="F4" s="5"/>
      <c r="G4" s="5"/>
      <c r="H4" s="5"/>
      <c r="I4" s="5"/>
      <c r="J4" s="5"/>
      <c r="K4" s="32" t="s">
        <v>133</v>
      </c>
    </row>
    <row r="5" ht="15" customHeight="1" spans="1:11">
      <c r="A5" s="46" t="s">
        <v>134</v>
      </c>
      <c r="B5" s="46" t="s">
        <v>189</v>
      </c>
      <c r="C5" s="46" t="s">
        <v>191</v>
      </c>
      <c r="D5" s="46" t="s">
        <v>3842</v>
      </c>
      <c r="E5" s="46" t="s">
        <v>3843</v>
      </c>
      <c r="F5" s="46" t="s">
        <v>3833</v>
      </c>
      <c r="G5" s="46" t="s">
        <v>139</v>
      </c>
      <c r="H5" s="46" t="s">
        <v>140</v>
      </c>
      <c r="I5" s="46" t="s">
        <v>141</v>
      </c>
      <c r="J5" s="46" t="s">
        <v>142</v>
      </c>
      <c r="K5" s="22" t="s">
        <v>143</v>
      </c>
    </row>
    <row r="6" ht="15" customHeight="1" spans="1:11">
      <c r="A6" s="21"/>
      <c r="B6" s="26"/>
      <c r="C6" s="47"/>
      <c r="D6" s="21"/>
      <c r="E6" s="420"/>
      <c r="F6" s="28"/>
      <c r="G6" s="29"/>
      <c r="H6" s="29"/>
      <c r="I6" s="29">
        <f>H6-G6</f>
        <v>0</v>
      </c>
      <c r="J6" s="28" t="str">
        <f t="shared" ref="J6:J31" si="0">IF(OR(G6&lt;=0,G6=""),"",(H6-G6)/G6*100)</f>
        <v/>
      </c>
      <c r="K6" s="26"/>
    </row>
    <row r="7" ht="15" customHeight="1" spans="1:11">
      <c r="A7" s="21"/>
      <c r="B7" s="26"/>
      <c r="C7" s="47"/>
      <c r="D7" s="21"/>
      <c r="E7" s="420"/>
      <c r="F7" s="28"/>
      <c r="G7" s="29"/>
      <c r="H7" s="29"/>
      <c r="I7" s="29">
        <f t="shared" ref="I7:I30" si="1">H7-G7</f>
        <v>0</v>
      </c>
      <c r="J7" s="28" t="str">
        <f t="shared" si="0"/>
        <v/>
      </c>
      <c r="K7" s="26"/>
    </row>
    <row r="8" ht="15" customHeight="1" spans="1:11">
      <c r="A8" s="21"/>
      <c r="B8" s="26"/>
      <c r="C8" s="47"/>
      <c r="D8" s="21"/>
      <c r="E8" s="420"/>
      <c r="F8" s="28"/>
      <c r="G8" s="29"/>
      <c r="H8" s="29"/>
      <c r="I8" s="29">
        <f t="shared" si="1"/>
        <v>0</v>
      </c>
      <c r="J8" s="28" t="str">
        <f t="shared" si="0"/>
        <v/>
      </c>
      <c r="K8" s="26"/>
    </row>
    <row r="9" ht="15" customHeight="1" spans="1:11">
      <c r="A9" s="21"/>
      <c r="B9" s="26"/>
      <c r="C9" s="47"/>
      <c r="D9" s="21"/>
      <c r="E9" s="420"/>
      <c r="F9" s="28"/>
      <c r="G9" s="29"/>
      <c r="H9" s="29"/>
      <c r="I9" s="29">
        <f t="shared" si="1"/>
        <v>0</v>
      </c>
      <c r="J9" s="28" t="str">
        <f t="shared" si="0"/>
        <v/>
      </c>
      <c r="K9" s="26"/>
    </row>
    <row r="10" ht="15" customHeight="1" spans="1:11">
      <c r="A10" s="21"/>
      <c r="B10" s="26"/>
      <c r="C10" s="47"/>
      <c r="D10" s="21"/>
      <c r="E10" s="420"/>
      <c r="F10" s="28"/>
      <c r="G10" s="29"/>
      <c r="H10" s="29"/>
      <c r="I10" s="29">
        <f t="shared" si="1"/>
        <v>0</v>
      </c>
      <c r="J10" s="28" t="str">
        <f t="shared" si="0"/>
        <v/>
      </c>
      <c r="K10" s="26"/>
    </row>
    <row r="11" ht="15" customHeight="1" spans="1:11">
      <c r="A11" s="21"/>
      <c r="B11" s="26"/>
      <c r="C11" s="47"/>
      <c r="D11" s="21"/>
      <c r="E11" s="420"/>
      <c r="F11" s="28"/>
      <c r="G11" s="29"/>
      <c r="H11" s="29"/>
      <c r="I11" s="29">
        <f t="shared" si="1"/>
        <v>0</v>
      </c>
      <c r="J11" s="28" t="str">
        <f t="shared" si="0"/>
        <v/>
      </c>
      <c r="K11" s="26"/>
    </row>
    <row r="12" ht="15" customHeight="1" spans="1:11">
      <c r="A12" s="21"/>
      <c r="B12" s="26"/>
      <c r="C12" s="47"/>
      <c r="D12" s="21"/>
      <c r="E12" s="420"/>
      <c r="F12" s="28"/>
      <c r="G12" s="29"/>
      <c r="H12" s="29"/>
      <c r="I12" s="29">
        <f t="shared" si="1"/>
        <v>0</v>
      </c>
      <c r="J12" s="28" t="str">
        <f t="shared" si="0"/>
        <v/>
      </c>
      <c r="K12" s="26"/>
    </row>
    <row r="13" ht="15" customHeight="1" spans="1:11">
      <c r="A13" s="21"/>
      <c r="B13" s="26"/>
      <c r="C13" s="47"/>
      <c r="D13" s="21"/>
      <c r="E13" s="420"/>
      <c r="F13" s="28"/>
      <c r="G13" s="29"/>
      <c r="H13" s="29"/>
      <c r="I13" s="29">
        <f t="shared" si="1"/>
        <v>0</v>
      </c>
      <c r="J13" s="28" t="str">
        <f t="shared" si="0"/>
        <v/>
      </c>
      <c r="K13" s="26"/>
    </row>
    <row r="14" ht="15" customHeight="1" spans="1:11">
      <c r="A14" s="21"/>
      <c r="B14" s="26"/>
      <c r="C14" s="47"/>
      <c r="D14" s="21"/>
      <c r="E14" s="420"/>
      <c r="F14" s="28"/>
      <c r="G14" s="29"/>
      <c r="H14" s="29"/>
      <c r="I14" s="29">
        <f t="shared" si="1"/>
        <v>0</v>
      </c>
      <c r="J14" s="28" t="str">
        <f t="shared" si="0"/>
        <v/>
      </c>
      <c r="K14" s="26"/>
    </row>
    <row r="15" ht="15" customHeight="1" spans="1:11">
      <c r="A15" s="21"/>
      <c r="B15" s="26"/>
      <c r="C15" s="47"/>
      <c r="D15" s="21"/>
      <c r="E15" s="420"/>
      <c r="F15" s="28"/>
      <c r="G15" s="29"/>
      <c r="H15" s="29"/>
      <c r="I15" s="29">
        <f t="shared" si="1"/>
        <v>0</v>
      </c>
      <c r="J15" s="28" t="str">
        <f t="shared" si="0"/>
        <v/>
      </c>
      <c r="K15" s="26"/>
    </row>
    <row r="16" ht="15" customHeight="1" spans="1:11">
      <c r="A16" s="21"/>
      <c r="B16" s="26"/>
      <c r="C16" s="47"/>
      <c r="D16" s="21"/>
      <c r="E16" s="420"/>
      <c r="F16" s="28"/>
      <c r="G16" s="29"/>
      <c r="H16" s="29"/>
      <c r="I16" s="29">
        <f t="shared" si="1"/>
        <v>0</v>
      </c>
      <c r="J16" s="28" t="str">
        <f t="shared" si="0"/>
        <v/>
      </c>
      <c r="K16" s="26"/>
    </row>
    <row r="17" ht="15" customHeight="1" spans="1:11">
      <c r="A17" s="21"/>
      <c r="B17" s="26"/>
      <c r="C17" s="47"/>
      <c r="D17" s="21"/>
      <c r="E17" s="420"/>
      <c r="F17" s="28"/>
      <c r="G17" s="29"/>
      <c r="H17" s="29"/>
      <c r="I17" s="29">
        <f t="shared" si="1"/>
        <v>0</v>
      </c>
      <c r="J17" s="28" t="str">
        <f t="shared" si="0"/>
        <v/>
      </c>
      <c r="K17" s="26"/>
    </row>
    <row r="18" ht="15" customHeight="1" spans="1:11">
      <c r="A18" s="21"/>
      <c r="B18" s="26"/>
      <c r="C18" s="47"/>
      <c r="D18" s="21"/>
      <c r="E18" s="420"/>
      <c r="F18" s="28"/>
      <c r="G18" s="29"/>
      <c r="H18" s="29"/>
      <c r="I18" s="29">
        <f t="shared" si="1"/>
        <v>0</v>
      </c>
      <c r="J18" s="28" t="str">
        <f t="shared" si="0"/>
        <v/>
      </c>
      <c r="K18" s="26"/>
    </row>
    <row r="19" ht="15" customHeight="1" spans="1:11">
      <c r="A19" s="21"/>
      <c r="B19" s="26"/>
      <c r="C19" s="47"/>
      <c r="D19" s="21"/>
      <c r="E19" s="420"/>
      <c r="F19" s="28"/>
      <c r="G19" s="29"/>
      <c r="H19" s="29"/>
      <c r="I19" s="29">
        <f t="shared" si="1"/>
        <v>0</v>
      </c>
      <c r="J19" s="28" t="str">
        <f t="shared" si="0"/>
        <v/>
      </c>
      <c r="K19" s="26"/>
    </row>
    <row r="20" ht="15" customHeight="1" spans="1:11">
      <c r="A20" s="21"/>
      <c r="B20" s="26"/>
      <c r="C20" s="47"/>
      <c r="D20" s="21"/>
      <c r="E20" s="420"/>
      <c r="F20" s="28"/>
      <c r="G20" s="29"/>
      <c r="H20" s="29"/>
      <c r="I20" s="29">
        <f t="shared" si="1"/>
        <v>0</v>
      </c>
      <c r="J20" s="28" t="str">
        <f t="shared" si="0"/>
        <v/>
      </c>
      <c r="K20" s="26"/>
    </row>
    <row r="21" ht="15" customHeight="1" spans="1:11">
      <c r="A21" s="21"/>
      <c r="B21" s="26"/>
      <c r="C21" s="47"/>
      <c r="D21" s="21"/>
      <c r="E21" s="420"/>
      <c r="F21" s="28"/>
      <c r="G21" s="29"/>
      <c r="H21" s="29"/>
      <c r="I21" s="29">
        <f t="shared" si="1"/>
        <v>0</v>
      </c>
      <c r="J21" s="28" t="str">
        <f t="shared" si="0"/>
        <v/>
      </c>
      <c r="K21" s="26"/>
    </row>
    <row r="22" ht="15" customHeight="1" spans="1:11">
      <c r="A22" s="21"/>
      <c r="B22" s="26"/>
      <c r="C22" s="47"/>
      <c r="D22" s="21"/>
      <c r="E22" s="420"/>
      <c r="F22" s="28"/>
      <c r="G22" s="29"/>
      <c r="H22" s="29"/>
      <c r="I22" s="29">
        <f t="shared" si="1"/>
        <v>0</v>
      </c>
      <c r="J22" s="28" t="str">
        <f t="shared" si="0"/>
        <v/>
      </c>
      <c r="K22" s="26"/>
    </row>
    <row r="23" ht="15" customHeight="1" spans="1:11">
      <c r="A23" s="21"/>
      <c r="B23" s="26"/>
      <c r="C23" s="47"/>
      <c r="D23" s="21"/>
      <c r="E23" s="420"/>
      <c r="F23" s="28"/>
      <c r="G23" s="29"/>
      <c r="H23" s="29"/>
      <c r="I23" s="29">
        <f t="shared" si="1"/>
        <v>0</v>
      </c>
      <c r="J23" s="28" t="str">
        <f t="shared" si="0"/>
        <v/>
      </c>
      <c r="K23" s="26"/>
    </row>
    <row r="24" ht="15" customHeight="1" spans="1:11">
      <c r="A24" s="21"/>
      <c r="B24" s="26"/>
      <c r="C24" s="47"/>
      <c r="D24" s="21"/>
      <c r="E24" s="420"/>
      <c r="F24" s="28"/>
      <c r="G24" s="29"/>
      <c r="H24" s="29"/>
      <c r="I24" s="29">
        <f t="shared" si="1"/>
        <v>0</v>
      </c>
      <c r="J24" s="28" t="str">
        <f t="shared" si="0"/>
        <v/>
      </c>
      <c r="K24" s="26"/>
    </row>
    <row r="25" ht="15" customHeight="1" spans="1:11">
      <c r="A25" s="21"/>
      <c r="B25" s="26"/>
      <c r="C25" s="47"/>
      <c r="D25" s="21"/>
      <c r="E25" s="420"/>
      <c r="F25" s="28"/>
      <c r="G25" s="29"/>
      <c r="H25" s="29"/>
      <c r="I25" s="29">
        <f t="shared" si="1"/>
        <v>0</v>
      </c>
      <c r="J25" s="28" t="str">
        <f t="shared" si="0"/>
        <v/>
      </c>
      <c r="K25" s="26"/>
    </row>
    <row r="26" ht="15" customHeight="1" spans="1:11">
      <c r="A26" s="21"/>
      <c r="B26" s="26"/>
      <c r="C26" s="47"/>
      <c r="D26" s="21"/>
      <c r="E26" s="420"/>
      <c r="F26" s="28"/>
      <c r="G26" s="29"/>
      <c r="H26" s="29"/>
      <c r="I26" s="29">
        <f t="shared" si="1"/>
        <v>0</v>
      </c>
      <c r="J26" s="28" t="str">
        <f t="shared" si="0"/>
        <v/>
      </c>
      <c r="K26" s="26"/>
    </row>
    <row r="27" ht="15" customHeight="1" spans="1:11">
      <c r="A27" s="21"/>
      <c r="B27" s="26"/>
      <c r="C27" s="47"/>
      <c r="D27" s="21"/>
      <c r="E27" s="420"/>
      <c r="F27" s="28"/>
      <c r="G27" s="29"/>
      <c r="H27" s="29"/>
      <c r="I27" s="29">
        <f t="shared" si="1"/>
        <v>0</v>
      </c>
      <c r="J27" s="28" t="str">
        <f t="shared" si="0"/>
        <v/>
      </c>
      <c r="K27" s="26"/>
    </row>
    <row r="28" ht="15" customHeight="1" spans="1:11">
      <c r="A28" s="21"/>
      <c r="B28" s="26"/>
      <c r="C28" s="47"/>
      <c r="D28" s="21"/>
      <c r="E28" s="420"/>
      <c r="F28" s="28"/>
      <c r="G28" s="29"/>
      <c r="H28" s="29"/>
      <c r="I28" s="29">
        <f t="shared" si="1"/>
        <v>0</v>
      </c>
      <c r="J28" s="28" t="str">
        <f t="shared" si="0"/>
        <v/>
      </c>
      <c r="K28" s="26"/>
    </row>
    <row r="29" ht="15" customHeight="1" spans="1:11">
      <c r="A29" s="30" t="s">
        <v>146</v>
      </c>
      <c r="B29" s="31"/>
      <c r="C29" s="47"/>
      <c r="D29" s="21"/>
      <c r="E29" s="420"/>
      <c r="F29" s="28"/>
      <c r="G29" s="29">
        <f>SUM(G6:G28)</f>
        <v>0</v>
      </c>
      <c r="H29" s="29">
        <f>SUM(H6:H28)</f>
        <v>0</v>
      </c>
      <c r="I29" s="29">
        <f>SUM(I6:I28)</f>
        <v>0</v>
      </c>
      <c r="J29" s="28" t="str">
        <f t="shared" si="0"/>
        <v/>
      </c>
      <c r="K29" s="26"/>
    </row>
    <row r="30" ht="15" customHeight="1" spans="1:11">
      <c r="A30" s="30" t="s">
        <v>3818</v>
      </c>
      <c r="B30" s="31"/>
      <c r="C30" s="47"/>
      <c r="D30" s="21"/>
      <c r="E30" s="420"/>
      <c r="F30" s="28"/>
      <c r="G30" s="29"/>
      <c r="H30" s="29"/>
      <c r="I30" s="29">
        <f t="shared" si="1"/>
        <v>0</v>
      </c>
      <c r="J30" s="28" t="str">
        <f t="shared" si="0"/>
        <v/>
      </c>
      <c r="K30" s="26"/>
    </row>
    <row r="31" ht="15" customHeight="1" spans="1:11">
      <c r="A31" s="30" t="s">
        <v>3834</v>
      </c>
      <c r="B31" s="31"/>
      <c r="C31" s="47"/>
      <c r="D31" s="21"/>
      <c r="E31" s="420"/>
      <c r="F31" s="28"/>
      <c r="G31" s="29">
        <f>G29-G30</f>
        <v>0</v>
      </c>
      <c r="H31" s="29">
        <f>H29-H30</f>
        <v>0</v>
      </c>
      <c r="I31" s="29">
        <f>SUM(I6:I30)</f>
        <v>0</v>
      </c>
      <c r="J31" s="28" t="str">
        <f t="shared" si="0"/>
        <v/>
      </c>
      <c r="K31" s="26"/>
    </row>
  </sheetData>
  <mergeCells count="3">
    <mergeCell ref="A29:B29"/>
    <mergeCell ref="A30:B30"/>
    <mergeCell ref="A31:B31"/>
  </mergeCells>
  <hyperlinks>
    <hyperlink ref="A2" location="表4非流资汇总!B9" display="返回"/>
    <hyperlink ref="B2" location="索引!D2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Q41"/>
  <sheetViews>
    <sheetView zoomScaleSheetLayoutView="85" workbookViewId="0">
      <selection activeCell="L12" sqref="L12"/>
    </sheetView>
  </sheetViews>
  <sheetFormatPr defaultColWidth="9" defaultRowHeight="15.75"/>
  <cols>
    <col min="1" max="1" width="5.5" style="33" customWidth="1"/>
    <col min="2" max="2" width="14.6" style="33" customWidth="1"/>
    <col min="3" max="3" width="20.4" style="33" customWidth="1"/>
    <col min="4" max="4" width="7.6" style="33" customWidth="1"/>
    <col min="5" max="5" width="5.5" style="33" customWidth="1"/>
    <col min="6" max="6" width="5.7" style="33" customWidth="1"/>
    <col min="7" max="7" width="4.2" style="33" customWidth="1"/>
    <col min="8" max="8" width="7.5" style="33" customWidth="1"/>
    <col min="9" max="9" width="9.7" style="33" customWidth="1"/>
    <col min="10" max="12" width="14.6" style="33" customWidth="1"/>
    <col min="13" max="13" width="6.4" style="33" customWidth="1"/>
    <col min="14" max="14" width="14.6" style="33" customWidth="1"/>
    <col min="15" max="15" width="6.7" style="33" customWidth="1"/>
    <col min="16" max="16" width="15.1" style="33" customWidth="1"/>
    <col min="17" max="17" width="4.6" style="33" customWidth="1"/>
    <col min="18" max="16384" width="9" style="33"/>
  </cols>
  <sheetData>
    <row r="1" ht="24.9" customHeight="1" spans="1:16">
      <c r="A1" s="42" t="s">
        <v>3844</v>
      </c>
      <c r="B1" s="43"/>
      <c r="C1" s="43"/>
      <c r="D1" s="44"/>
      <c r="E1" s="43"/>
      <c r="F1" s="43"/>
      <c r="G1" s="43"/>
      <c r="H1" s="43"/>
      <c r="I1" s="43"/>
      <c r="J1" s="44"/>
      <c r="K1" s="44"/>
      <c r="L1" s="44"/>
      <c r="M1" s="44"/>
      <c r="N1" s="44"/>
      <c r="O1" s="44"/>
      <c r="P1" s="44"/>
    </row>
    <row r="2" ht="14.1" customHeight="1" spans="1:16">
      <c r="A2" s="4" t="s">
        <v>131</v>
      </c>
      <c r="B2" s="4" t="s">
        <v>0</v>
      </c>
      <c r="C2" s="5"/>
      <c r="D2" s="5"/>
      <c r="E2" s="5"/>
      <c r="F2" s="5"/>
      <c r="G2" s="5"/>
      <c r="H2" s="5"/>
      <c r="I2" s="5"/>
      <c r="J2" s="5"/>
      <c r="K2" s="5"/>
      <c r="L2" s="5"/>
      <c r="M2" s="5"/>
      <c r="N2" s="5"/>
      <c r="O2" s="5"/>
      <c r="P2" s="32" t="s">
        <v>3845</v>
      </c>
    </row>
    <row r="3" ht="14.1" customHeight="1" spans="1:16">
      <c r="A3" s="45" t="e">
        <f>#REF!</f>
        <v>#REF!</v>
      </c>
      <c r="B3" s="45"/>
      <c r="C3" s="45"/>
      <c r="D3" s="45"/>
      <c r="E3" s="45"/>
      <c r="F3" s="45"/>
      <c r="G3" s="45"/>
      <c r="H3" s="45"/>
      <c r="I3" s="45"/>
      <c r="J3" s="45"/>
      <c r="K3" s="45"/>
      <c r="L3" s="45"/>
      <c r="M3" s="45"/>
      <c r="N3" s="45"/>
      <c r="O3" s="45"/>
      <c r="P3" s="45"/>
    </row>
    <row r="4" ht="14.1" customHeight="1" spans="1:16">
      <c r="A4" s="5" t="str">
        <f>封面!D7&amp;封面!F7</f>
        <v>被评估方：</v>
      </c>
      <c r="B4" s="5"/>
      <c r="C4" s="5"/>
      <c r="D4" s="5"/>
      <c r="E4" s="5"/>
      <c r="F4" s="5"/>
      <c r="G4" s="5"/>
      <c r="H4" s="5"/>
      <c r="I4" s="5"/>
      <c r="J4" s="5"/>
      <c r="K4" s="5"/>
      <c r="L4" s="5"/>
      <c r="M4" s="5"/>
      <c r="N4" s="5"/>
      <c r="O4" s="5"/>
      <c r="P4" s="32" t="s">
        <v>133</v>
      </c>
    </row>
    <row r="5" ht="15" customHeight="1" spans="1:17">
      <c r="A5" s="9" t="s">
        <v>134</v>
      </c>
      <c r="B5" s="54" t="s">
        <v>3846</v>
      </c>
      <c r="C5" s="54" t="s">
        <v>3847</v>
      </c>
      <c r="D5" s="116" t="s">
        <v>3848</v>
      </c>
      <c r="E5" s="54" t="s">
        <v>3849</v>
      </c>
      <c r="F5" s="116" t="s">
        <v>3850</v>
      </c>
      <c r="G5" s="116" t="s">
        <v>332</v>
      </c>
      <c r="H5" s="116" t="s">
        <v>3851</v>
      </c>
      <c r="I5" s="116" t="s">
        <v>3852</v>
      </c>
      <c r="J5" s="418" t="s">
        <v>139</v>
      </c>
      <c r="K5" s="419"/>
      <c r="L5" s="30" t="s">
        <v>140</v>
      </c>
      <c r="M5" s="119"/>
      <c r="N5" s="31"/>
      <c r="O5" s="9" t="s">
        <v>142</v>
      </c>
      <c r="P5" s="54" t="s">
        <v>143</v>
      </c>
      <c r="Q5" s="415" t="s">
        <v>3853</v>
      </c>
    </row>
    <row r="6" ht="15" customHeight="1" spans="1:17">
      <c r="A6" s="16"/>
      <c r="B6" s="55"/>
      <c r="C6" s="55"/>
      <c r="D6" s="117"/>
      <c r="E6" s="55"/>
      <c r="F6" s="117"/>
      <c r="G6" s="117"/>
      <c r="H6" s="117"/>
      <c r="I6" s="117"/>
      <c r="J6" s="118" t="s">
        <v>3854</v>
      </c>
      <c r="K6" s="118" t="s">
        <v>3855</v>
      </c>
      <c r="L6" s="118" t="s">
        <v>3854</v>
      </c>
      <c r="M6" s="118" t="s">
        <v>3772</v>
      </c>
      <c r="N6" s="118" t="s">
        <v>3855</v>
      </c>
      <c r="O6" s="16"/>
      <c r="P6" s="55"/>
      <c r="Q6" s="416"/>
    </row>
    <row r="7" ht="15" customHeight="1" spans="1:17">
      <c r="A7" s="21"/>
      <c r="B7" s="26"/>
      <c r="C7" s="26"/>
      <c r="D7" s="26"/>
      <c r="E7" s="23"/>
      <c r="F7" s="47"/>
      <c r="G7" s="21"/>
      <c r="H7" s="28"/>
      <c r="I7" s="28"/>
      <c r="J7" s="29"/>
      <c r="K7" s="29"/>
      <c r="L7" s="29"/>
      <c r="M7" s="21" t="str">
        <f>IF(OR(F7="",L7="",L7=0,Q7=""),"",IF((Q7*12-(YEAR(封面!$A$3)-YEAR(F7))*12-(MONTH(封面!$A$3)-MONTH(F7)))/(Q7*12)&lt;=0.15,15,ROUND((Q7*12-(YEAR(封面!$A$3)-YEAR(F7))*12-(MONTH(封面!$A$3)-MONTH(F7)))/(Q7*12)*100,0)))</f>
        <v/>
      </c>
      <c r="N7" s="29" t="str">
        <f t="shared" ref="N7:N38" si="0">IF(L7="","",IF(M7="",L7,L7*M7/100))</f>
        <v/>
      </c>
      <c r="O7" s="28" t="str">
        <f t="shared" ref="O7:O41" si="1">IF(OR(K7&lt;=0,K7=""),"",(IF(N7="",0,N7)-K7)/K7*100)</f>
        <v/>
      </c>
      <c r="P7" s="26"/>
      <c r="Q7" s="417"/>
    </row>
    <row r="8" ht="15" customHeight="1" spans="1:17">
      <c r="A8" s="21"/>
      <c r="B8" s="26"/>
      <c r="C8" s="26"/>
      <c r="D8" s="26"/>
      <c r="E8" s="23"/>
      <c r="F8" s="47"/>
      <c r="G8" s="21"/>
      <c r="H8" s="28"/>
      <c r="I8" s="28"/>
      <c r="J8" s="29"/>
      <c r="K8" s="29"/>
      <c r="L8" s="29"/>
      <c r="M8" s="21" t="str">
        <f>IF(OR(F8="",L8="",L8=0,Q8=""),"",IF((Q8*12-(YEAR(封面!$A$3)-YEAR(F8))*12-(MONTH(封面!$A$3)-MONTH(F8)))/(Q8*12)&lt;=0.15,15,ROUND((Q8*12-(YEAR(封面!$A$3)-YEAR(F8))*12-(MONTH(封面!$A$3)-MONTH(F8)))/(Q8*12)*100,0)))</f>
        <v/>
      </c>
      <c r="N8" s="29" t="str">
        <f t="shared" si="0"/>
        <v/>
      </c>
      <c r="O8" s="28" t="str">
        <f t="shared" si="1"/>
        <v/>
      </c>
      <c r="P8" s="26"/>
      <c r="Q8" s="417"/>
    </row>
    <row r="9" ht="15" customHeight="1" spans="1:17">
      <c r="A9" s="21"/>
      <c r="B9" s="26"/>
      <c r="C9" s="26"/>
      <c r="D9" s="26"/>
      <c r="E9" s="23"/>
      <c r="F9" s="47"/>
      <c r="G9" s="21"/>
      <c r="H9" s="28"/>
      <c r="I9" s="28"/>
      <c r="J9" s="29"/>
      <c r="K9" s="29"/>
      <c r="L9" s="29"/>
      <c r="M9" s="21" t="str">
        <f>IF(OR(F9="",L9="",L9=0,Q9=""),"",IF((Q9*12-(YEAR(封面!$A$3)-YEAR(F9))*12-(MONTH(封面!$A$3)-MONTH(F9)))/(Q9*12)&lt;=0.15,15,ROUND((Q9*12-(YEAR(封面!$A$3)-YEAR(F9))*12-(MONTH(封面!$A$3)-MONTH(F9)))/(Q9*12)*100,0)))</f>
        <v/>
      </c>
      <c r="N9" s="29" t="str">
        <f t="shared" si="0"/>
        <v/>
      </c>
      <c r="O9" s="28" t="str">
        <f t="shared" si="1"/>
        <v/>
      </c>
      <c r="P9" s="26"/>
      <c r="Q9" s="417"/>
    </row>
    <row r="10" ht="15" customHeight="1" spans="1:17">
      <c r="A10" s="21"/>
      <c r="B10" s="26"/>
      <c r="C10" s="26"/>
      <c r="D10" s="26"/>
      <c r="E10" s="23"/>
      <c r="F10" s="47"/>
      <c r="G10" s="21"/>
      <c r="H10" s="28"/>
      <c r="I10" s="28"/>
      <c r="J10" s="29"/>
      <c r="K10" s="29"/>
      <c r="L10" s="29"/>
      <c r="M10" s="21" t="str">
        <f>IF(OR(F10="",L10="",L10=0,Q10=""),"",IF((Q10*12-(YEAR(封面!$A$3)-YEAR(F10))*12-(MONTH(封面!$A$3)-MONTH(F10)))/(Q10*12)&lt;=0.15,15,ROUND((Q10*12-(YEAR(封面!$A$3)-YEAR(F10))*12-(MONTH(封面!$A$3)-MONTH(F10)))/(Q10*12)*100,0)))</f>
        <v/>
      </c>
      <c r="N10" s="29" t="str">
        <f t="shared" si="0"/>
        <v/>
      </c>
      <c r="O10" s="28" t="str">
        <f t="shared" si="1"/>
        <v/>
      </c>
      <c r="P10" s="26"/>
      <c r="Q10" s="417"/>
    </row>
    <row r="11" ht="15" customHeight="1" spans="1:17">
      <c r="A11" s="21"/>
      <c r="B11" s="26"/>
      <c r="C11" s="26"/>
      <c r="D11" s="26"/>
      <c r="E11" s="23"/>
      <c r="F11" s="47"/>
      <c r="G11" s="21"/>
      <c r="H11" s="28"/>
      <c r="I11" s="28"/>
      <c r="J11" s="29"/>
      <c r="K11" s="29"/>
      <c r="L11" s="29"/>
      <c r="M11" s="21" t="str">
        <f>IF(OR(F11="",L11="",L11=0,Q11=""),"",IF((Q11*12-(YEAR(封面!$A$3)-YEAR(F11))*12-(MONTH(封面!$A$3)-MONTH(F11)))/(Q11*12)&lt;=0.15,15,ROUND((Q11*12-(YEAR(封面!$A$3)-YEAR(F11))*12-(MONTH(封面!$A$3)-MONTH(F11)))/(Q11*12)*100,0)))</f>
        <v/>
      </c>
      <c r="N11" s="29" t="str">
        <f t="shared" si="0"/>
        <v/>
      </c>
      <c r="O11" s="28" t="str">
        <f t="shared" si="1"/>
        <v/>
      </c>
      <c r="P11" s="26"/>
      <c r="Q11" s="417"/>
    </row>
    <row r="12" ht="15" customHeight="1" spans="1:17">
      <c r="A12" s="21"/>
      <c r="B12" s="26"/>
      <c r="C12" s="26"/>
      <c r="D12" s="26"/>
      <c r="E12" s="23"/>
      <c r="F12" s="47"/>
      <c r="G12" s="21"/>
      <c r="H12" s="28"/>
      <c r="I12" s="28"/>
      <c r="J12" s="29"/>
      <c r="K12" s="29"/>
      <c r="L12" s="29"/>
      <c r="M12" s="21" t="str">
        <f>IF(OR(F12="",L12="",L12=0,Q12=""),"",IF((Q12*12-(YEAR(封面!$A$3)-YEAR(F12))*12-(MONTH(封面!$A$3)-MONTH(F12)))/(Q12*12)&lt;=0.15,15,ROUND((Q12*12-(YEAR(封面!$A$3)-YEAR(F12))*12-(MONTH(封面!$A$3)-MONTH(F12)))/(Q12*12)*100,0)))</f>
        <v/>
      </c>
      <c r="N12" s="29" t="str">
        <f t="shared" si="0"/>
        <v/>
      </c>
      <c r="O12" s="28" t="str">
        <f t="shared" si="1"/>
        <v/>
      </c>
      <c r="P12" s="26"/>
      <c r="Q12" s="417"/>
    </row>
    <row r="13" ht="15" customHeight="1" spans="1:17">
      <c r="A13" s="21"/>
      <c r="B13" s="26"/>
      <c r="C13" s="26"/>
      <c r="D13" s="26"/>
      <c r="E13" s="23"/>
      <c r="F13" s="47"/>
      <c r="G13" s="21"/>
      <c r="H13" s="28"/>
      <c r="I13" s="28"/>
      <c r="J13" s="29"/>
      <c r="K13" s="29"/>
      <c r="L13" s="29"/>
      <c r="M13" s="21" t="str">
        <f>IF(OR(F13="",L13="",L13=0,Q13=""),"",IF((Q13*12-(YEAR(封面!$A$3)-YEAR(F13))*12-(MONTH(封面!$A$3)-MONTH(F13)))/(Q13*12)&lt;=0.15,15,ROUND((Q13*12-(YEAR(封面!$A$3)-YEAR(F13))*12-(MONTH(封面!$A$3)-MONTH(F13)))/(Q13*12)*100,0)))</f>
        <v/>
      </c>
      <c r="N13" s="29" t="str">
        <f t="shared" si="0"/>
        <v/>
      </c>
      <c r="O13" s="28" t="str">
        <f t="shared" si="1"/>
        <v/>
      </c>
      <c r="P13" s="26"/>
      <c r="Q13" s="417"/>
    </row>
    <row r="14" ht="15" customHeight="1" spans="1:17">
      <c r="A14" s="21"/>
      <c r="B14" s="26"/>
      <c r="C14" s="26"/>
      <c r="D14" s="26"/>
      <c r="E14" s="23"/>
      <c r="F14" s="47"/>
      <c r="G14" s="21"/>
      <c r="H14" s="28"/>
      <c r="I14" s="28"/>
      <c r="J14" s="29"/>
      <c r="K14" s="29"/>
      <c r="L14" s="29"/>
      <c r="M14" s="21" t="str">
        <f>IF(OR(F14="",L14="",L14=0,Q14=""),"",IF((Q14*12-(YEAR(封面!$A$3)-YEAR(F14))*12-(MONTH(封面!$A$3)-MONTH(F14)))/(Q14*12)&lt;=0.15,15,ROUND((Q14*12-(YEAR(封面!$A$3)-YEAR(F14))*12-(MONTH(封面!$A$3)-MONTH(F14)))/(Q14*12)*100,0)))</f>
        <v/>
      </c>
      <c r="N14" s="29" t="str">
        <f t="shared" si="0"/>
        <v/>
      </c>
      <c r="O14" s="28" t="str">
        <f t="shared" si="1"/>
        <v/>
      </c>
      <c r="P14" s="26"/>
      <c r="Q14" s="417"/>
    </row>
    <row r="15" ht="15" customHeight="1" spans="1:17">
      <c r="A15" s="21"/>
      <c r="B15" s="26"/>
      <c r="C15" s="26"/>
      <c r="D15" s="26"/>
      <c r="E15" s="23"/>
      <c r="F15" s="47"/>
      <c r="G15" s="21"/>
      <c r="H15" s="28"/>
      <c r="I15" s="28"/>
      <c r="J15" s="29"/>
      <c r="K15" s="29"/>
      <c r="L15" s="29"/>
      <c r="M15" s="21" t="str">
        <f>IF(OR(F15="",L15="",L15=0,Q15=""),"",IF((Q15*12-(YEAR(封面!$A$3)-YEAR(F15))*12-(MONTH(封面!$A$3)-MONTH(F15)))/(Q15*12)&lt;=0.15,15,ROUND((Q15*12-(YEAR(封面!$A$3)-YEAR(F15))*12-(MONTH(封面!$A$3)-MONTH(F15)))/(Q15*12)*100,0)))</f>
        <v/>
      </c>
      <c r="N15" s="29" t="str">
        <f t="shared" si="0"/>
        <v/>
      </c>
      <c r="O15" s="28" t="str">
        <f t="shared" si="1"/>
        <v/>
      </c>
      <c r="P15" s="26"/>
      <c r="Q15" s="417"/>
    </row>
    <row r="16" ht="15" customHeight="1" spans="1:17">
      <c r="A16" s="21"/>
      <c r="B16" s="26"/>
      <c r="C16" s="26"/>
      <c r="D16" s="26"/>
      <c r="E16" s="23"/>
      <c r="F16" s="47"/>
      <c r="G16" s="21"/>
      <c r="H16" s="28"/>
      <c r="I16" s="28"/>
      <c r="J16" s="29"/>
      <c r="K16" s="29"/>
      <c r="L16" s="29"/>
      <c r="M16" s="21" t="str">
        <f>IF(OR(F16="",L16="",L16=0,Q16=""),"",IF((Q16*12-(YEAR(封面!$A$3)-YEAR(F16))*12-(MONTH(封面!$A$3)-MONTH(F16)))/(Q16*12)&lt;=0.15,15,ROUND((Q16*12-(YEAR(封面!$A$3)-YEAR(F16))*12-(MONTH(封面!$A$3)-MONTH(F16)))/(Q16*12)*100,0)))</f>
        <v/>
      </c>
      <c r="N16" s="29" t="str">
        <f t="shared" si="0"/>
        <v/>
      </c>
      <c r="O16" s="28" t="str">
        <f t="shared" si="1"/>
        <v/>
      </c>
      <c r="P16" s="26"/>
      <c r="Q16" s="417"/>
    </row>
    <row r="17" ht="15" customHeight="1" spans="1:17">
      <c r="A17" s="21"/>
      <c r="B17" s="26"/>
      <c r="C17" s="26"/>
      <c r="D17" s="26"/>
      <c r="E17" s="23"/>
      <c r="F17" s="47"/>
      <c r="G17" s="21"/>
      <c r="H17" s="28"/>
      <c r="I17" s="28"/>
      <c r="J17" s="29"/>
      <c r="K17" s="29"/>
      <c r="L17" s="29"/>
      <c r="M17" s="21" t="str">
        <f>IF(OR(F17="",L17="",L17=0,Q17=""),"",IF((Q17*12-(YEAR(封面!$A$3)-YEAR(F17))*12-(MONTH(封面!$A$3)-MONTH(F17)))/(Q17*12)&lt;=0.15,15,ROUND((Q17*12-(YEAR(封面!$A$3)-YEAR(F17))*12-(MONTH(封面!$A$3)-MONTH(F17)))/(Q17*12)*100,0)))</f>
        <v/>
      </c>
      <c r="N17" s="29" t="str">
        <f t="shared" si="0"/>
        <v/>
      </c>
      <c r="O17" s="28" t="str">
        <f t="shared" si="1"/>
        <v/>
      </c>
      <c r="P17" s="26"/>
      <c r="Q17" s="417"/>
    </row>
    <row r="18" ht="15" customHeight="1" spans="1:17">
      <c r="A18" s="21"/>
      <c r="B18" s="26"/>
      <c r="C18" s="26"/>
      <c r="D18" s="26"/>
      <c r="E18" s="23"/>
      <c r="F18" s="47"/>
      <c r="G18" s="21"/>
      <c r="H18" s="28"/>
      <c r="I18" s="28"/>
      <c r="J18" s="29"/>
      <c r="K18" s="29"/>
      <c r="L18" s="29"/>
      <c r="M18" s="21" t="str">
        <f>IF(OR(F18="",L18="",L18=0,Q18=""),"",IF((Q18*12-(YEAR(封面!$A$3)-YEAR(F18))*12-(MONTH(封面!$A$3)-MONTH(F18)))/(Q18*12)&lt;=0.15,15,ROUND((Q18*12-(YEAR(封面!$A$3)-YEAR(F18))*12-(MONTH(封面!$A$3)-MONTH(F18)))/(Q18*12)*100,0)))</f>
        <v/>
      </c>
      <c r="N18" s="29" t="str">
        <f t="shared" si="0"/>
        <v/>
      </c>
      <c r="O18" s="28" t="str">
        <f t="shared" si="1"/>
        <v/>
      </c>
      <c r="P18" s="26"/>
      <c r="Q18" s="417"/>
    </row>
    <row r="19" ht="15" customHeight="1" spans="1:17">
      <c r="A19" s="21"/>
      <c r="B19" s="26"/>
      <c r="C19" s="26"/>
      <c r="D19" s="26"/>
      <c r="E19" s="23"/>
      <c r="F19" s="47"/>
      <c r="G19" s="21"/>
      <c r="H19" s="28"/>
      <c r="I19" s="28"/>
      <c r="J19" s="29"/>
      <c r="K19" s="29"/>
      <c r="L19" s="29"/>
      <c r="M19" s="21" t="str">
        <f>IF(OR(F19="",L19="",L19=0,Q19=""),"",IF((Q19*12-(YEAR(封面!$A$3)-YEAR(F19))*12-(MONTH(封面!$A$3)-MONTH(F19)))/(Q19*12)&lt;=0.15,15,ROUND((Q19*12-(YEAR(封面!$A$3)-YEAR(F19))*12-(MONTH(封面!$A$3)-MONTH(F19)))/(Q19*12)*100,0)))</f>
        <v/>
      </c>
      <c r="N19" s="29" t="str">
        <f t="shared" si="0"/>
        <v/>
      </c>
      <c r="O19" s="28" t="str">
        <f t="shared" si="1"/>
        <v/>
      </c>
      <c r="P19" s="26"/>
      <c r="Q19" s="417"/>
    </row>
    <row r="20" ht="15" customHeight="1" spans="1:17">
      <c r="A20" s="21"/>
      <c r="B20" s="26"/>
      <c r="C20" s="26"/>
      <c r="D20" s="26"/>
      <c r="E20" s="23"/>
      <c r="F20" s="47"/>
      <c r="G20" s="21"/>
      <c r="H20" s="28"/>
      <c r="I20" s="28"/>
      <c r="J20" s="29"/>
      <c r="K20" s="29"/>
      <c r="L20" s="29"/>
      <c r="M20" s="21" t="str">
        <f>IF(OR(F20="",L20="",L20=0,Q20=""),"",IF((Q20*12-(YEAR(封面!$A$3)-YEAR(F20))*12-(MONTH(封面!$A$3)-MONTH(F20)))/(Q20*12)&lt;=0.15,15,ROUND((Q20*12-(YEAR(封面!$A$3)-YEAR(F20))*12-(MONTH(封面!$A$3)-MONTH(F20)))/(Q20*12)*100,0)))</f>
        <v/>
      </c>
      <c r="N20" s="29" t="str">
        <f t="shared" si="0"/>
        <v/>
      </c>
      <c r="O20" s="28" t="str">
        <f t="shared" si="1"/>
        <v/>
      </c>
      <c r="P20" s="26"/>
      <c r="Q20" s="417"/>
    </row>
    <row r="21" ht="15" customHeight="1" spans="1:17">
      <c r="A21" s="21"/>
      <c r="B21" s="26"/>
      <c r="C21" s="26"/>
      <c r="D21" s="26"/>
      <c r="E21" s="23"/>
      <c r="F21" s="47"/>
      <c r="G21" s="21"/>
      <c r="H21" s="28"/>
      <c r="I21" s="28"/>
      <c r="J21" s="29"/>
      <c r="K21" s="29"/>
      <c r="L21" s="29"/>
      <c r="M21" s="21" t="str">
        <f>IF(OR(F21="",L21="",L21=0,Q21=""),"",IF((Q21*12-(YEAR(封面!$A$3)-YEAR(F21))*12-(MONTH(封面!$A$3)-MONTH(F21)))/(Q21*12)&lt;=0.15,15,ROUND((Q21*12-(YEAR(封面!$A$3)-YEAR(F21))*12-(MONTH(封面!$A$3)-MONTH(F21)))/(Q21*12)*100,0)))</f>
        <v/>
      </c>
      <c r="N21" s="29" t="str">
        <f t="shared" si="0"/>
        <v/>
      </c>
      <c r="O21" s="28" t="str">
        <f t="shared" si="1"/>
        <v/>
      </c>
      <c r="P21" s="26"/>
      <c r="Q21" s="417"/>
    </row>
    <row r="22" ht="15" customHeight="1" spans="1:17">
      <c r="A22" s="21"/>
      <c r="B22" s="26"/>
      <c r="C22" s="26"/>
      <c r="D22" s="26"/>
      <c r="E22" s="23"/>
      <c r="F22" s="47"/>
      <c r="G22" s="21"/>
      <c r="H22" s="28"/>
      <c r="I22" s="28"/>
      <c r="J22" s="29"/>
      <c r="K22" s="29"/>
      <c r="L22" s="29"/>
      <c r="M22" s="21" t="str">
        <f>IF(OR(F22="",L22="",L22=0,Q22=""),"",IF((Q22*12-(YEAR(封面!$A$3)-YEAR(F22))*12-(MONTH(封面!$A$3)-MONTH(F22)))/(Q22*12)&lt;=0.15,15,ROUND((Q22*12-(YEAR(封面!$A$3)-YEAR(F22))*12-(MONTH(封面!$A$3)-MONTH(F22)))/(Q22*12)*100,0)))</f>
        <v/>
      </c>
      <c r="N22" s="29" t="str">
        <f t="shared" si="0"/>
        <v/>
      </c>
      <c r="O22" s="28" t="str">
        <f t="shared" si="1"/>
        <v/>
      </c>
      <c r="P22" s="26"/>
      <c r="Q22" s="417"/>
    </row>
    <row r="23" ht="15" customHeight="1" spans="1:17">
      <c r="A23" s="21"/>
      <c r="B23" s="26"/>
      <c r="C23" s="26"/>
      <c r="D23" s="26"/>
      <c r="E23" s="23"/>
      <c r="F23" s="47"/>
      <c r="G23" s="21"/>
      <c r="H23" s="28"/>
      <c r="I23" s="28"/>
      <c r="J23" s="29"/>
      <c r="K23" s="29"/>
      <c r="L23" s="29"/>
      <c r="M23" s="21" t="str">
        <f>IF(OR(F23="",L23="",L23=0,Q23=""),"",IF((Q23*12-(YEAR(封面!$A$3)-YEAR(F23))*12-(MONTH(封面!$A$3)-MONTH(F23)))/(Q23*12)&lt;=0.15,15,ROUND((Q23*12-(YEAR(封面!$A$3)-YEAR(F23))*12-(MONTH(封面!$A$3)-MONTH(F23)))/(Q23*12)*100,0)))</f>
        <v/>
      </c>
      <c r="N23" s="29" t="str">
        <f t="shared" si="0"/>
        <v/>
      </c>
      <c r="O23" s="28" t="str">
        <f t="shared" si="1"/>
        <v/>
      </c>
      <c r="P23" s="26"/>
      <c r="Q23" s="417"/>
    </row>
    <row r="24" ht="15" customHeight="1" spans="1:17">
      <c r="A24" s="21"/>
      <c r="B24" s="26"/>
      <c r="C24" s="26"/>
      <c r="D24" s="26"/>
      <c r="E24" s="23"/>
      <c r="F24" s="47"/>
      <c r="G24" s="21"/>
      <c r="H24" s="28"/>
      <c r="I24" s="28"/>
      <c r="J24" s="29"/>
      <c r="K24" s="29"/>
      <c r="L24" s="29"/>
      <c r="M24" s="21" t="str">
        <f>IF(OR(F24="",L24="",L24=0,Q24=""),"",IF((Q24*12-(YEAR(封面!$A$3)-YEAR(F24))*12-(MONTH(封面!$A$3)-MONTH(F24)))/(Q24*12)&lt;=0.15,15,ROUND((Q24*12-(YEAR(封面!$A$3)-YEAR(F24))*12-(MONTH(封面!$A$3)-MONTH(F24)))/(Q24*12)*100,0)))</f>
        <v/>
      </c>
      <c r="N24" s="29" t="str">
        <f t="shared" si="0"/>
        <v/>
      </c>
      <c r="O24" s="28" t="str">
        <f t="shared" si="1"/>
        <v/>
      </c>
      <c r="P24" s="26"/>
      <c r="Q24" s="417"/>
    </row>
    <row r="25" ht="15" customHeight="1" spans="1:17">
      <c r="A25" s="21"/>
      <c r="B25" s="26"/>
      <c r="C25" s="26"/>
      <c r="D25" s="26"/>
      <c r="E25" s="23"/>
      <c r="F25" s="47"/>
      <c r="G25" s="21"/>
      <c r="H25" s="28"/>
      <c r="I25" s="28"/>
      <c r="J25" s="29"/>
      <c r="K25" s="29"/>
      <c r="L25" s="29"/>
      <c r="M25" s="21" t="str">
        <f>IF(OR(F25="",L25="",L25=0,Q25=""),"",IF((Q25*12-(YEAR(封面!$A$3)-YEAR(F25))*12-(MONTH(封面!$A$3)-MONTH(F25)))/(Q25*12)&lt;=0.15,15,ROUND((Q25*12-(YEAR(封面!$A$3)-YEAR(F25))*12-(MONTH(封面!$A$3)-MONTH(F25)))/(Q25*12)*100,0)))</f>
        <v/>
      </c>
      <c r="N25" s="29" t="str">
        <f t="shared" si="0"/>
        <v/>
      </c>
      <c r="O25" s="28" t="str">
        <f t="shared" si="1"/>
        <v/>
      </c>
      <c r="P25" s="26"/>
      <c r="Q25" s="417"/>
    </row>
    <row r="26" ht="15" customHeight="1" spans="1:17">
      <c r="A26" s="21"/>
      <c r="B26" s="26"/>
      <c r="C26" s="26"/>
      <c r="D26" s="26"/>
      <c r="E26" s="23"/>
      <c r="F26" s="47"/>
      <c r="G26" s="21"/>
      <c r="H26" s="28"/>
      <c r="I26" s="28"/>
      <c r="J26" s="29"/>
      <c r="K26" s="29"/>
      <c r="L26" s="29"/>
      <c r="M26" s="21" t="str">
        <f>IF(OR(F26="",L26="",L26=0,Q26=""),"",IF((Q26*12-(YEAR(封面!$A$3)-YEAR(F26))*12-(MONTH(封面!$A$3)-MONTH(F26)))/(Q26*12)&lt;=0.15,15,ROUND((Q26*12-(YEAR(封面!$A$3)-YEAR(F26))*12-(MONTH(封面!$A$3)-MONTH(F26)))/(Q26*12)*100,0)))</f>
        <v/>
      </c>
      <c r="N26" s="29" t="str">
        <f t="shared" si="0"/>
        <v/>
      </c>
      <c r="O26" s="28" t="str">
        <f t="shared" si="1"/>
        <v/>
      </c>
      <c r="P26" s="26"/>
      <c r="Q26" s="417"/>
    </row>
    <row r="27" ht="15" customHeight="1" spans="1:17">
      <c r="A27" s="21"/>
      <c r="B27" s="26"/>
      <c r="C27" s="26"/>
      <c r="D27" s="26"/>
      <c r="E27" s="23"/>
      <c r="F27" s="47"/>
      <c r="G27" s="21"/>
      <c r="H27" s="28"/>
      <c r="I27" s="28"/>
      <c r="J27" s="29"/>
      <c r="K27" s="29"/>
      <c r="L27" s="29"/>
      <c r="M27" s="21" t="str">
        <f>IF(OR(F27="",L27="",L27=0,Q27=""),"",IF((Q27*12-(YEAR(封面!$A$3)-YEAR(F27))*12-(MONTH(封面!$A$3)-MONTH(F27)))/(Q27*12)&lt;=0.15,15,ROUND((Q27*12-(YEAR(封面!$A$3)-YEAR(F27))*12-(MONTH(封面!$A$3)-MONTH(F27)))/(Q27*12)*100,0)))</f>
        <v/>
      </c>
      <c r="N27" s="29" t="str">
        <f t="shared" si="0"/>
        <v/>
      </c>
      <c r="O27" s="28" t="str">
        <f t="shared" si="1"/>
        <v/>
      </c>
      <c r="P27" s="26"/>
      <c r="Q27" s="417"/>
    </row>
    <row r="28" ht="15" customHeight="1" spans="1:17">
      <c r="A28" s="21"/>
      <c r="B28" s="26"/>
      <c r="C28" s="26"/>
      <c r="D28" s="26"/>
      <c r="E28" s="23"/>
      <c r="F28" s="47"/>
      <c r="G28" s="21"/>
      <c r="H28" s="28"/>
      <c r="I28" s="28"/>
      <c r="J28" s="29"/>
      <c r="K28" s="29"/>
      <c r="L28" s="29"/>
      <c r="M28" s="21" t="str">
        <f>IF(OR(F28="",L28="",L28=0,Q28=""),"",IF((Q28*12-(YEAR(封面!$A$3)-YEAR(F28))*12-(MONTH(封面!$A$3)-MONTH(F28)))/(Q28*12)&lt;=0.15,15,ROUND((Q28*12-(YEAR(封面!$A$3)-YEAR(F28))*12-(MONTH(封面!$A$3)-MONTH(F28)))/(Q28*12)*100,0)))</f>
        <v/>
      </c>
      <c r="N28" s="29" t="str">
        <f t="shared" si="0"/>
        <v/>
      </c>
      <c r="O28" s="28" t="str">
        <f t="shared" si="1"/>
        <v/>
      </c>
      <c r="P28" s="26"/>
      <c r="Q28" s="417"/>
    </row>
    <row r="29" ht="15" customHeight="1" spans="1:17">
      <c r="A29" s="21"/>
      <c r="B29" s="26"/>
      <c r="C29" s="26"/>
      <c r="D29" s="26"/>
      <c r="E29" s="23"/>
      <c r="F29" s="47"/>
      <c r="G29" s="21"/>
      <c r="H29" s="28"/>
      <c r="I29" s="28"/>
      <c r="J29" s="29"/>
      <c r="K29" s="29"/>
      <c r="L29" s="29"/>
      <c r="M29" s="21" t="str">
        <f>IF(OR(F29="",L29="",L29=0,Q29=""),"",IF((Q29*12-(YEAR(封面!$A$3)-YEAR(F29))*12-(MONTH(封面!$A$3)-MONTH(F29)))/(Q29*12)&lt;=0.15,15,ROUND((Q29*12-(YEAR(封面!$A$3)-YEAR(F29))*12-(MONTH(封面!$A$3)-MONTH(F29)))/(Q29*12)*100,0)))</f>
        <v/>
      </c>
      <c r="N29" s="29" t="str">
        <f t="shared" si="0"/>
        <v/>
      </c>
      <c r="O29" s="28" t="str">
        <f t="shared" si="1"/>
        <v/>
      </c>
      <c r="P29" s="26"/>
      <c r="Q29" s="417"/>
    </row>
    <row r="30" ht="15" customHeight="1" spans="1:17">
      <c r="A30" s="21"/>
      <c r="B30" s="26"/>
      <c r="C30" s="26"/>
      <c r="D30" s="26"/>
      <c r="E30" s="23"/>
      <c r="F30" s="47"/>
      <c r="G30" s="21"/>
      <c r="H30" s="28"/>
      <c r="I30" s="28"/>
      <c r="J30" s="29"/>
      <c r="K30" s="29"/>
      <c r="L30" s="29"/>
      <c r="M30" s="21" t="str">
        <f>IF(OR(F30="",L30="",L30=0,Q30=""),"",IF((Q30*12-(YEAR(封面!$A$3)-YEAR(F30))*12-(MONTH(封面!$A$3)-MONTH(F30)))/(Q30*12)&lt;=0.15,15,ROUND((Q30*12-(YEAR(封面!$A$3)-YEAR(F30))*12-(MONTH(封面!$A$3)-MONTH(F30)))/(Q30*12)*100,0)))</f>
        <v/>
      </c>
      <c r="N30" s="29" t="str">
        <f t="shared" si="0"/>
        <v/>
      </c>
      <c r="O30" s="28" t="str">
        <f t="shared" si="1"/>
        <v/>
      </c>
      <c r="P30" s="26"/>
      <c r="Q30" s="417"/>
    </row>
    <row r="31" ht="15" customHeight="1" spans="1:17">
      <c r="A31" s="21"/>
      <c r="B31" s="26"/>
      <c r="C31" s="26"/>
      <c r="D31" s="26"/>
      <c r="E31" s="23"/>
      <c r="F31" s="47"/>
      <c r="G31" s="21"/>
      <c r="H31" s="28"/>
      <c r="I31" s="28"/>
      <c r="J31" s="29"/>
      <c r="K31" s="29"/>
      <c r="L31" s="29"/>
      <c r="M31" s="21" t="str">
        <f>IF(OR(F31="",L31="",L31=0,Q31=""),"",IF((Q31*12-(YEAR(封面!$A$3)-YEAR(F31))*12-(MONTH(封面!$A$3)-MONTH(F31)))/(Q31*12)&lt;=0.15,15,ROUND((Q31*12-(YEAR(封面!$A$3)-YEAR(F31))*12-(MONTH(封面!$A$3)-MONTH(F31)))/(Q31*12)*100,0)))</f>
        <v/>
      </c>
      <c r="N31" s="29" t="str">
        <f t="shared" si="0"/>
        <v/>
      </c>
      <c r="O31" s="28" t="str">
        <f t="shared" si="1"/>
        <v/>
      </c>
      <c r="P31" s="26"/>
      <c r="Q31" s="417"/>
    </row>
    <row r="32" ht="15" customHeight="1" spans="1:17">
      <c r="A32" s="21"/>
      <c r="B32" s="26"/>
      <c r="C32" s="26"/>
      <c r="D32" s="26"/>
      <c r="E32" s="23"/>
      <c r="F32" s="47"/>
      <c r="G32" s="21"/>
      <c r="H32" s="28"/>
      <c r="I32" s="28"/>
      <c r="J32" s="29"/>
      <c r="K32" s="29"/>
      <c r="L32" s="29"/>
      <c r="M32" s="21" t="str">
        <f>IF(OR(F32="",L32="",L32=0,Q32=""),"",IF((Q32*12-(YEAR(封面!$A$3)-YEAR(F32))*12-(MONTH(封面!$A$3)-MONTH(F32)))/(Q32*12)&lt;=0.15,15,ROUND((Q32*12-(YEAR(封面!$A$3)-YEAR(F32))*12-(MONTH(封面!$A$3)-MONTH(F32)))/(Q32*12)*100,0)))</f>
        <v/>
      </c>
      <c r="N32" s="29" t="str">
        <f t="shared" si="0"/>
        <v/>
      </c>
      <c r="O32" s="28" t="str">
        <f t="shared" si="1"/>
        <v/>
      </c>
      <c r="P32" s="26"/>
      <c r="Q32" s="417"/>
    </row>
    <row r="33" ht="15" customHeight="1" spans="1:17">
      <c r="A33" s="21"/>
      <c r="B33" s="26"/>
      <c r="C33" s="26"/>
      <c r="D33" s="26"/>
      <c r="E33" s="23"/>
      <c r="F33" s="47"/>
      <c r="G33" s="21"/>
      <c r="H33" s="28"/>
      <c r="I33" s="28"/>
      <c r="J33" s="29"/>
      <c r="K33" s="29"/>
      <c r="L33" s="29"/>
      <c r="M33" s="21" t="str">
        <f>IF(OR(F33="",L33="",L33=0,Q33=""),"",IF((Q33*12-(YEAR(封面!$A$3)-YEAR(F33))*12-(MONTH(封面!$A$3)-MONTH(F33)))/(Q33*12)&lt;=0.15,15,ROUND((Q33*12-(YEAR(封面!$A$3)-YEAR(F33))*12-(MONTH(封面!$A$3)-MONTH(F33)))/(Q33*12)*100,0)))</f>
        <v/>
      </c>
      <c r="N33" s="29" t="str">
        <f t="shared" si="0"/>
        <v/>
      </c>
      <c r="O33" s="28" t="str">
        <f t="shared" si="1"/>
        <v/>
      </c>
      <c r="P33" s="26"/>
      <c r="Q33" s="417"/>
    </row>
    <row r="34" ht="15" customHeight="1" spans="1:17">
      <c r="A34" s="21"/>
      <c r="B34" s="26"/>
      <c r="C34" s="26"/>
      <c r="D34" s="26"/>
      <c r="E34" s="23"/>
      <c r="F34" s="47"/>
      <c r="G34" s="21"/>
      <c r="H34" s="28"/>
      <c r="I34" s="28"/>
      <c r="J34" s="29"/>
      <c r="K34" s="29"/>
      <c r="L34" s="29"/>
      <c r="M34" s="21" t="str">
        <f>IF(OR(F34="",L34="",L34=0,Q34=""),"",IF((Q34*12-(YEAR(封面!$A$3)-YEAR(F34))*12-(MONTH(封面!$A$3)-MONTH(F34)))/(Q34*12)&lt;=0.15,15,ROUND((Q34*12-(YEAR(封面!$A$3)-YEAR(F34))*12-(MONTH(封面!$A$3)-MONTH(F34)))/(Q34*12)*100,0)))</f>
        <v/>
      </c>
      <c r="N34" s="29" t="str">
        <f t="shared" si="0"/>
        <v/>
      </c>
      <c r="O34" s="28" t="str">
        <f t="shared" si="1"/>
        <v/>
      </c>
      <c r="P34" s="26"/>
      <c r="Q34" s="417"/>
    </row>
    <row r="35" ht="15" customHeight="1" spans="1:17">
      <c r="A35" s="21"/>
      <c r="B35" s="26"/>
      <c r="C35" s="26"/>
      <c r="D35" s="26"/>
      <c r="E35" s="23"/>
      <c r="F35" s="47"/>
      <c r="G35" s="21"/>
      <c r="H35" s="28"/>
      <c r="I35" s="28"/>
      <c r="J35" s="29"/>
      <c r="K35" s="29"/>
      <c r="L35" s="29"/>
      <c r="M35" s="21" t="str">
        <f>IF(OR(F35="",L35="",L35=0,Q35=""),"",IF((Q35*12-(YEAR(封面!$A$3)-YEAR(F35))*12-(MONTH(封面!$A$3)-MONTH(F35)))/(Q35*12)&lt;=0.15,15,ROUND((Q35*12-(YEAR(封面!$A$3)-YEAR(F35))*12-(MONTH(封面!$A$3)-MONTH(F35)))/(Q35*12)*100,0)))</f>
        <v/>
      </c>
      <c r="N35" s="29" t="str">
        <f t="shared" si="0"/>
        <v/>
      </c>
      <c r="O35" s="28" t="str">
        <f t="shared" si="1"/>
        <v/>
      </c>
      <c r="P35" s="26"/>
      <c r="Q35" s="417"/>
    </row>
    <row r="36" ht="15" customHeight="1" spans="1:17">
      <c r="A36" s="21"/>
      <c r="B36" s="26"/>
      <c r="C36" s="26"/>
      <c r="D36" s="26"/>
      <c r="E36" s="23"/>
      <c r="F36" s="47"/>
      <c r="G36" s="21"/>
      <c r="H36" s="28"/>
      <c r="I36" s="28"/>
      <c r="J36" s="29"/>
      <c r="K36" s="29"/>
      <c r="L36" s="29"/>
      <c r="M36" s="21" t="str">
        <f>IF(OR(F36="",L36="",L36=0,Q36=""),"",IF((Q36*12-(YEAR(封面!$A$3)-YEAR(F36))*12-(MONTH(封面!$A$3)-MONTH(F36)))/(Q36*12)&lt;=0.15,15,ROUND((Q36*12-(YEAR(封面!$A$3)-YEAR(F36))*12-(MONTH(封面!$A$3)-MONTH(F36)))/(Q36*12)*100,0)))</f>
        <v/>
      </c>
      <c r="N36" s="29" t="str">
        <f t="shared" si="0"/>
        <v/>
      </c>
      <c r="O36" s="28" t="str">
        <f t="shared" si="1"/>
        <v/>
      </c>
      <c r="P36" s="26"/>
      <c r="Q36" s="417"/>
    </row>
    <row r="37" ht="15" customHeight="1" spans="1:17">
      <c r="A37" s="21"/>
      <c r="B37" s="26"/>
      <c r="C37" s="26"/>
      <c r="D37" s="26"/>
      <c r="E37" s="23"/>
      <c r="F37" s="47"/>
      <c r="G37" s="21"/>
      <c r="H37" s="28"/>
      <c r="I37" s="28"/>
      <c r="J37" s="29"/>
      <c r="K37" s="29"/>
      <c r="L37" s="29"/>
      <c r="M37" s="21" t="str">
        <f>IF(OR(F37="",L37="",L37=0,Q37=""),"",IF((Q37*12-(YEAR(封面!$A$3)-YEAR(F37))*12-(MONTH(封面!$A$3)-MONTH(F37)))/(Q37*12)&lt;=0.15,15,ROUND((Q37*12-(YEAR(封面!$A$3)-YEAR(F37))*12-(MONTH(封面!$A$3)-MONTH(F37)))/(Q37*12)*100,0)))</f>
        <v/>
      </c>
      <c r="N37" s="29" t="str">
        <f t="shared" si="0"/>
        <v/>
      </c>
      <c r="O37" s="28" t="str">
        <f t="shared" si="1"/>
        <v/>
      </c>
      <c r="P37" s="26"/>
      <c r="Q37" s="417"/>
    </row>
    <row r="38" ht="15" customHeight="1" spans="1:17">
      <c r="A38" s="21"/>
      <c r="B38" s="26"/>
      <c r="C38" s="26"/>
      <c r="D38" s="26"/>
      <c r="E38" s="23"/>
      <c r="F38" s="47"/>
      <c r="G38" s="21"/>
      <c r="H38" s="28"/>
      <c r="I38" s="28"/>
      <c r="J38" s="29"/>
      <c r="K38" s="29"/>
      <c r="L38" s="29"/>
      <c r="M38" s="21" t="str">
        <f>IF(OR(F38="",L38="",L38=0,Q38=""),"",IF((Q38*12-(YEAR(封面!$A$3)-YEAR(F38))*12-(MONTH(封面!$A$3)-MONTH(F38)))/(Q38*12)&lt;=0.15,15,ROUND((Q38*12-(YEAR(封面!$A$3)-YEAR(F38))*12-(MONTH(封面!$A$3)-MONTH(F38)))/(Q38*12)*100,0)))</f>
        <v/>
      </c>
      <c r="N38" s="29" t="str">
        <f t="shared" si="0"/>
        <v/>
      </c>
      <c r="O38" s="28" t="str">
        <f t="shared" si="1"/>
        <v/>
      </c>
      <c r="P38" s="26"/>
      <c r="Q38" s="417"/>
    </row>
    <row r="39" ht="15" customHeight="1" spans="1:17">
      <c r="A39" s="30" t="s">
        <v>3856</v>
      </c>
      <c r="B39" s="119"/>
      <c r="C39" s="31"/>
      <c r="D39" s="26"/>
      <c r="E39" s="23"/>
      <c r="F39" s="47"/>
      <c r="G39" s="21"/>
      <c r="H39" s="28"/>
      <c r="I39" s="28"/>
      <c r="J39" s="29">
        <f>SUM(J7:J38)</f>
        <v>0</v>
      </c>
      <c r="K39" s="29">
        <f>SUM(K7:K38)</f>
        <v>0</v>
      </c>
      <c r="L39" s="29">
        <f>SUM(L7:L38)</f>
        <v>0</v>
      </c>
      <c r="M39" s="29"/>
      <c r="N39" s="29">
        <f>SUM(N7:N38)</f>
        <v>0</v>
      </c>
      <c r="O39" s="28" t="str">
        <f t="shared" si="1"/>
        <v/>
      </c>
      <c r="P39" s="26"/>
      <c r="Q39" s="417"/>
    </row>
    <row r="40" ht="15" customHeight="1" spans="1:17">
      <c r="A40" s="30" t="s">
        <v>3818</v>
      </c>
      <c r="B40" s="119"/>
      <c r="C40" s="31"/>
      <c r="D40" s="26"/>
      <c r="E40" s="23"/>
      <c r="F40" s="47"/>
      <c r="G40" s="21"/>
      <c r="H40" s="28"/>
      <c r="I40" s="28"/>
      <c r="J40" s="29"/>
      <c r="K40" s="29"/>
      <c r="L40" s="29"/>
      <c r="M40" s="21" t="str">
        <f>IF(OR(F40="",L40="",L40=0,Q40=""),"",IF((Q40*12-(YEAR(封面!$A$3)-YEAR(F40))*12-(MONTH(封面!$A$3)-MONTH(F40)))/(Q40*12)&lt;=0.15,15,ROUND((Q40*12-(YEAR(封面!$A$3)-YEAR(F40))*12-(MONTH(封面!$A$3)-MONTH(F40)))/(Q40*12)*100,0)))</f>
        <v/>
      </c>
      <c r="N40" s="29"/>
      <c r="O40" s="28" t="str">
        <f t="shared" si="1"/>
        <v/>
      </c>
      <c r="P40" s="26"/>
      <c r="Q40" s="417"/>
    </row>
    <row r="41" ht="15" customHeight="1" spans="1:17">
      <c r="A41" s="30" t="s">
        <v>3857</v>
      </c>
      <c r="B41" s="119"/>
      <c r="C41" s="31"/>
      <c r="D41" s="26"/>
      <c r="E41" s="23"/>
      <c r="F41" s="47"/>
      <c r="G41" s="21"/>
      <c r="H41" s="28"/>
      <c r="I41" s="28"/>
      <c r="J41" s="29">
        <f>J39-J40</f>
        <v>0</v>
      </c>
      <c r="K41" s="29">
        <f>K39-K40</f>
        <v>0</v>
      </c>
      <c r="L41" s="29">
        <f>L39-L40</f>
        <v>0</v>
      </c>
      <c r="M41" s="29"/>
      <c r="N41" s="29">
        <f>N39-N40</f>
        <v>0</v>
      </c>
      <c r="O41" s="28" t="str">
        <f t="shared" si="1"/>
        <v/>
      </c>
      <c r="P41" s="26"/>
      <c r="Q41" s="417"/>
    </row>
  </sheetData>
  <mergeCells count="17">
    <mergeCell ref="J5:K5"/>
    <mergeCell ref="L5:N5"/>
    <mergeCell ref="A39:C39"/>
    <mergeCell ref="A40:C40"/>
    <mergeCell ref="A41:C41"/>
    <mergeCell ref="A5:A6"/>
    <mergeCell ref="B5:B6"/>
    <mergeCell ref="C5:C6"/>
    <mergeCell ref="D5:D6"/>
    <mergeCell ref="E5:E6"/>
    <mergeCell ref="F5:F6"/>
    <mergeCell ref="G5:G6"/>
    <mergeCell ref="H5:H6"/>
    <mergeCell ref="I5:I6"/>
    <mergeCell ref="O5:O6"/>
    <mergeCell ref="P5:P6"/>
    <mergeCell ref="Q5:Q6"/>
  </mergeCells>
  <hyperlinks>
    <hyperlink ref="A2" location="'表4-5投资性房地产汇总'!B6" display="返回"/>
    <hyperlink ref="B2" location="索引!E19" display="返回索引页"/>
  </hyperlinks>
  <printOptions horizontalCentered="1"/>
  <pageMargins left="0.551181102362205" right="0.551181102362205" top="0.78740157480315" bottom="0.78740157480315" header="0.511811023622047" footer="0.590551181102362"/>
  <pageSetup paperSize="9" scale="75" fitToHeight="0" orientation="landscape"/>
  <headerFooter alignWithMargins="0">
    <oddFooter>&amp;L&amp;9被评估单位(或者产权持有单位)填表人：
填表日期：年月日&amp;C&amp;9共&amp;N页第&amp;P页
&amp;R&amp;9评估人员：
</oddFooter>
  </headerFooter>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P41"/>
  <sheetViews>
    <sheetView zoomScaleSheetLayoutView="85" workbookViewId="0">
      <selection activeCell="L12" sqref="L12"/>
    </sheetView>
  </sheetViews>
  <sheetFormatPr defaultColWidth="9" defaultRowHeight="15.75"/>
  <cols>
    <col min="1" max="1" width="5.5" style="33" customWidth="1"/>
    <col min="2" max="2" width="14.6" style="33" customWidth="1"/>
    <col min="3" max="3" width="20.4" style="33" customWidth="1"/>
    <col min="4" max="4" width="7.6" style="33" customWidth="1"/>
    <col min="5" max="5" width="5.5" style="33" customWidth="1"/>
    <col min="6" max="6" width="5.7" style="33" customWidth="1"/>
    <col min="7" max="7" width="4.2" style="33" customWidth="1"/>
    <col min="8" max="8" width="8.4" style="33" customWidth="1"/>
    <col min="9" max="9" width="9.7" style="33" customWidth="1"/>
    <col min="10" max="13" width="15.6" style="33" customWidth="1"/>
    <col min="14" max="14" width="7.9" style="33" customWidth="1"/>
    <col min="15" max="15" width="15.1" style="33" customWidth="1"/>
    <col min="16" max="16" width="4.6" style="33" customWidth="1"/>
    <col min="17" max="16384" width="9" style="33"/>
  </cols>
  <sheetData>
    <row r="1" ht="24.9" customHeight="1" spans="1:15">
      <c r="A1" s="42" t="s">
        <v>3858</v>
      </c>
      <c r="B1" s="43"/>
      <c r="C1" s="43"/>
      <c r="D1" s="44"/>
      <c r="E1" s="43"/>
      <c r="F1" s="43"/>
      <c r="G1" s="43"/>
      <c r="H1" s="43"/>
      <c r="I1" s="43"/>
      <c r="J1" s="44"/>
      <c r="K1" s="44"/>
      <c r="L1" s="44"/>
      <c r="M1" s="44"/>
      <c r="N1" s="44"/>
      <c r="O1" s="44"/>
    </row>
    <row r="2" ht="14.1" customHeight="1" spans="1:15">
      <c r="A2" s="4" t="s">
        <v>131</v>
      </c>
      <c r="B2" s="4" t="s">
        <v>0</v>
      </c>
      <c r="C2" s="5"/>
      <c r="D2" s="5"/>
      <c r="E2" s="5"/>
      <c r="F2" s="5"/>
      <c r="G2" s="5"/>
      <c r="H2" s="5"/>
      <c r="I2" s="5"/>
      <c r="J2" s="5"/>
      <c r="K2" s="5"/>
      <c r="L2" s="5"/>
      <c r="M2" s="5"/>
      <c r="N2" s="5"/>
      <c r="O2" s="32" t="s">
        <v>3859</v>
      </c>
    </row>
    <row r="3" ht="14.1" customHeight="1" spans="1:15">
      <c r="A3" s="45" t="e">
        <f>#REF!</f>
        <v>#REF!</v>
      </c>
      <c r="B3" s="45"/>
      <c r="C3" s="45"/>
      <c r="D3" s="45"/>
      <c r="E3" s="45"/>
      <c r="F3" s="45"/>
      <c r="G3" s="45"/>
      <c r="H3" s="45"/>
      <c r="I3" s="45"/>
      <c r="J3" s="45"/>
      <c r="K3" s="45"/>
      <c r="L3" s="45"/>
      <c r="M3" s="45"/>
      <c r="N3" s="45"/>
      <c r="O3" s="45"/>
    </row>
    <row r="4" ht="14.1" customHeight="1" spans="1:15">
      <c r="A4" s="5" t="str">
        <f>封面!D7&amp;封面!F7</f>
        <v>被评估方：</v>
      </c>
      <c r="B4" s="5"/>
      <c r="C4" s="5"/>
      <c r="D4" s="5"/>
      <c r="E4" s="5"/>
      <c r="F4" s="5"/>
      <c r="G4" s="5"/>
      <c r="H4" s="5"/>
      <c r="I4" s="5"/>
      <c r="J4" s="5"/>
      <c r="K4" s="5"/>
      <c r="L4" s="5"/>
      <c r="M4" s="5"/>
      <c r="N4" s="5"/>
      <c r="O4" s="32" t="s">
        <v>133</v>
      </c>
    </row>
    <row r="5" ht="15" customHeight="1" spans="1:16">
      <c r="A5" s="9" t="s">
        <v>134</v>
      </c>
      <c r="B5" s="54" t="s">
        <v>3846</v>
      </c>
      <c r="C5" s="54" t="s">
        <v>3847</v>
      </c>
      <c r="D5" s="116" t="s">
        <v>3848</v>
      </c>
      <c r="E5" s="54" t="s">
        <v>3849</v>
      </c>
      <c r="F5" s="116" t="s">
        <v>3850</v>
      </c>
      <c r="G5" s="116" t="s">
        <v>332</v>
      </c>
      <c r="H5" s="116" t="s">
        <v>3851</v>
      </c>
      <c r="I5" s="116" t="s">
        <v>3852</v>
      </c>
      <c r="J5" s="120" t="s">
        <v>3860</v>
      </c>
      <c r="K5" s="120" t="s">
        <v>139</v>
      </c>
      <c r="L5" s="9" t="s">
        <v>140</v>
      </c>
      <c r="M5" s="9" t="s">
        <v>141</v>
      </c>
      <c r="N5" s="9" t="s">
        <v>142</v>
      </c>
      <c r="O5" s="54" t="s">
        <v>143</v>
      </c>
      <c r="P5" s="415" t="s">
        <v>3853</v>
      </c>
    </row>
    <row r="6" ht="15" customHeight="1" spans="1:16">
      <c r="A6" s="16"/>
      <c r="B6" s="55"/>
      <c r="C6" s="55"/>
      <c r="D6" s="117"/>
      <c r="E6" s="55"/>
      <c r="F6" s="117"/>
      <c r="G6" s="117"/>
      <c r="H6" s="117"/>
      <c r="I6" s="117"/>
      <c r="J6" s="412" t="s">
        <v>3861</v>
      </c>
      <c r="K6" s="412"/>
      <c r="L6" s="414"/>
      <c r="M6" s="414"/>
      <c r="N6" s="16"/>
      <c r="O6" s="55"/>
      <c r="P6" s="416"/>
    </row>
    <row r="7" ht="15" customHeight="1" spans="1:16">
      <c r="A7" s="21"/>
      <c r="B7" s="26"/>
      <c r="C7" s="26"/>
      <c r="D7" s="26"/>
      <c r="E7" s="23"/>
      <c r="F7" s="47"/>
      <c r="G7" s="21"/>
      <c r="H7" s="28"/>
      <c r="I7" s="28"/>
      <c r="J7" s="28"/>
      <c r="K7" s="29"/>
      <c r="L7" s="29"/>
      <c r="M7" s="29">
        <f>L7-K7</f>
        <v>0</v>
      </c>
      <c r="N7" s="28" t="str">
        <f t="shared" ref="N7:N41" si="0">IF(OR(K7&lt;=0,K7=""),"",(IF(L7="",0,L7)-K7)/K7*100)</f>
        <v/>
      </c>
      <c r="O7" s="26"/>
      <c r="P7" s="417"/>
    </row>
    <row r="8" ht="15" customHeight="1" spans="1:16">
      <c r="A8" s="21"/>
      <c r="B8" s="26"/>
      <c r="C8" s="26"/>
      <c r="D8" s="26"/>
      <c r="E8" s="23"/>
      <c r="F8" s="47"/>
      <c r="G8" s="21"/>
      <c r="H8" s="28"/>
      <c r="I8" s="28"/>
      <c r="J8" s="28"/>
      <c r="K8" s="29"/>
      <c r="L8" s="29"/>
      <c r="M8" s="29">
        <f t="shared" ref="M8:M41" si="1">L8-K8</f>
        <v>0</v>
      </c>
      <c r="N8" s="28" t="str">
        <f t="shared" si="0"/>
        <v/>
      </c>
      <c r="O8" s="26"/>
      <c r="P8" s="417"/>
    </row>
    <row r="9" ht="15" customHeight="1" spans="1:16">
      <c r="A9" s="21"/>
      <c r="B9" s="26"/>
      <c r="C9" s="26"/>
      <c r="D9" s="26"/>
      <c r="E9" s="23"/>
      <c r="F9" s="47"/>
      <c r="G9" s="21"/>
      <c r="H9" s="28"/>
      <c r="I9" s="28"/>
      <c r="J9" s="28"/>
      <c r="K9" s="29"/>
      <c r="L9" s="29"/>
      <c r="M9" s="29">
        <f t="shared" si="1"/>
        <v>0</v>
      </c>
      <c r="N9" s="28" t="str">
        <f t="shared" si="0"/>
        <v/>
      </c>
      <c r="O9" s="26"/>
      <c r="P9" s="417"/>
    </row>
    <row r="10" ht="15" customHeight="1" spans="1:16">
      <c r="A10" s="21"/>
      <c r="B10" s="26"/>
      <c r="C10" s="26"/>
      <c r="D10" s="26"/>
      <c r="E10" s="23"/>
      <c r="F10" s="47"/>
      <c r="G10" s="21"/>
      <c r="H10" s="28"/>
      <c r="I10" s="28"/>
      <c r="J10" s="28"/>
      <c r="K10" s="29"/>
      <c r="L10" s="29"/>
      <c r="M10" s="29">
        <f t="shared" si="1"/>
        <v>0</v>
      </c>
      <c r="N10" s="28" t="str">
        <f t="shared" si="0"/>
        <v/>
      </c>
      <c r="O10" s="26"/>
      <c r="P10" s="417"/>
    </row>
    <row r="11" ht="15" customHeight="1" spans="1:16">
      <c r="A11" s="21"/>
      <c r="B11" s="26"/>
      <c r="C11" s="26"/>
      <c r="D11" s="26"/>
      <c r="E11" s="23"/>
      <c r="F11" s="47"/>
      <c r="G11" s="21"/>
      <c r="H11" s="28"/>
      <c r="I11" s="28"/>
      <c r="J11" s="28"/>
      <c r="K11" s="29"/>
      <c r="L11" s="29"/>
      <c r="M11" s="29">
        <f t="shared" si="1"/>
        <v>0</v>
      </c>
      <c r="N11" s="28" t="str">
        <f t="shared" si="0"/>
        <v/>
      </c>
      <c r="O11" s="26"/>
      <c r="P11" s="417"/>
    </row>
    <row r="12" ht="15" customHeight="1" spans="1:16">
      <c r="A12" s="21"/>
      <c r="B12" s="26"/>
      <c r="C12" s="26"/>
      <c r="D12" s="26"/>
      <c r="E12" s="23"/>
      <c r="F12" s="47"/>
      <c r="G12" s="21"/>
      <c r="H12" s="28"/>
      <c r="I12" s="28"/>
      <c r="J12" s="28"/>
      <c r="K12" s="29"/>
      <c r="L12" s="29"/>
      <c r="M12" s="29">
        <f t="shared" si="1"/>
        <v>0</v>
      </c>
      <c r="N12" s="28" t="str">
        <f t="shared" si="0"/>
        <v/>
      </c>
      <c r="O12" s="26"/>
      <c r="P12" s="417"/>
    </row>
    <row r="13" ht="15" customHeight="1" spans="1:16">
      <c r="A13" s="21"/>
      <c r="B13" s="26"/>
      <c r="C13" s="26"/>
      <c r="D13" s="26"/>
      <c r="E13" s="23"/>
      <c r="F13" s="47"/>
      <c r="G13" s="21"/>
      <c r="H13" s="28"/>
      <c r="I13" s="28"/>
      <c r="J13" s="28"/>
      <c r="K13" s="29"/>
      <c r="L13" s="29"/>
      <c r="M13" s="29">
        <f t="shared" si="1"/>
        <v>0</v>
      </c>
      <c r="N13" s="28" t="str">
        <f t="shared" si="0"/>
        <v/>
      </c>
      <c r="O13" s="26"/>
      <c r="P13" s="417"/>
    </row>
    <row r="14" ht="15" customHeight="1" spans="1:16">
      <c r="A14" s="21"/>
      <c r="B14" s="26"/>
      <c r="C14" s="26"/>
      <c r="D14" s="26"/>
      <c r="E14" s="23"/>
      <c r="F14" s="47"/>
      <c r="G14" s="21"/>
      <c r="H14" s="28"/>
      <c r="I14" s="28"/>
      <c r="J14" s="28"/>
      <c r="K14" s="29"/>
      <c r="L14" s="29"/>
      <c r="M14" s="29">
        <f t="shared" si="1"/>
        <v>0</v>
      </c>
      <c r="N14" s="28" t="str">
        <f t="shared" si="0"/>
        <v/>
      </c>
      <c r="O14" s="26"/>
      <c r="P14" s="417"/>
    </row>
    <row r="15" ht="15" customHeight="1" spans="1:16">
      <c r="A15" s="21"/>
      <c r="B15" s="26"/>
      <c r="C15" s="26"/>
      <c r="D15" s="26"/>
      <c r="E15" s="23"/>
      <c r="F15" s="47"/>
      <c r="G15" s="21"/>
      <c r="H15" s="28"/>
      <c r="I15" s="28"/>
      <c r="J15" s="28"/>
      <c r="K15" s="29"/>
      <c r="L15" s="29"/>
      <c r="M15" s="29">
        <f t="shared" si="1"/>
        <v>0</v>
      </c>
      <c r="N15" s="28" t="str">
        <f t="shared" si="0"/>
        <v/>
      </c>
      <c r="O15" s="26"/>
      <c r="P15" s="417"/>
    </row>
    <row r="16" ht="15" customHeight="1" spans="1:16">
      <c r="A16" s="21"/>
      <c r="B16" s="26"/>
      <c r="C16" s="26"/>
      <c r="D16" s="26"/>
      <c r="E16" s="23"/>
      <c r="F16" s="47"/>
      <c r="G16" s="21"/>
      <c r="H16" s="28"/>
      <c r="I16" s="28"/>
      <c r="J16" s="28"/>
      <c r="K16" s="29"/>
      <c r="L16" s="29"/>
      <c r="M16" s="29">
        <f t="shared" si="1"/>
        <v>0</v>
      </c>
      <c r="N16" s="28" t="str">
        <f t="shared" si="0"/>
        <v/>
      </c>
      <c r="O16" s="26"/>
      <c r="P16" s="417"/>
    </row>
    <row r="17" ht="15" customHeight="1" spans="1:16">
      <c r="A17" s="21"/>
      <c r="B17" s="26"/>
      <c r="C17" s="26"/>
      <c r="D17" s="26"/>
      <c r="E17" s="23"/>
      <c r="F17" s="47"/>
      <c r="G17" s="21"/>
      <c r="H17" s="28"/>
      <c r="I17" s="28"/>
      <c r="J17" s="28"/>
      <c r="K17" s="29"/>
      <c r="L17" s="29"/>
      <c r="M17" s="29">
        <f t="shared" si="1"/>
        <v>0</v>
      </c>
      <c r="N17" s="28" t="str">
        <f t="shared" si="0"/>
        <v/>
      </c>
      <c r="O17" s="26"/>
      <c r="P17" s="417"/>
    </row>
    <row r="18" ht="15" customHeight="1" spans="1:16">
      <c r="A18" s="21"/>
      <c r="B18" s="26"/>
      <c r="C18" s="26"/>
      <c r="D18" s="26"/>
      <c r="E18" s="23"/>
      <c r="F18" s="47"/>
      <c r="G18" s="21"/>
      <c r="H18" s="28"/>
      <c r="I18" s="28"/>
      <c r="J18" s="28"/>
      <c r="K18" s="29"/>
      <c r="L18" s="29"/>
      <c r="M18" s="29">
        <f t="shared" si="1"/>
        <v>0</v>
      </c>
      <c r="N18" s="28" t="str">
        <f t="shared" si="0"/>
        <v/>
      </c>
      <c r="O18" s="26"/>
      <c r="P18" s="417"/>
    </row>
    <row r="19" ht="15" customHeight="1" spans="1:16">
      <c r="A19" s="21"/>
      <c r="B19" s="26"/>
      <c r="C19" s="26"/>
      <c r="D19" s="26"/>
      <c r="E19" s="23"/>
      <c r="F19" s="47"/>
      <c r="G19" s="21"/>
      <c r="H19" s="28"/>
      <c r="I19" s="28"/>
      <c r="J19" s="28"/>
      <c r="K19" s="29"/>
      <c r="L19" s="29"/>
      <c r="M19" s="29">
        <f t="shared" si="1"/>
        <v>0</v>
      </c>
      <c r="N19" s="28" t="str">
        <f t="shared" si="0"/>
        <v/>
      </c>
      <c r="O19" s="26"/>
      <c r="P19" s="417"/>
    </row>
    <row r="20" ht="15" customHeight="1" spans="1:16">
      <c r="A20" s="21"/>
      <c r="B20" s="26"/>
      <c r="C20" s="26"/>
      <c r="D20" s="26"/>
      <c r="E20" s="23"/>
      <c r="F20" s="47"/>
      <c r="G20" s="21"/>
      <c r="H20" s="28"/>
      <c r="I20" s="28"/>
      <c r="J20" s="28"/>
      <c r="K20" s="29"/>
      <c r="L20" s="29"/>
      <c r="M20" s="29">
        <f t="shared" si="1"/>
        <v>0</v>
      </c>
      <c r="N20" s="28" t="str">
        <f t="shared" si="0"/>
        <v/>
      </c>
      <c r="O20" s="26"/>
      <c r="P20" s="417"/>
    </row>
    <row r="21" ht="15" customHeight="1" spans="1:16">
      <c r="A21" s="21"/>
      <c r="B21" s="26"/>
      <c r="C21" s="26"/>
      <c r="D21" s="26"/>
      <c r="E21" s="23"/>
      <c r="F21" s="47"/>
      <c r="G21" s="21"/>
      <c r="H21" s="28"/>
      <c r="I21" s="28"/>
      <c r="J21" s="28"/>
      <c r="K21" s="29"/>
      <c r="L21" s="29"/>
      <c r="M21" s="29">
        <f t="shared" si="1"/>
        <v>0</v>
      </c>
      <c r="N21" s="28" t="str">
        <f t="shared" si="0"/>
        <v/>
      </c>
      <c r="O21" s="26"/>
      <c r="P21" s="417"/>
    </row>
    <row r="22" ht="15" customHeight="1" spans="1:16">
      <c r="A22" s="21"/>
      <c r="B22" s="26"/>
      <c r="C22" s="26"/>
      <c r="D22" s="26"/>
      <c r="E22" s="23"/>
      <c r="F22" s="47"/>
      <c r="G22" s="21"/>
      <c r="H22" s="28"/>
      <c r="I22" s="28"/>
      <c r="J22" s="28"/>
      <c r="K22" s="29"/>
      <c r="L22" s="29"/>
      <c r="M22" s="29">
        <f t="shared" si="1"/>
        <v>0</v>
      </c>
      <c r="N22" s="28" t="str">
        <f t="shared" si="0"/>
        <v/>
      </c>
      <c r="O22" s="26"/>
      <c r="P22" s="417"/>
    </row>
    <row r="23" ht="15" customHeight="1" spans="1:16">
      <c r="A23" s="21"/>
      <c r="B23" s="26"/>
      <c r="C23" s="26"/>
      <c r="D23" s="26"/>
      <c r="E23" s="23"/>
      <c r="F23" s="47"/>
      <c r="G23" s="21"/>
      <c r="H23" s="28"/>
      <c r="I23" s="28"/>
      <c r="J23" s="28"/>
      <c r="K23" s="29"/>
      <c r="L23" s="29"/>
      <c r="M23" s="29">
        <f t="shared" si="1"/>
        <v>0</v>
      </c>
      <c r="N23" s="28" t="str">
        <f t="shared" si="0"/>
        <v/>
      </c>
      <c r="O23" s="26"/>
      <c r="P23" s="417"/>
    </row>
    <row r="24" ht="15" customHeight="1" spans="1:16">
      <c r="A24" s="21"/>
      <c r="B24" s="26"/>
      <c r="C24" s="26"/>
      <c r="D24" s="26"/>
      <c r="E24" s="23"/>
      <c r="F24" s="47"/>
      <c r="G24" s="21"/>
      <c r="H24" s="28"/>
      <c r="I24" s="28"/>
      <c r="J24" s="28"/>
      <c r="K24" s="29"/>
      <c r="L24" s="29"/>
      <c r="M24" s="29">
        <f t="shared" si="1"/>
        <v>0</v>
      </c>
      <c r="N24" s="28" t="str">
        <f t="shared" si="0"/>
        <v/>
      </c>
      <c r="O24" s="26"/>
      <c r="P24" s="417"/>
    </row>
    <row r="25" ht="15" customHeight="1" spans="1:16">
      <c r="A25" s="21"/>
      <c r="B25" s="26"/>
      <c r="C25" s="26"/>
      <c r="D25" s="26"/>
      <c r="E25" s="23"/>
      <c r="F25" s="47"/>
      <c r="G25" s="21"/>
      <c r="H25" s="28"/>
      <c r="I25" s="28"/>
      <c r="J25" s="28"/>
      <c r="K25" s="29"/>
      <c r="L25" s="29"/>
      <c r="M25" s="29">
        <f t="shared" si="1"/>
        <v>0</v>
      </c>
      <c r="N25" s="28" t="str">
        <f t="shared" si="0"/>
        <v/>
      </c>
      <c r="O25" s="26"/>
      <c r="P25" s="417"/>
    </row>
    <row r="26" ht="15" customHeight="1" spans="1:16">
      <c r="A26" s="21"/>
      <c r="B26" s="26"/>
      <c r="C26" s="26"/>
      <c r="D26" s="26"/>
      <c r="E26" s="23"/>
      <c r="F26" s="47"/>
      <c r="G26" s="21"/>
      <c r="H26" s="28"/>
      <c r="I26" s="28"/>
      <c r="J26" s="28"/>
      <c r="K26" s="29"/>
      <c r="L26" s="29"/>
      <c r="M26" s="29">
        <f t="shared" si="1"/>
        <v>0</v>
      </c>
      <c r="N26" s="28" t="str">
        <f t="shared" si="0"/>
        <v/>
      </c>
      <c r="O26" s="26"/>
      <c r="P26" s="417"/>
    </row>
    <row r="27" ht="15" customHeight="1" spans="1:16">
      <c r="A27" s="21"/>
      <c r="B27" s="26"/>
      <c r="C27" s="26"/>
      <c r="D27" s="26"/>
      <c r="E27" s="23"/>
      <c r="F27" s="47"/>
      <c r="G27" s="21"/>
      <c r="H27" s="28"/>
      <c r="I27" s="28"/>
      <c r="J27" s="28"/>
      <c r="K27" s="29"/>
      <c r="L27" s="29"/>
      <c r="M27" s="29">
        <f t="shared" si="1"/>
        <v>0</v>
      </c>
      <c r="N27" s="28" t="str">
        <f t="shared" si="0"/>
        <v/>
      </c>
      <c r="O27" s="26"/>
      <c r="P27" s="417"/>
    </row>
    <row r="28" ht="15" customHeight="1" spans="1:16">
      <c r="A28" s="21"/>
      <c r="B28" s="26"/>
      <c r="C28" s="26"/>
      <c r="D28" s="26"/>
      <c r="E28" s="23"/>
      <c r="F28" s="47"/>
      <c r="G28" s="21"/>
      <c r="H28" s="28"/>
      <c r="I28" s="28"/>
      <c r="J28" s="28"/>
      <c r="K28" s="29"/>
      <c r="L28" s="29"/>
      <c r="M28" s="29">
        <f t="shared" si="1"/>
        <v>0</v>
      </c>
      <c r="N28" s="28" t="str">
        <f t="shared" si="0"/>
        <v/>
      </c>
      <c r="O28" s="26"/>
      <c r="P28" s="417"/>
    </row>
    <row r="29" ht="15" customHeight="1" spans="1:16">
      <c r="A29" s="21"/>
      <c r="B29" s="26"/>
      <c r="C29" s="26"/>
      <c r="D29" s="26"/>
      <c r="E29" s="23"/>
      <c r="F29" s="47"/>
      <c r="G29" s="21"/>
      <c r="H29" s="28"/>
      <c r="I29" s="28"/>
      <c r="J29" s="28"/>
      <c r="K29" s="29"/>
      <c r="L29" s="29"/>
      <c r="M29" s="29">
        <f t="shared" si="1"/>
        <v>0</v>
      </c>
      <c r="N29" s="28" t="str">
        <f t="shared" si="0"/>
        <v/>
      </c>
      <c r="O29" s="26"/>
      <c r="P29" s="417"/>
    </row>
    <row r="30" ht="15" customHeight="1" spans="1:16">
      <c r="A30" s="21"/>
      <c r="B30" s="26"/>
      <c r="C30" s="26"/>
      <c r="D30" s="26"/>
      <c r="E30" s="23"/>
      <c r="F30" s="47"/>
      <c r="G30" s="21"/>
      <c r="H30" s="28"/>
      <c r="I30" s="28"/>
      <c r="J30" s="28"/>
      <c r="K30" s="29"/>
      <c r="L30" s="29"/>
      <c r="M30" s="29">
        <f t="shared" si="1"/>
        <v>0</v>
      </c>
      <c r="N30" s="28" t="str">
        <f t="shared" si="0"/>
        <v/>
      </c>
      <c r="O30" s="26"/>
      <c r="P30" s="417"/>
    </row>
    <row r="31" ht="15" customHeight="1" spans="1:16">
      <c r="A31" s="21"/>
      <c r="B31" s="26"/>
      <c r="C31" s="26"/>
      <c r="D31" s="26"/>
      <c r="E31" s="23"/>
      <c r="F31" s="47"/>
      <c r="G31" s="21"/>
      <c r="H31" s="28"/>
      <c r="I31" s="28"/>
      <c r="J31" s="28"/>
      <c r="K31" s="29"/>
      <c r="L31" s="29"/>
      <c r="M31" s="29">
        <f t="shared" si="1"/>
        <v>0</v>
      </c>
      <c r="N31" s="28" t="str">
        <f t="shared" si="0"/>
        <v/>
      </c>
      <c r="O31" s="26"/>
      <c r="P31" s="417"/>
    </row>
    <row r="32" ht="15" customHeight="1" spans="1:16">
      <c r="A32" s="21"/>
      <c r="B32" s="26"/>
      <c r="C32" s="26"/>
      <c r="D32" s="26"/>
      <c r="E32" s="23"/>
      <c r="F32" s="47"/>
      <c r="G32" s="21"/>
      <c r="H32" s="28"/>
      <c r="I32" s="28"/>
      <c r="J32" s="28"/>
      <c r="K32" s="29"/>
      <c r="L32" s="29"/>
      <c r="M32" s="29">
        <f t="shared" si="1"/>
        <v>0</v>
      </c>
      <c r="N32" s="28" t="str">
        <f t="shared" si="0"/>
        <v/>
      </c>
      <c r="O32" s="26"/>
      <c r="P32" s="417"/>
    </row>
    <row r="33" ht="15" customHeight="1" spans="1:16">
      <c r="A33" s="21"/>
      <c r="B33" s="26"/>
      <c r="C33" s="26"/>
      <c r="D33" s="26"/>
      <c r="E33" s="23"/>
      <c r="F33" s="47"/>
      <c r="G33" s="21"/>
      <c r="H33" s="28"/>
      <c r="I33" s="28"/>
      <c r="J33" s="28"/>
      <c r="K33" s="29"/>
      <c r="L33" s="29"/>
      <c r="M33" s="29">
        <f t="shared" si="1"/>
        <v>0</v>
      </c>
      <c r="N33" s="28" t="str">
        <f t="shared" si="0"/>
        <v/>
      </c>
      <c r="O33" s="26"/>
      <c r="P33" s="417"/>
    </row>
    <row r="34" ht="15" customHeight="1" spans="1:16">
      <c r="A34" s="21"/>
      <c r="B34" s="26"/>
      <c r="C34" s="26"/>
      <c r="D34" s="26"/>
      <c r="E34" s="23"/>
      <c r="F34" s="47"/>
      <c r="G34" s="21"/>
      <c r="H34" s="28"/>
      <c r="I34" s="28"/>
      <c r="J34" s="28"/>
      <c r="K34" s="29"/>
      <c r="L34" s="29"/>
      <c r="M34" s="29">
        <f t="shared" si="1"/>
        <v>0</v>
      </c>
      <c r="N34" s="28" t="str">
        <f t="shared" si="0"/>
        <v/>
      </c>
      <c r="O34" s="26"/>
      <c r="P34" s="417"/>
    </row>
    <row r="35" ht="15" customHeight="1" spans="1:16">
      <c r="A35" s="21"/>
      <c r="B35" s="26"/>
      <c r="C35" s="26"/>
      <c r="D35" s="26"/>
      <c r="E35" s="23"/>
      <c r="F35" s="47"/>
      <c r="G35" s="21"/>
      <c r="H35" s="28"/>
      <c r="I35" s="28"/>
      <c r="J35" s="28"/>
      <c r="K35" s="29"/>
      <c r="L35" s="29"/>
      <c r="M35" s="29">
        <f t="shared" si="1"/>
        <v>0</v>
      </c>
      <c r="N35" s="28" t="str">
        <f t="shared" si="0"/>
        <v/>
      </c>
      <c r="O35" s="26"/>
      <c r="P35" s="417"/>
    </row>
    <row r="36" ht="15" customHeight="1" spans="1:16">
      <c r="A36" s="21"/>
      <c r="B36" s="26"/>
      <c r="C36" s="26"/>
      <c r="D36" s="26"/>
      <c r="E36" s="23"/>
      <c r="F36" s="47"/>
      <c r="G36" s="21"/>
      <c r="H36" s="28"/>
      <c r="I36" s="28"/>
      <c r="J36" s="28"/>
      <c r="K36" s="29"/>
      <c r="L36" s="29"/>
      <c r="M36" s="29">
        <f t="shared" si="1"/>
        <v>0</v>
      </c>
      <c r="N36" s="28" t="str">
        <f t="shared" si="0"/>
        <v/>
      </c>
      <c r="O36" s="26"/>
      <c r="P36" s="417"/>
    </row>
    <row r="37" ht="15" customHeight="1" spans="1:16">
      <c r="A37" s="21"/>
      <c r="B37" s="26"/>
      <c r="C37" s="26"/>
      <c r="D37" s="26"/>
      <c r="E37" s="23"/>
      <c r="F37" s="47"/>
      <c r="G37" s="21"/>
      <c r="H37" s="28"/>
      <c r="I37" s="28"/>
      <c r="J37" s="28"/>
      <c r="K37" s="29"/>
      <c r="L37" s="29"/>
      <c r="M37" s="29">
        <f t="shared" si="1"/>
        <v>0</v>
      </c>
      <c r="N37" s="28" t="str">
        <f t="shared" si="0"/>
        <v/>
      </c>
      <c r="O37" s="26"/>
      <c r="P37" s="417"/>
    </row>
    <row r="38" ht="15" customHeight="1" spans="1:16">
      <c r="A38" s="21"/>
      <c r="B38" s="26"/>
      <c r="C38" s="26"/>
      <c r="D38" s="26"/>
      <c r="E38" s="23"/>
      <c r="F38" s="47"/>
      <c r="G38" s="21"/>
      <c r="H38" s="28"/>
      <c r="I38" s="28"/>
      <c r="J38" s="28"/>
      <c r="K38" s="29"/>
      <c r="L38" s="29"/>
      <c r="M38" s="29">
        <f t="shared" si="1"/>
        <v>0</v>
      </c>
      <c r="N38" s="28" t="str">
        <f t="shared" si="0"/>
        <v/>
      </c>
      <c r="O38" s="26"/>
      <c r="P38" s="417"/>
    </row>
    <row r="39" ht="15" customHeight="1" spans="1:16">
      <c r="A39" s="21"/>
      <c r="B39" s="26"/>
      <c r="C39" s="26"/>
      <c r="D39" s="26"/>
      <c r="E39" s="23"/>
      <c r="F39" s="47"/>
      <c r="G39" s="21"/>
      <c r="H39" s="28"/>
      <c r="I39" s="28"/>
      <c r="J39" s="28"/>
      <c r="K39" s="29"/>
      <c r="L39" s="29"/>
      <c r="M39" s="29">
        <f t="shared" si="1"/>
        <v>0</v>
      </c>
      <c r="N39" s="28" t="str">
        <f t="shared" si="0"/>
        <v/>
      </c>
      <c r="O39" s="26"/>
      <c r="P39" s="417"/>
    </row>
    <row r="40" ht="15" customHeight="1" spans="1:16">
      <c r="A40" s="21"/>
      <c r="B40" s="26"/>
      <c r="C40" s="26"/>
      <c r="D40" s="26"/>
      <c r="E40" s="23"/>
      <c r="F40" s="47"/>
      <c r="G40" s="21"/>
      <c r="H40" s="28"/>
      <c r="I40" s="28"/>
      <c r="J40" s="28"/>
      <c r="K40" s="29"/>
      <c r="L40" s="29"/>
      <c r="M40" s="29">
        <f t="shared" si="1"/>
        <v>0</v>
      </c>
      <c r="N40" s="28" t="str">
        <f t="shared" si="0"/>
        <v/>
      </c>
      <c r="O40" s="26"/>
      <c r="P40" s="417"/>
    </row>
    <row r="41" ht="15" customHeight="1" spans="1:16">
      <c r="A41" s="30" t="s">
        <v>146</v>
      </c>
      <c r="B41" s="119"/>
      <c r="C41" s="31"/>
      <c r="D41" s="26"/>
      <c r="E41" s="23"/>
      <c r="F41" s="47"/>
      <c r="G41" s="21"/>
      <c r="H41" s="28"/>
      <c r="I41" s="28"/>
      <c r="J41" s="28"/>
      <c r="K41" s="29">
        <f>SUM(K7:K40)</f>
        <v>0</v>
      </c>
      <c r="L41" s="29">
        <f>SUM(L7:L40)</f>
        <v>0</v>
      </c>
      <c r="M41" s="29">
        <f t="shared" si="1"/>
        <v>0</v>
      </c>
      <c r="N41" s="28" t="str">
        <f t="shared" si="0"/>
        <v/>
      </c>
      <c r="O41" s="26"/>
      <c r="P41" s="417"/>
    </row>
  </sheetData>
  <mergeCells count="16">
    <mergeCell ref="A41:C41"/>
    <mergeCell ref="A5:A6"/>
    <mergeCell ref="B5:B6"/>
    <mergeCell ref="C5:C6"/>
    <mergeCell ref="D5:D6"/>
    <mergeCell ref="E5:E6"/>
    <mergeCell ref="F5:F6"/>
    <mergeCell ref="G5:G6"/>
    <mergeCell ref="H5:H6"/>
    <mergeCell ref="I5:I6"/>
    <mergeCell ref="K5:K6"/>
    <mergeCell ref="L5:L6"/>
    <mergeCell ref="M5:M6"/>
    <mergeCell ref="N5:N6"/>
    <mergeCell ref="O5:O6"/>
    <mergeCell ref="P5:P6"/>
  </mergeCells>
  <hyperlinks>
    <hyperlink ref="B2" location="索引!E20" display="返回索引页"/>
    <hyperlink ref="A2" location="'表4-5投资性房地产汇总'!B7" display="返回"/>
  </hyperlinks>
  <printOptions horizontalCentered="1"/>
  <pageMargins left="0.551181102362205" right="0.551181102362205" top="0.78740157480315" bottom="0.78740157480315" header="0.511811023622047" footer="0.590551181102362"/>
  <pageSetup paperSize="9" scale="75" fitToHeight="0" orientation="landscape"/>
  <headerFooter alignWithMargins="0">
    <oddFooter>&amp;L&amp;9被评估单位(或者产权持有单位)填表人：
填表日期：年月日&amp;C&amp;9共&amp;N页第&amp;P页
&amp;R&amp;9评估人员：
</oddFooter>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Q41"/>
  <sheetViews>
    <sheetView zoomScaleSheetLayoutView="85" workbookViewId="0">
      <selection activeCell="L12" sqref="L12"/>
    </sheetView>
  </sheetViews>
  <sheetFormatPr defaultColWidth="9" defaultRowHeight="15.75"/>
  <cols>
    <col min="1" max="1" width="5.5" style="33" customWidth="1"/>
    <col min="2" max="2" width="14.6" style="33" customWidth="1"/>
    <col min="3" max="3" width="19.5" style="33" customWidth="1"/>
    <col min="4" max="4" width="7.6" style="33" customWidth="1"/>
    <col min="5" max="5" width="13.9" style="33" customWidth="1"/>
    <col min="6" max="6" width="5.7" style="33" customWidth="1"/>
    <col min="7" max="8" width="5" style="33" customWidth="1"/>
    <col min="9" max="9" width="4.2" style="33" customWidth="1"/>
    <col min="10" max="10" width="9.7" style="33" customWidth="1"/>
    <col min="11" max="11" width="8.4" style="33" customWidth="1"/>
    <col min="12" max="12" width="9.6" style="33" customWidth="1"/>
    <col min="13" max="15" width="12.6" style="33" customWidth="1"/>
    <col min="16" max="16" width="7.9" style="33" customWidth="1"/>
    <col min="17" max="17" width="13.6" style="33" customWidth="1"/>
    <col min="18" max="16384" width="9" style="33"/>
  </cols>
  <sheetData>
    <row r="1" ht="24.9" customHeight="1" spans="1:17">
      <c r="A1" s="42" t="s">
        <v>3862</v>
      </c>
      <c r="B1" s="43"/>
      <c r="C1" s="43"/>
      <c r="D1" s="44"/>
      <c r="E1" s="43"/>
      <c r="F1" s="43"/>
      <c r="G1" s="43"/>
      <c r="H1" s="43"/>
      <c r="I1" s="43"/>
      <c r="J1" s="43"/>
      <c r="K1" s="43"/>
      <c r="L1" s="44"/>
      <c r="M1" s="44"/>
      <c r="N1" s="44"/>
      <c r="O1" s="44"/>
      <c r="P1" s="44"/>
      <c r="Q1" s="44"/>
    </row>
    <row r="2" ht="14.1" customHeight="1" spans="1:17">
      <c r="A2" s="4" t="s">
        <v>131</v>
      </c>
      <c r="B2" s="4" t="s">
        <v>0</v>
      </c>
      <c r="C2" s="5"/>
      <c r="D2" s="5"/>
      <c r="E2" s="5"/>
      <c r="F2" s="5"/>
      <c r="G2" s="5"/>
      <c r="H2" s="5"/>
      <c r="I2" s="5"/>
      <c r="J2" s="5"/>
      <c r="K2" s="5"/>
      <c r="L2" s="5"/>
      <c r="M2" s="5"/>
      <c r="N2" s="5"/>
      <c r="O2" s="5"/>
      <c r="P2" s="5"/>
      <c r="Q2" s="32" t="s">
        <v>3863</v>
      </c>
    </row>
    <row r="3" ht="14.1" customHeight="1" spans="1:17">
      <c r="A3" s="45" t="e">
        <f>#REF!</f>
        <v>#REF!</v>
      </c>
      <c r="B3" s="45"/>
      <c r="C3" s="45"/>
      <c r="D3" s="45"/>
      <c r="E3" s="45"/>
      <c r="F3" s="45"/>
      <c r="G3" s="45"/>
      <c r="H3" s="45"/>
      <c r="I3" s="45"/>
      <c r="J3" s="45"/>
      <c r="K3" s="45"/>
      <c r="L3" s="45"/>
      <c r="M3" s="45"/>
      <c r="N3" s="45"/>
      <c r="O3" s="45"/>
      <c r="P3" s="45"/>
      <c r="Q3" s="45"/>
    </row>
    <row r="4" ht="14.1" customHeight="1" spans="1:17">
      <c r="A4" s="5" t="str">
        <f>封面!D7&amp;封面!F7</f>
        <v>被评估方：</v>
      </c>
      <c r="B4" s="5"/>
      <c r="C4" s="5"/>
      <c r="D4" s="5"/>
      <c r="E4" s="5"/>
      <c r="F4" s="5"/>
      <c r="G4" s="5"/>
      <c r="H4" s="5"/>
      <c r="I4" s="5"/>
      <c r="J4" s="5"/>
      <c r="K4" s="5"/>
      <c r="L4" s="5"/>
      <c r="M4" s="5"/>
      <c r="N4" s="5"/>
      <c r="O4" s="5"/>
      <c r="P4" s="5"/>
      <c r="Q4" s="32" t="s">
        <v>133</v>
      </c>
    </row>
    <row r="5" ht="15" customHeight="1" spans="1:17">
      <c r="A5" s="9" t="s">
        <v>134</v>
      </c>
      <c r="B5" s="54" t="s">
        <v>3846</v>
      </c>
      <c r="C5" s="54" t="s">
        <v>3864</v>
      </c>
      <c r="D5" s="116" t="s">
        <v>3848</v>
      </c>
      <c r="E5" s="54" t="s">
        <v>3865</v>
      </c>
      <c r="F5" s="116" t="s">
        <v>3866</v>
      </c>
      <c r="G5" s="116" t="s">
        <v>3867</v>
      </c>
      <c r="H5" s="116" t="s">
        <v>3868</v>
      </c>
      <c r="I5" s="116" t="s">
        <v>3869</v>
      </c>
      <c r="J5" s="116" t="s">
        <v>3870</v>
      </c>
      <c r="K5" s="116" t="s">
        <v>3871</v>
      </c>
      <c r="L5" s="120" t="s">
        <v>3860</v>
      </c>
      <c r="M5" s="120" t="s">
        <v>139</v>
      </c>
      <c r="N5" s="9" t="s">
        <v>140</v>
      </c>
      <c r="O5" s="9" t="s">
        <v>141</v>
      </c>
      <c r="P5" s="9" t="s">
        <v>142</v>
      </c>
      <c r="Q5" s="54" t="s">
        <v>143</v>
      </c>
    </row>
    <row r="6" ht="15" customHeight="1" spans="1:17">
      <c r="A6" s="16"/>
      <c r="B6" s="55"/>
      <c r="C6" s="55"/>
      <c r="D6" s="117"/>
      <c r="E6" s="55"/>
      <c r="F6" s="117"/>
      <c r="G6" s="117"/>
      <c r="H6" s="117"/>
      <c r="I6" s="117"/>
      <c r="J6" s="117"/>
      <c r="K6" s="117"/>
      <c r="L6" s="412"/>
      <c r="M6" s="412"/>
      <c r="N6" s="414"/>
      <c r="O6" s="414"/>
      <c r="P6" s="16"/>
      <c r="Q6" s="55"/>
    </row>
    <row r="7" ht="15" customHeight="1" spans="1:17">
      <c r="A7" s="21"/>
      <c r="B7" s="26"/>
      <c r="C7" s="26"/>
      <c r="D7" s="26"/>
      <c r="E7" s="23"/>
      <c r="F7" s="47"/>
      <c r="G7" s="23"/>
      <c r="H7" s="23"/>
      <c r="I7" s="23"/>
      <c r="J7" s="26"/>
      <c r="K7" s="28"/>
      <c r="L7" s="28"/>
      <c r="M7" s="29"/>
      <c r="N7" s="29"/>
      <c r="O7" s="29">
        <f t="shared" ref="O7:O40" si="0">N7-M7</f>
        <v>0</v>
      </c>
      <c r="P7" s="28" t="str">
        <f t="shared" ref="P7:P41" si="1">IF(OR(M7&lt;=0,M7=""),"",(IF(N7="",0,N7)-M7)/M7*100)</f>
        <v/>
      </c>
      <c r="Q7" s="26"/>
    </row>
    <row r="8" ht="15" customHeight="1" spans="1:17">
      <c r="A8" s="21"/>
      <c r="B8" s="26"/>
      <c r="C8" s="26"/>
      <c r="D8" s="26"/>
      <c r="E8" s="23"/>
      <c r="F8" s="47"/>
      <c r="G8" s="23"/>
      <c r="H8" s="23"/>
      <c r="I8" s="23"/>
      <c r="J8" s="26"/>
      <c r="K8" s="28"/>
      <c r="L8" s="28"/>
      <c r="M8" s="29"/>
      <c r="N8" s="29"/>
      <c r="O8" s="29">
        <f t="shared" si="0"/>
        <v>0</v>
      </c>
      <c r="P8" s="28" t="str">
        <f t="shared" si="1"/>
        <v/>
      </c>
      <c r="Q8" s="26"/>
    </row>
    <row r="9" ht="15" customHeight="1" spans="1:17">
      <c r="A9" s="21"/>
      <c r="B9" s="26"/>
      <c r="C9" s="26"/>
      <c r="D9" s="26"/>
      <c r="E9" s="23"/>
      <c r="F9" s="47"/>
      <c r="G9" s="23"/>
      <c r="H9" s="23"/>
      <c r="I9" s="23"/>
      <c r="J9" s="26"/>
      <c r="K9" s="28"/>
      <c r="L9" s="28"/>
      <c r="M9" s="29"/>
      <c r="N9" s="29"/>
      <c r="O9" s="29">
        <f t="shared" si="0"/>
        <v>0</v>
      </c>
      <c r="P9" s="28" t="str">
        <f t="shared" si="1"/>
        <v/>
      </c>
      <c r="Q9" s="26"/>
    </row>
    <row r="10" ht="15" customHeight="1" spans="1:17">
      <c r="A10" s="21"/>
      <c r="B10" s="26"/>
      <c r="C10" s="26"/>
      <c r="D10" s="26"/>
      <c r="E10" s="23"/>
      <c r="F10" s="47"/>
      <c r="G10" s="23"/>
      <c r="H10" s="23"/>
      <c r="I10" s="23"/>
      <c r="J10" s="26"/>
      <c r="K10" s="28"/>
      <c r="L10" s="28"/>
      <c r="M10" s="29"/>
      <c r="N10" s="29"/>
      <c r="O10" s="29">
        <f t="shared" si="0"/>
        <v>0</v>
      </c>
      <c r="P10" s="28" t="str">
        <f t="shared" si="1"/>
        <v/>
      </c>
      <c r="Q10" s="26"/>
    </row>
    <row r="11" ht="15" customHeight="1" spans="1:17">
      <c r="A11" s="21"/>
      <c r="B11" s="26"/>
      <c r="C11" s="26"/>
      <c r="D11" s="26"/>
      <c r="E11" s="23"/>
      <c r="F11" s="47"/>
      <c r="G11" s="23"/>
      <c r="H11" s="23"/>
      <c r="I11" s="23"/>
      <c r="J11" s="26"/>
      <c r="K11" s="28"/>
      <c r="L11" s="28"/>
      <c r="M11" s="29"/>
      <c r="N11" s="29"/>
      <c r="O11" s="29">
        <f t="shared" si="0"/>
        <v>0</v>
      </c>
      <c r="P11" s="28" t="str">
        <f t="shared" si="1"/>
        <v/>
      </c>
      <c r="Q11" s="26"/>
    </row>
    <row r="12" ht="15" customHeight="1" spans="1:17">
      <c r="A12" s="21"/>
      <c r="B12" s="26"/>
      <c r="C12" s="26"/>
      <c r="D12" s="26"/>
      <c r="E12" s="23"/>
      <c r="F12" s="47"/>
      <c r="G12" s="23"/>
      <c r="H12" s="23"/>
      <c r="I12" s="23"/>
      <c r="J12" s="26"/>
      <c r="K12" s="28"/>
      <c r="L12" s="28"/>
      <c r="M12" s="29"/>
      <c r="N12" s="29"/>
      <c r="O12" s="29">
        <f t="shared" si="0"/>
        <v>0</v>
      </c>
      <c r="P12" s="28" t="str">
        <f t="shared" si="1"/>
        <v/>
      </c>
      <c r="Q12" s="26"/>
    </row>
    <row r="13" ht="15" customHeight="1" spans="1:17">
      <c r="A13" s="21"/>
      <c r="B13" s="26"/>
      <c r="C13" s="26"/>
      <c r="D13" s="26"/>
      <c r="E13" s="23"/>
      <c r="F13" s="47"/>
      <c r="G13" s="23"/>
      <c r="H13" s="23"/>
      <c r="I13" s="23"/>
      <c r="J13" s="26"/>
      <c r="K13" s="28"/>
      <c r="L13" s="28"/>
      <c r="M13" s="29"/>
      <c r="N13" s="29"/>
      <c r="O13" s="29">
        <f t="shared" si="0"/>
        <v>0</v>
      </c>
      <c r="P13" s="28" t="str">
        <f t="shared" si="1"/>
        <v/>
      </c>
      <c r="Q13" s="26"/>
    </row>
    <row r="14" ht="15" customHeight="1" spans="1:17">
      <c r="A14" s="21"/>
      <c r="B14" s="26"/>
      <c r="C14" s="26"/>
      <c r="D14" s="26"/>
      <c r="E14" s="23"/>
      <c r="F14" s="47"/>
      <c r="G14" s="23"/>
      <c r="H14" s="23"/>
      <c r="I14" s="23"/>
      <c r="J14" s="26"/>
      <c r="K14" s="28"/>
      <c r="L14" s="28"/>
      <c r="M14" s="29"/>
      <c r="N14" s="29"/>
      <c r="O14" s="29">
        <f t="shared" si="0"/>
        <v>0</v>
      </c>
      <c r="P14" s="28" t="str">
        <f t="shared" si="1"/>
        <v/>
      </c>
      <c r="Q14" s="26"/>
    </row>
    <row r="15" ht="15" customHeight="1" spans="1:17">
      <c r="A15" s="21"/>
      <c r="B15" s="26"/>
      <c r="C15" s="26"/>
      <c r="D15" s="26"/>
      <c r="E15" s="23"/>
      <c r="F15" s="47"/>
      <c r="G15" s="23"/>
      <c r="H15" s="23"/>
      <c r="I15" s="23"/>
      <c r="J15" s="26"/>
      <c r="K15" s="28"/>
      <c r="L15" s="28"/>
      <c r="M15" s="29"/>
      <c r="N15" s="29"/>
      <c r="O15" s="29">
        <f t="shared" si="0"/>
        <v>0</v>
      </c>
      <c r="P15" s="28" t="str">
        <f t="shared" si="1"/>
        <v/>
      </c>
      <c r="Q15" s="26"/>
    </row>
    <row r="16" ht="15" customHeight="1" spans="1:17">
      <c r="A16" s="21"/>
      <c r="B16" s="26"/>
      <c r="C16" s="26"/>
      <c r="D16" s="26"/>
      <c r="E16" s="23"/>
      <c r="F16" s="47"/>
      <c r="G16" s="23"/>
      <c r="H16" s="23"/>
      <c r="I16" s="23"/>
      <c r="J16" s="26"/>
      <c r="K16" s="28"/>
      <c r="L16" s="28"/>
      <c r="M16" s="29"/>
      <c r="N16" s="29"/>
      <c r="O16" s="29">
        <f t="shared" si="0"/>
        <v>0</v>
      </c>
      <c r="P16" s="28" t="str">
        <f t="shared" si="1"/>
        <v/>
      </c>
      <c r="Q16" s="26"/>
    </row>
    <row r="17" ht="15" customHeight="1" spans="1:17">
      <c r="A17" s="21"/>
      <c r="B17" s="26"/>
      <c r="C17" s="26"/>
      <c r="D17" s="26"/>
      <c r="E17" s="23"/>
      <c r="F17" s="47"/>
      <c r="G17" s="23"/>
      <c r="H17" s="23"/>
      <c r="I17" s="23"/>
      <c r="J17" s="26"/>
      <c r="K17" s="28"/>
      <c r="L17" s="28"/>
      <c r="M17" s="29"/>
      <c r="N17" s="29"/>
      <c r="O17" s="29">
        <f t="shared" si="0"/>
        <v>0</v>
      </c>
      <c r="P17" s="28" t="str">
        <f t="shared" si="1"/>
        <v/>
      </c>
      <c r="Q17" s="26"/>
    </row>
    <row r="18" ht="15" customHeight="1" spans="1:17">
      <c r="A18" s="21"/>
      <c r="B18" s="26"/>
      <c r="C18" s="26"/>
      <c r="D18" s="26"/>
      <c r="E18" s="23"/>
      <c r="F18" s="47"/>
      <c r="G18" s="23"/>
      <c r="H18" s="23"/>
      <c r="I18" s="23"/>
      <c r="J18" s="26"/>
      <c r="K18" s="28"/>
      <c r="L18" s="28"/>
      <c r="M18" s="29"/>
      <c r="N18" s="29"/>
      <c r="O18" s="29">
        <f t="shared" si="0"/>
        <v>0</v>
      </c>
      <c r="P18" s="28" t="str">
        <f t="shared" si="1"/>
        <v/>
      </c>
      <c r="Q18" s="26"/>
    </row>
    <row r="19" ht="15" customHeight="1" spans="1:17">
      <c r="A19" s="21"/>
      <c r="B19" s="26"/>
      <c r="C19" s="26"/>
      <c r="D19" s="26"/>
      <c r="E19" s="23"/>
      <c r="F19" s="47"/>
      <c r="G19" s="23"/>
      <c r="H19" s="23"/>
      <c r="I19" s="23"/>
      <c r="J19" s="26"/>
      <c r="K19" s="28"/>
      <c r="L19" s="28"/>
      <c r="M19" s="29"/>
      <c r="N19" s="29"/>
      <c r="O19" s="29">
        <f t="shared" si="0"/>
        <v>0</v>
      </c>
      <c r="P19" s="28" t="str">
        <f t="shared" si="1"/>
        <v/>
      </c>
      <c r="Q19" s="26"/>
    </row>
    <row r="20" ht="15" customHeight="1" spans="1:17">
      <c r="A20" s="21"/>
      <c r="B20" s="26"/>
      <c r="C20" s="26"/>
      <c r="D20" s="26"/>
      <c r="E20" s="23"/>
      <c r="F20" s="47"/>
      <c r="G20" s="23"/>
      <c r="H20" s="23"/>
      <c r="I20" s="23"/>
      <c r="J20" s="26"/>
      <c r="K20" s="28"/>
      <c r="L20" s="28"/>
      <c r="M20" s="29"/>
      <c r="N20" s="29"/>
      <c r="O20" s="29">
        <f t="shared" si="0"/>
        <v>0</v>
      </c>
      <c r="P20" s="28" t="str">
        <f t="shared" si="1"/>
        <v/>
      </c>
      <c r="Q20" s="26"/>
    </row>
    <row r="21" ht="15" customHeight="1" spans="1:17">
      <c r="A21" s="21"/>
      <c r="B21" s="26"/>
      <c r="C21" s="26"/>
      <c r="D21" s="26"/>
      <c r="E21" s="23"/>
      <c r="F21" s="47"/>
      <c r="G21" s="23"/>
      <c r="H21" s="23"/>
      <c r="I21" s="23"/>
      <c r="J21" s="26"/>
      <c r="K21" s="28"/>
      <c r="L21" s="28"/>
      <c r="M21" s="29"/>
      <c r="N21" s="29"/>
      <c r="O21" s="29">
        <f t="shared" si="0"/>
        <v>0</v>
      </c>
      <c r="P21" s="28" t="str">
        <f t="shared" si="1"/>
        <v/>
      </c>
      <c r="Q21" s="26"/>
    </row>
    <row r="22" ht="15" customHeight="1" spans="1:17">
      <c r="A22" s="21"/>
      <c r="B22" s="26"/>
      <c r="C22" s="26"/>
      <c r="D22" s="26"/>
      <c r="E22" s="23"/>
      <c r="F22" s="47"/>
      <c r="G22" s="23"/>
      <c r="H22" s="23"/>
      <c r="I22" s="23"/>
      <c r="J22" s="26"/>
      <c r="K22" s="28"/>
      <c r="L22" s="28"/>
      <c r="M22" s="29"/>
      <c r="N22" s="29"/>
      <c r="O22" s="29">
        <f t="shared" si="0"/>
        <v>0</v>
      </c>
      <c r="P22" s="28" t="str">
        <f t="shared" si="1"/>
        <v/>
      </c>
      <c r="Q22" s="26"/>
    </row>
    <row r="23" ht="15" customHeight="1" spans="1:17">
      <c r="A23" s="21"/>
      <c r="B23" s="26"/>
      <c r="C23" s="26"/>
      <c r="D23" s="26"/>
      <c r="E23" s="23"/>
      <c r="F23" s="47"/>
      <c r="G23" s="23"/>
      <c r="H23" s="23"/>
      <c r="I23" s="23"/>
      <c r="J23" s="26"/>
      <c r="K23" s="28"/>
      <c r="L23" s="28"/>
      <c r="M23" s="29"/>
      <c r="N23" s="29"/>
      <c r="O23" s="29">
        <f t="shared" si="0"/>
        <v>0</v>
      </c>
      <c r="P23" s="28" t="str">
        <f t="shared" si="1"/>
        <v/>
      </c>
      <c r="Q23" s="26"/>
    </row>
    <row r="24" ht="15" customHeight="1" spans="1:17">
      <c r="A24" s="21"/>
      <c r="B24" s="26"/>
      <c r="C24" s="26"/>
      <c r="D24" s="26"/>
      <c r="E24" s="23"/>
      <c r="F24" s="47"/>
      <c r="G24" s="23"/>
      <c r="H24" s="23"/>
      <c r="I24" s="23"/>
      <c r="J24" s="26"/>
      <c r="K24" s="28"/>
      <c r="L24" s="28"/>
      <c r="M24" s="29"/>
      <c r="N24" s="29"/>
      <c r="O24" s="29">
        <f t="shared" si="0"/>
        <v>0</v>
      </c>
      <c r="P24" s="28" t="str">
        <f t="shared" si="1"/>
        <v/>
      </c>
      <c r="Q24" s="26"/>
    </row>
    <row r="25" ht="15" customHeight="1" spans="1:17">
      <c r="A25" s="21"/>
      <c r="B25" s="26"/>
      <c r="C25" s="26"/>
      <c r="D25" s="26"/>
      <c r="E25" s="23"/>
      <c r="F25" s="47"/>
      <c r="G25" s="23"/>
      <c r="H25" s="23"/>
      <c r="I25" s="23"/>
      <c r="J25" s="26"/>
      <c r="K25" s="28"/>
      <c r="L25" s="28"/>
      <c r="M25" s="29"/>
      <c r="N25" s="29"/>
      <c r="O25" s="29">
        <f t="shared" si="0"/>
        <v>0</v>
      </c>
      <c r="P25" s="28" t="str">
        <f t="shared" si="1"/>
        <v/>
      </c>
      <c r="Q25" s="26"/>
    </row>
    <row r="26" ht="15" customHeight="1" spans="1:17">
      <c r="A26" s="21"/>
      <c r="B26" s="26"/>
      <c r="C26" s="26"/>
      <c r="D26" s="26"/>
      <c r="E26" s="23"/>
      <c r="F26" s="47"/>
      <c r="G26" s="23"/>
      <c r="H26" s="23"/>
      <c r="I26" s="23"/>
      <c r="J26" s="26"/>
      <c r="K26" s="28"/>
      <c r="L26" s="28"/>
      <c r="M26" s="29"/>
      <c r="N26" s="29"/>
      <c r="O26" s="29">
        <f t="shared" si="0"/>
        <v>0</v>
      </c>
      <c r="P26" s="28" t="str">
        <f t="shared" si="1"/>
        <v/>
      </c>
      <c r="Q26" s="26"/>
    </row>
    <row r="27" ht="15" customHeight="1" spans="1:17">
      <c r="A27" s="21"/>
      <c r="B27" s="26"/>
      <c r="C27" s="26"/>
      <c r="D27" s="26"/>
      <c r="E27" s="23"/>
      <c r="F27" s="47"/>
      <c r="G27" s="23"/>
      <c r="H27" s="23"/>
      <c r="I27" s="23"/>
      <c r="J27" s="26"/>
      <c r="K27" s="28"/>
      <c r="L27" s="28"/>
      <c r="M27" s="29"/>
      <c r="N27" s="29"/>
      <c r="O27" s="29">
        <f t="shared" si="0"/>
        <v>0</v>
      </c>
      <c r="P27" s="28" t="str">
        <f t="shared" si="1"/>
        <v/>
      </c>
      <c r="Q27" s="26"/>
    </row>
    <row r="28" ht="15" customHeight="1" spans="1:17">
      <c r="A28" s="21"/>
      <c r="B28" s="26"/>
      <c r="C28" s="26"/>
      <c r="D28" s="26"/>
      <c r="E28" s="23"/>
      <c r="F28" s="47"/>
      <c r="G28" s="23"/>
      <c r="H28" s="23"/>
      <c r="I28" s="23"/>
      <c r="J28" s="26"/>
      <c r="K28" s="28"/>
      <c r="L28" s="28"/>
      <c r="M28" s="29"/>
      <c r="N28" s="29"/>
      <c r="O28" s="29">
        <f t="shared" si="0"/>
        <v>0</v>
      </c>
      <c r="P28" s="28" t="str">
        <f t="shared" si="1"/>
        <v/>
      </c>
      <c r="Q28" s="26"/>
    </row>
    <row r="29" ht="15" customHeight="1" spans="1:17">
      <c r="A29" s="21"/>
      <c r="B29" s="26"/>
      <c r="C29" s="26"/>
      <c r="D29" s="26"/>
      <c r="E29" s="23"/>
      <c r="F29" s="47"/>
      <c r="G29" s="23"/>
      <c r="H29" s="23"/>
      <c r="I29" s="23"/>
      <c r="J29" s="26"/>
      <c r="K29" s="28"/>
      <c r="L29" s="28"/>
      <c r="M29" s="29"/>
      <c r="N29" s="29"/>
      <c r="O29" s="29">
        <f t="shared" si="0"/>
        <v>0</v>
      </c>
      <c r="P29" s="28" t="str">
        <f t="shared" si="1"/>
        <v/>
      </c>
      <c r="Q29" s="26"/>
    </row>
    <row r="30" ht="15" customHeight="1" spans="1:17">
      <c r="A30" s="21"/>
      <c r="B30" s="26"/>
      <c r="C30" s="26"/>
      <c r="D30" s="26"/>
      <c r="E30" s="23"/>
      <c r="F30" s="47"/>
      <c r="G30" s="23"/>
      <c r="H30" s="23"/>
      <c r="I30" s="23"/>
      <c r="J30" s="26"/>
      <c r="K30" s="28"/>
      <c r="L30" s="28"/>
      <c r="M30" s="29"/>
      <c r="N30" s="29"/>
      <c r="O30" s="29">
        <f t="shared" si="0"/>
        <v>0</v>
      </c>
      <c r="P30" s="28" t="str">
        <f t="shared" si="1"/>
        <v/>
      </c>
      <c r="Q30" s="26"/>
    </row>
    <row r="31" ht="15" customHeight="1" spans="1:17">
      <c r="A31" s="21"/>
      <c r="B31" s="26"/>
      <c r="C31" s="26"/>
      <c r="D31" s="26"/>
      <c r="E31" s="23"/>
      <c r="F31" s="47"/>
      <c r="G31" s="23"/>
      <c r="H31" s="23"/>
      <c r="I31" s="23"/>
      <c r="J31" s="26"/>
      <c r="K31" s="28"/>
      <c r="L31" s="28"/>
      <c r="M31" s="29"/>
      <c r="N31" s="29"/>
      <c r="O31" s="29">
        <f t="shared" si="0"/>
        <v>0</v>
      </c>
      <c r="P31" s="28" t="str">
        <f t="shared" si="1"/>
        <v/>
      </c>
      <c r="Q31" s="26"/>
    </row>
    <row r="32" ht="15" customHeight="1" spans="1:17">
      <c r="A32" s="21"/>
      <c r="B32" s="26"/>
      <c r="C32" s="26"/>
      <c r="D32" s="26"/>
      <c r="E32" s="23"/>
      <c r="F32" s="47"/>
      <c r="G32" s="23"/>
      <c r="H32" s="23"/>
      <c r="I32" s="23"/>
      <c r="J32" s="26"/>
      <c r="K32" s="28"/>
      <c r="L32" s="28"/>
      <c r="M32" s="29"/>
      <c r="N32" s="29"/>
      <c r="O32" s="29">
        <f t="shared" si="0"/>
        <v>0</v>
      </c>
      <c r="P32" s="28" t="str">
        <f t="shared" si="1"/>
        <v/>
      </c>
      <c r="Q32" s="26"/>
    </row>
    <row r="33" ht="15" customHeight="1" spans="1:17">
      <c r="A33" s="21"/>
      <c r="B33" s="26"/>
      <c r="C33" s="26"/>
      <c r="D33" s="26"/>
      <c r="E33" s="23"/>
      <c r="F33" s="47"/>
      <c r="G33" s="23"/>
      <c r="H33" s="23"/>
      <c r="I33" s="23"/>
      <c r="J33" s="26"/>
      <c r="K33" s="28"/>
      <c r="L33" s="28"/>
      <c r="M33" s="29"/>
      <c r="N33" s="29"/>
      <c r="O33" s="29">
        <f t="shared" si="0"/>
        <v>0</v>
      </c>
      <c r="P33" s="28" t="str">
        <f t="shared" si="1"/>
        <v/>
      </c>
      <c r="Q33" s="26"/>
    </row>
    <row r="34" ht="15" customHeight="1" spans="1:17">
      <c r="A34" s="21"/>
      <c r="B34" s="26"/>
      <c r="C34" s="26"/>
      <c r="D34" s="26"/>
      <c r="E34" s="23"/>
      <c r="F34" s="47"/>
      <c r="G34" s="23"/>
      <c r="H34" s="23"/>
      <c r="I34" s="23"/>
      <c r="J34" s="26"/>
      <c r="K34" s="28"/>
      <c r="L34" s="28"/>
      <c r="M34" s="29"/>
      <c r="N34" s="29"/>
      <c r="O34" s="29">
        <f t="shared" si="0"/>
        <v>0</v>
      </c>
      <c r="P34" s="28" t="str">
        <f t="shared" si="1"/>
        <v/>
      </c>
      <c r="Q34" s="26"/>
    </row>
    <row r="35" ht="15" customHeight="1" spans="1:17">
      <c r="A35" s="21"/>
      <c r="B35" s="26"/>
      <c r="C35" s="26"/>
      <c r="D35" s="26"/>
      <c r="E35" s="23"/>
      <c r="F35" s="47"/>
      <c r="G35" s="23"/>
      <c r="H35" s="23"/>
      <c r="I35" s="23"/>
      <c r="J35" s="26"/>
      <c r="K35" s="28"/>
      <c r="L35" s="28"/>
      <c r="M35" s="29"/>
      <c r="N35" s="29"/>
      <c r="O35" s="29">
        <f t="shared" si="0"/>
        <v>0</v>
      </c>
      <c r="P35" s="28" t="str">
        <f t="shared" si="1"/>
        <v/>
      </c>
      <c r="Q35" s="26"/>
    </row>
    <row r="36" ht="15" customHeight="1" spans="1:17">
      <c r="A36" s="21"/>
      <c r="B36" s="26"/>
      <c r="C36" s="26"/>
      <c r="D36" s="26"/>
      <c r="E36" s="23"/>
      <c r="F36" s="47"/>
      <c r="G36" s="23"/>
      <c r="H36" s="23"/>
      <c r="I36" s="23"/>
      <c r="J36" s="26"/>
      <c r="K36" s="28"/>
      <c r="L36" s="28"/>
      <c r="M36" s="29"/>
      <c r="N36" s="29"/>
      <c r="O36" s="29">
        <f t="shared" si="0"/>
        <v>0</v>
      </c>
      <c r="P36" s="28" t="str">
        <f t="shared" si="1"/>
        <v/>
      </c>
      <c r="Q36" s="26"/>
    </row>
    <row r="37" ht="15" customHeight="1" spans="1:17">
      <c r="A37" s="21"/>
      <c r="B37" s="26"/>
      <c r="C37" s="26"/>
      <c r="D37" s="26"/>
      <c r="E37" s="23"/>
      <c r="F37" s="47"/>
      <c r="G37" s="23"/>
      <c r="H37" s="23"/>
      <c r="I37" s="23"/>
      <c r="J37" s="26"/>
      <c r="K37" s="28"/>
      <c r="L37" s="28"/>
      <c r="M37" s="29"/>
      <c r="N37" s="29"/>
      <c r="O37" s="29">
        <f t="shared" si="0"/>
        <v>0</v>
      </c>
      <c r="P37" s="28" t="str">
        <f t="shared" si="1"/>
        <v/>
      </c>
      <c r="Q37" s="26"/>
    </row>
    <row r="38" ht="15" customHeight="1" spans="1:17">
      <c r="A38" s="21"/>
      <c r="B38" s="26"/>
      <c r="C38" s="26"/>
      <c r="D38" s="26"/>
      <c r="E38" s="23"/>
      <c r="F38" s="47"/>
      <c r="G38" s="23"/>
      <c r="H38" s="23"/>
      <c r="I38" s="23"/>
      <c r="J38" s="26"/>
      <c r="K38" s="28"/>
      <c r="L38" s="28"/>
      <c r="M38" s="29"/>
      <c r="N38" s="29"/>
      <c r="O38" s="29">
        <f t="shared" si="0"/>
        <v>0</v>
      </c>
      <c r="P38" s="28" t="str">
        <f t="shared" si="1"/>
        <v/>
      </c>
      <c r="Q38" s="26"/>
    </row>
    <row r="39" ht="15" customHeight="1" spans="1:17">
      <c r="A39" s="30" t="s">
        <v>3856</v>
      </c>
      <c r="B39" s="119"/>
      <c r="C39" s="31"/>
      <c r="D39" s="26"/>
      <c r="E39" s="23"/>
      <c r="F39" s="47"/>
      <c r="G39" s="23"/>
      <c r="H39" s="23"/>
      <c r="I39" s="23"/>
      <c r="J39" s="26"/>
      <c r="K39" s="28"/>
      <c r="L39" s="28"/>
      <c r="M39" s="29">
        <f>SUM(M7:M38)</f>
        <v>0</v>
      </c>
      <c r="N39" s="29">
        <f>SUM(N7:N38)</f>
        <v>0</v>
      </c>
      <c r="O39" s="29">
        <f>SUM(O7:O38)</f>
        <v>0</v>
      </c>
      <c r="P39" s="28" t="str">
        <f t="shared" si="1"/>
        <v/>
      </c>
      <c r="Q39" s="26"/>
    </row>
    <row r="40" ht="15" customHeight="1" spans="1:17">
      <c r="A40" s="30" t="s">
        <v>3818</v>
      </c>
      <c r="B40" s="119"/>
      <c r="C40" s="31"/>
      <c r="D40" s="26"/>
      <c r="E40" s="23"/>
      <c r="F40" s="47"/>
      <c r="G40" s="23"/>
      <c r="H40" s="23"/>
      <c r="I40" s="23"/>
      <c r="J40" s="26"/>
      <c r="K40" s="28"/>
      <c r="L40" s="28"/>
      <c r="M40" s="29"/>
      <c r="N40" s="29"/>
      <c r="O40" s="29">
        <f t="shared" si="0"/>
        <v>0</v>
      </c>
      <c r="P40" s="28" t="str">
        <f t="shared" si="1"/>
        <v/>
      </c>
      <c r="Q40" s="26"/>
    </row>
    <row r="41" ht="15" customHeight="1" spans="1:17">
      <c r="A41" s="30" t="s">
        <v>3857</v>
      </c>
      <c r="B41" s="119"/>
      <c r="C41" s="31"/>
      <c r="D41" s="26"/>
      <c r="E41" s="23"/>
      <c r="F41" s="47"/>
      <c r="G41" s="23"/>
      <c r="H41" s="23"/>
      <c r="I41" s="23"/>
      <c r="J41" s="26"/>
      <c r="K41" s="28"/>
      <c r="L41" s="28"/>
      <c r="M41" s="29">
        <f>M39-M40</f>
        <v>0</v>
      </c>
      <c r="N41" s="29">
        <f>N39-N40</f>
        <v>0</v>
      </c>
      <c r="O41" s="29">
        <f>O39-O40</f>
        <v>0</v>
      </c>
      <c r="P41" s="28" t="str">
        <f t="shared" si="1"/>
        <v/>
      </c>
      <c r="Q41" s="26"/>
    </row>
  </sheetData>
  <mergeCells count="20">
    <mergeCell ref="A39:C39"/>
    <mergeCell ref="A40:C40"/>
    <mergeCell ref="A41:C41"/>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s>
  <hyperlinks>
    <hyperlink ref="B2" location="索引!E21" display="返回索引页"/>
    <hyperlink ref="A2" location="'表4-5投资性房地产汇总'!B9" display="返回"/>
  </hyperlinks>
  <printOptions horizontalCentered="1"/>
  <pageMargins left="0.551181102362205" right="0.551181102362205" top="0.78740157480315" bottom="0.78740157480315" header="0.511811023622047" footer="0.590551181102362"/>
  <pageSetup paperSize="9" scale="75" fitToHeight="0" orientation="landscape"/>
  <headerFooter alignWithMargins="0">
    <oddFooter>&amp;L&amp;9被评估单位(或者产权持有单位)填表人：
填表日期：年月日&amp;C&amp;9共&amp;N页第&amp;P页
&amp;R&amp;9评估人员：
</oddFooter>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Q41"/>
  <sheetViews>
    <sheetView zoomScaleSheetLayoutView="85" workbookViewId="0">
      <selection activeCell="L12" sqref="L12"/>
    </sheetView>
  </sheetViews>
  <sheetFormatPr defaultColWidth="9" defaultRowHeight="15.75"/>
  <cols>
    <col min="1" max="1" width="5.5" style="33" customWidth="1"/>
    <col min="2" max="2" width="14.6" style="33" customWidth="1"/>
    <col min="3" max="3" width="19.5" style="33" customWidth="1"/>
    <col min="4" max="4" width="7.6" style="33" customWidth="1"/>
    <col min="5" max="5" width="13.9" style="33" customWidth="1"/>
    <col min="6" max="6" width="5.7" style="33" customWidth="1"/>
    <col min="7" max="8" width="5" style="33" customWidth="1"/>
    <col min="9" max="9" width="4.2" style="33" customWidth="1"/>
    <col min="10" max="10" width="9.7" style="33" customWidth="1"/>
    <col min="11" max="11" width="8.4" style="33" customWidth="1"/>
    <col min="12" max="12" width="11.9" style="33" customWidth="1"/>
    <col min="13" max="15" width="12.6" style="33" customWidth="1"/>
    <col min="16" max="16" width="7.9" style="33" customWidth="1"/>
    <col min="17" max="17" width="12" style="33" customWidth="1"/>
    <col min="18" max="16384" width="9" style="33"/>
  </cols>
  <sheetData>
    <row r="1" ht="24.9" customHeight="1" spans="1:17">
      <c r="A1" s="42" t="s">
        <v>3872</v>
      </c>
      <c r="B1" s="43"/>
      <c r="C1" s="43"/>
      <c r="D1" s="44"/>
      <c r="E1" s="43"/>
      <c r="F1" s="43"/>
      <c r="G1" s="43"/>
      <c r="H1" s="43"/>
      <c r="I1" s="43"/>
      <c r="J1" s="43"/>
      <c r="K1" s="43"/>
      <c r="L1" s="44"/>
      <c r="M1" s="44"/>
      <c r="N1" s="44"/>
      <c r="O1" s="44"/>
      <c r="P1" s="44"/>
      <c r="Q1" s="44"/>
    </row>
    <row r="2" ht="14.1" customHeight="1" spans="1:17">
      <c r="A2" s="4" t="s">
        <v>131</v>
      </c>
      <c r="B2" s="4" t="s">
        <v>0</v>
      </c>
      <c r="C2" s="5"/>
      <c r="D2" s="5"/>
      <c r="E2" s="5"/>
      <c r="F2" s="5"/>
      <c r="G2" s="5"/>
      <c r="H2" s="5"/>
      <c r="I2" s="5"/>
      <c r="J2" s="5"/>
      <c r="K2" s="5"/>
      <c r="L2" s="5"/>
      <c r="M2" s="5"/>
      <c r="N2" s="5"/>
      <c r="O2" s="5"/>
      <c r="P2" s="5"/>
      <c r="Q2" s="32" t="s">
        <v>3873</v>
      </c>
    </row>
    <row r="3" ht="14.1" customHeight="1" spans="1:17">
      <c r="A3" s="45" t="e">
        <f>#REF!</f>
        <v>#REF!</v>
      </c>
      <c r="B3" s="45"/>
      <c r="C3" s="45"/>
      <c r="D3" s="45"/>
      <c r="E3" s="45"/>
      <c r="F3" s="45"/>
      <c r="G3" s="45"/>
      <c r="H3" s="45"/>
      <c r="I3" s="45"/>
      <c r="J3" s="45"/>
      <c r="K3" s="45"/>
      <c r="L3" s="45"/>
      <c r="M3" s="45"/>
      <c r="N3" s="45"/>
      <c r="O3" s="45"/>
      <c r="P3" s="45"/>
      <c r="Q3" s="45"/>
    </row>
    <row r="4" ht="14.1" customHeight="1" spans="1:17">
      <c r="A4" s="5" t="str">
        <f>封面!D7&amp;封面!F7</f>
        <v>被评估方：</v>
      </c>
      <c r="B4" s="5"/>
      <c r="C4" s="5"/>
      <c r="D4" s="5"/>
      <c r="E4" s="5"/>
      <c r="F4" s="5"/>
      <c r="G4" s="5"/>
      <c r="H4" s="5"/>
      <c r="I4" s="5"/>
      <c r="J4" s="5"/>
      <c r="K4" s="5"/>
      <c r="L4" s="5"/>
      <c r="M4" s="5"/>
      <c r="N4" s="5"/>
      <c r="O4" s="5"/>
      <c r="P4" s="5"/>
      <c r="Q4" s="32" t="s">
        <v>133</v>
      </c>
    </row>
    <row r="5" ht="15" customHeight="1" spans="1:17">
      <c r="A5" s="9" t="s">
        <v>134</v>
      </c>
      <c r="B5" s="54" t="s">
        <v>3846</v>
      </c>
      <c r="C5" s="54" t="s">
        <v>3864</v>
      </c>
      <c r="D5" s="116" t="s">
        <v>3848</v>
      </c>
      <c r="E5" s="54" t="s">
        <v>3865</v>
      </c>
      <c r="F5" s="116" t="s">
        <v>3866</v>
      </c>
      <c r="G5" s="116" t="s">
        <v>3867</v>
      </c>
      <c r="H5" s="116" t="s">
        <v>3868</v>
      </c>
      <c r="I5" s="116" t="s">
        <v>3869</v>
      </c>
      <c r="J5" s="116" t="s">
        <v>3870</v>
      </c>
      <c r="K5" s="116" t="s">
        <v>3871</v>
      </c>
      <c r="L5" s="120" t="s">
        <v>3860</v>
      </c>
      <c r="M5" s="120" t="s">
        <v>139</v>
      </c>
      <c r="N5" s="9" t="s">
        <v>140</v>
      </c>
      <c r="O5" s="9" t="s">
        <v>141</v>
      </c>
      <c r="P5" s="9" t="s">
        <v>142</v>
      </c>
      <c r="Q5" s="54" t="s">
        <v>143</v>
      </c>
    </row>
    <row r="6" ht="15" customHeight="1" spans="1:17">
      <c r="A6" s="16"/>
      <c r="B6" s="55"/>
      <c r="C6" s="55"/>
      <c r="D6" s="117"/>
      <c r="E6" s="55"/>
      <c r="F6" s="117"/>
      <c r="G6" s="117"/>
      <c r="H6" s="117"/>
      <c r="I6" s="117"/>
      <c r="J6" s="117"/>
      <c r="K6" s="117"/>
      <c r="L6" s="412" t="s">
        <v>3861</v>
      </c>
      <c r="M6" s="413"/>
      <c r="N6" s="414"/>
      <c r="O6" s="414"/>
      <c r="P6" s="16"/>
      <c r="Q6" s="55"/>
    </row>
    <row r="7" ht="15" customHeight="1" spans="1:17">
      <c r="A7" s="21"/>
      <c r="B7" s="26"/>
      <c r="C7" s="26"/>
      <c r="D7" s="26"/>
      <c r="E7" s="23"/>
      <c r="F7" s="47"/>
      <c r="G7" s="23"/>
      <c r="H7" s="23"/>
      <c r="I7" s="23"/>
      <c r="J7" s="26"/>
      <c r="K7" s="28"/>
      <c r="L7" s="28"/>
      <c r="M7" s="29"/>
      <c r="N7" s="29"/>
      <c r="O7" s="29">
        <f t="shared" ref="O7:O40" si="0">N7-M7</f>
        <v>0</v>
      </c>
      <c r="P7" s="28" t="str">
        <f t="shared" ref="P7:P41" si="1">IF(OR(M7&lt;=0,M7=""),"",(IF(N7="",0,N7)-M7)/M7*100)</f>
        <v/>
      </c>
      <c r="Q7" s="26"/>
    </row>
    <row r="8" ht="15" customHeight="1" spans="1:17">
      <c r="A8" s="21"/>
      <c r="B8" s="26"/>
      <c r="C8" s="26"/>
      <c r="D8" s="26"/>
      <c r="E8" s="23"/>
      <c r="F8" s="47"/>
      <c r="G8" s="23"/>
      <c r="H8" s="23"/>
      <c r="I8" s="23"/>
      <c r="J8" s="26"/>
      <c r="K8" s="28"/>
      <c r="L8" s="28"/>
      <c r="M8" s="29"/>
      <c r="N8" s="29"/>
      <c r="O8" s="29">
        <f t="shared" si="0"/>
        <v>0</v>
      </c>
      <c r="P8" s="28" t="str">
        <f t="shared" si="1"/>
        <v/>
      </c>
      <c r="Q8" s="26"/>
    </row>
    <row r="9" ht="15" customHeight="1" spans="1:17">
      <c r="A9" s="21"/>
      <c r="B9" s="26"/>
      <c r="C9" s="26"/>
      <c r="D9" s="26"/>
      <c r="E9" s="23"/>
      <c r="F9" s="47"/>
      <c r="G9" s="23"/>
      <c r="H9" s="23"/>
      <c r="I9" s="23"/>
      <c r="J9" s="26"/>
      <c r="K9" s="28"/>
      <c r="L9" s="28"/>
      <c r="M9" s="29"/>
      <c r="N9" s="29"/>
      <c r="O9" s="29">
        <f t="shared" si="0"/>
        <v>0</v>
      </c>
      <c r="P9" s="28" t="str">
        <f t="shared" si="1"/>
        <v/>
      </c>
      <c r="Q9" s="26"/>
    </row>
    <row r="10" ht="15" customHeight="1" spans="1:17">
      <c r="A10" s="21"/>
      <c r="B10" s="26"/>
      <c r="C10" s="26"/>
      <c r="D10" s="26"/>
      <c r="E10" s="23"/>
      <c r="F10" s="47"/>
      <c r="G10" s="23"/>
      <c r="H10" s="23"/>
      <c r="I10" s="23"/>
      <c r="J10" s="26"/>
      <c r="K10" s="28"/>
      <c r="L10" s="28"/>
      <c r="M10" s="29"/>
      <c r="N10" s="29"/>
      <c r="O10" s="29">
        <f t="shared" si="0"/>
        <v>0</v>
      </c>
      <c r="P10" s="28" t="str">
        <f t="shared" si="1"/>
        <v/>
      </c>
      <c r="Q10" s="26"/>
    </row>
    <row r="11" ht="15" customHeight="1" spans="1:17">
      <c r="A11" s="21"/>
      <c r="B11" s="26"/>
      <c r="C11" s="26"/>
      <c r="D11" s="26"/>
      <c r="E11" s="23"/>
      <c r="F11" s="47"/>
      <c r="G11" s="23"/>
      <c r="H11" s="23"/>
      <c r="I11" s="23"/>
      <c r="J11" s="26"/>
      <c r="K11" s="28"/>
      <c r="L11" s="28"/>
      <c r="M11" s="29"/>
      <c r="N11" s="29"/>
      <c r="O11" s="29">
        <f t="shared" si="0"/>
        <v>0</v>
      </c>
      <c r="P11" s="28" t="str">
        <f t="shared" si="1"/>
        <v/>
      </c>
      <c r="Q11" s="26"/>
    </row>
    <row r="12" ht="15" customHeight="1" spans="1:17">
      <c r="A12" s="21"/>
      <c r="B12" s="26"/>
      <c r="C12" s="26"/>
      <c r="D12" s="26"/>
      <c r="E12" s="23"/>
      <c r="F12" s="47"/>
      <c r="G12" s="23"/>
      <c r="H12" s="23"/>
      <c r="I12" s="23"/>
      <c r="J12" s="26"/>
      <c r="K12" s="28"/>
      <c r="L12" s="28"/>
      <c r="M12" s="29"/>
      <c r="N12" s="29"/>
      <c r="O12" s="29">
        <f t="shared" si="0"/>
        <v>0</v>
      </c>
      <c r="P12" s="28" t="str">
        <f t="shared" si="1"/>
        <v/>
      </c>
      <c r="Q12" s="26"/>
    </row>
    <row r="13" ht="15" customHeight="1" spans="1:17">
      <c r="A13" s="21"/>
      <c r="B13" s="26"/>
      <c r="C13" s="26"/>
      <c r="D13" s="26"/>
      <c r="E13" s="23"/>
      <c r="F13" s="47"/>
      <c r="G13" s="23"/>
      <c r="H13" s="23"/>
      <c r="I13" s="23"/>
      <c r="J13" s="26"/>
      <c r="K13" s="28"/>
      <c r="L13" s="28"/>
      <c r="M13" s="29"/>
      <c r="N13" s="29"/>
      <c r="O13" s="29">
        <f t="shared" si="0"/>
        <v>0</v>
      </c>
      <c r="P13" s="28" t="str">
        <f t="shared" si="1"/>
        <v/>
      </c>
      <c r="Q13" s="26"/>
    </row>
    <row r="14" ht="15" customHeight="1" spans="1:17">
      <c r="A14" s="21"/>
      <c r="B14" s="26"/>
      <c r="C14" s="26"/>
      <c r="D14" s="26"/>
      <c r="E14" s="23"/>
      <c r="F14" s="47"/>
      <c r="G14" s="23"/>
      <c r="H14" s="23"/>
      <c r="I14" s="23"/>
      <c r="J14" s="26"/>
      <c r="K14" s="28"/>
      <c r="L14" s="28"/>
      <c r="M14" s="29"/>
      <c r="N14" s="29"/>
      <c r="O14" s="29">
        <f t="shared" si="0"/>
        <v>0</v>
      </c>
      <c r="P14" s="28" t="str">
        <f t="shared" si="1"/>
        <v/>
      </c>
      <c r="Q14" s="26"/>
    </row>
    <row r="15" ht="15" customHeight="1" spans="1:17">
      <c r="A15" s="21"/>
      <c r="B15" s="26"/>
      <c r="C15" s="26"/>
      <c r="D15" s="26"/>
      <c r="E15" s="23"/>
      <c r="F15" s="47"/>
      <c r="G15" s="23"/>
      <c r="H15" s="23"/>
      <c r="I15" s="23"/>
      <c r="J15" s="26"/>
      <c r="K15" s="28"/>
      <c r="L15" s="28"/>
      <c r="M15" s="29"/>
      <c r="N15" s="29"/>
      <c r="O15" s="29">
        <f t="shared" si="0"/>
        <v>0</v>
      </c>
      <c r="P15" s="28" t="str">
        <f t="shared" si="1"/>
        <v/>
      </c>
      <c r="Q15" s="26"/>
    </row>
    <row r="16" ht="15" customHeight="1" spans="1:17">
      <c r="A16" s="21"/>
      <c r="B16" s="26"/>
      <c r="C16" s="26"/>
      <c r="D16" s="26"/>
      <c r="E16" s="23"/>
      <c r="F16" s="47"/>
      <c r="G16" s="23"/>
      <c r="H16" s="23"/>
      <c r="I16" s="23"/>
      <c r="J16" s="26"/>
      <c r="K16" s="28"/>
      <c r="L16" s="28"/>
      <c r="M16" s="29"/>
      <c r="N16" s="29"/>
      <c r="O16" s="29">
        <f t="shared" si="0"/>
        <v>0</v>
      </c>
      <c r="P16" s="28" t="str">
        <f t="shared" si="1"/>
        <v/>
      </c>
      <c r="Q16" s="26"/>
    </row>
    <row r="17" ht="15" customHeight="1" spans="1:17">
      <c r="A17" s="21"/>
      <c r="B17" s="26"/>
      <c r="C17" s="26"/>
      <c r="D17" s="26"/>
      <c r="E17" s="23"/>
      <c r="F17" s="47"/>
      <c r="G17" s="23"/>
      <c r="H17" s="23"/>
      <c r="I17" s="23"/>
      <c r="J17" s="26"/>
      <c r="K17" s="28"/>
      <c r="L17" s="28"/>
      <c r="M17" s="29"/>
      <c r="N17" s="29"/>
      <c r="O17" s="29">
        <f t="shared" si="0"/>
        <v>0</v>
      </c>
      <c r="P17" s="28" t="str">
        <f t="shared" si="1"/>
        <v/>
      </c>
      <c r="Q17" s="26"/>
    </row>
    <row r="18" ht="15" customHeight="1" spans="1:17">
      <c r="A18" s="21"/>
      <c r="B18" s="26"/>
      <c r="C18" s="26"/>
      <c r="D18" s="26"/>
      <c r="E18" s="23"/>
      <c r="F18" s="47"/>
      <c r="G18" s="23"/>
      <c r="H18" s="23"/>
      <c r="I18" s="23"/>
      <c r="J18" s="26"/>
      <c r="K18" s="28"/>
      <c r="L18" s="28"/>
      <c r="M18" s="29"/>
      <c r="N18" s="29"/>
      <c r="O18" s="29">
        <f t="shared" si="0"/>
        <v>0</v>
      </c>
      <c r="P18" s="28" t="str">
        <f t="shared" si="1"/>
        <v/>
      </c>
      <c r="Q18" s="26"/>
    </row>
    <row r="19" ht="15" customHeight="1" spans="1:17">
      <c r="A19" s="21"/>
      <c r="B19" s="26"/>
      <c r="C19" s="26"/>
      <c r="D19" s="26"/>
      <c r="E19" s="23"/>
      <c r="F19" s="47"/>
      <c r="G19" s="23"/>
      <c r="H19" s="23"/>
      <c r="I19" s="23"/>
      <c r="J19" s="26"/>
      <c r="K19" s="28"/>
      <c r="L19" s="28"/>
      <c r="M19" s="29"/>
      <c r="N19" s="29"/>
      <c r="O19" s="29">
        <f t="shared" si="0"/>
        <v>0</v>
      </c>
      <c r="P19" s="28" t="str">
        <f t="shared" si="1"/>
        <v/>
      </c>
      <c r="Q19" s="26"/>
    </row>
    <row r="20" ht="15" customHeight="1" spans="1:17">
      <c r="A20" s="21"/>
      <c r="B20" s="26"/>
      <c r="C20" s="26"/>
      <c r="D20" s="26"/>
      <c r="E20" s="23"/>
      <c r="F20" s="47"/>
      <c r="G20" s="23"/>
      <c r="H20" s="23"/>
      <c r="I20" s="23"/>
      <c r="J20" s="26"/>
      <c r="K20" s="28"/>
      <c r="L20" s="28"/>
      <c r="M20" s="29"/>
      <c r="N20" s="29"/>
      <c r="O20" s="29">
        <f t="shared" si="0"/>
        <v>0</v>
      </c>
      <c r="P20" s="28" t="str">
        <f t="shared" si="1"/>
        <v/>
      </c>
      <c r="Q20" s="26"/>
    </row>
    <row r="21" ht="15" customHeight="1" spans="1:17">
      <c r="A21" s="21"/>
      <c r="B21" s="26"/>
      <c r="C21" s="26"/>
      <c r="D21" s="26"/>
      <c r="E21" s="23"/>
      <c r="F21" s="47"/>
      <c r="G21" s="23"/>
      <c r="H21" s="23"/>
      <c r="I21" s="23"/>
      <c r="J21" s="26"/>
      <c r="K21" s="28"/>
      <c r="L21" s="28"/>
      <c r="M21" s="29"/>
      <c r="N21" s="29"/>
      <c r="O21" s="29">
        <f t="shared" si="0"/>
        <v>0</v>
      </c>
      <c r="P21" s="28" t="str">
        <f t="shared" si="1"/>
        <v/>
      </c>
      <c r="Q21" s="26"/>
    </row>
    <row r="22" ht="15" customHeight="1" spans="1:17">
      <c r="A22" s="21"/>
      <c r="B22" s="26"/>
      <c r="C22" s="26"/>
      <c r="D22" s="26"/>
      <c r="E22" s="23"/>
      <c r="F22" s="47"/>
      <c r="G22" s="23"/>
      <c r="H22" s="23"/>
      <c r="I22" s="23"/>
      <c r="J22" s="26"/>
      <c r="K22" s="28"/>
      <c r="L22" s="28"/>
      <c r="M22" s="29"/>
      <c r="N22" s="29"/>
      <c r="O22" s="29">
        <f t="shared" si="0"/>
        <v>0</v>
      </c>
      <c r="P22" s="28" t="str">
        <f t="shared" si="1"/>
        <v/>
      </c>
      <c r="Q22" s="26"/>
    </row>
    <row r="23" ht="15" customHeight="1" spans="1:17">
      <c r="A23" s="21"/>
      <c r="B23" s="26"/>
      <c r="C23" s="26"/>
      <c r="D23" s="26"/>
      <c r="E23" s="23"/>
      <c r="F23" s="47"/>
      <c r="G23" s="23"/>
      <c r="H23" s="23"/>
      <c r="I23" s="23"/>
      <c r="J23" s="26"/>
      <c r="K23" s="28"/>
      <c r="L23" s="28"/>
      <c r="M23" s="29"/>
      <c r="N23" s="29"/>
      <c r="O23" s="29">
        <f t="shared" si="0"/>
        <v>0</v>
      </c>
      <c r="P23" s="28" t="str">
        <f t="shared" si="1"/>
        <v/>
      </c>
      <c r="Q23" s="26"/>
    </row>
    <row r="24" ht="15" customHeight="1" spans="1:17">
      <c r="A24" s="21"/>
      <c r="B24" s="26"/>
      <c r="C24" s="26"/>
      <c r="D24" s="26"/>
      <c r="E24" s="23"/>
      <c r="F24" s="47"/>
      <c r="G24" s="23"/>
      <c r="H24" s="23"/>
      <c r="I24" s="23"/>
      <c r="J24" s="26"/>
      <c r="K24" s="28"/>
      <c r="L24" s="28"/>
      <c r="M24" s="29"/>
      <c r="N24" s="29"/>
      <c r="O24" s="29">
        <f t="shared" si="0"/>
        <v>0</v>
      </c>
      <c r="P24" s="28" t="str">
        <f t="shared" si="1"/>
        <v/>
      </c>
      <c r="Q24" s="26"/>
    </row>
    <row r="25" ht="15" customHeight="1" spans="1:17">
      <c r="A25" s="21"/>
      <c r="B25" s="26"/>
      <c r="C25" s="26"/>
      <c r="D25" s="26"/>
      <c r="E25" s="23"/>
      <c r="F25" s="47"/>
      <c r="G25" s="23"/>
      <c r="H25" s="23"/>
      <c r="I25" s="23"/>
      <c r="J25" s="26"/>
      <c r="K25" s="28"/>
      <c r="L25" s="28"/>
      <c r="M25" s="29"/>
      <c r="N25" s="29"/>
      <c r="O25" s="29">
        <f t="shared" si="0"/>
        <v>0</v>
      </c>
      <c r="P25" s="28" t="str">
        <f t="shared" si="1"/>
        <v/>
      </c>
      <c r="Q25" s="26"/>
    </row>
    <row r="26" ht="15" customHeight="1" spans="1:17">
      <c r="A26" s="21"/>
      <c r="B26" s="26"/>
      <c r="C26" s="26"/>
      <c r="D26" s="26"/>
      <c r="E26" s="23"/>
      <c r="F26" s="47"/>
      <c r="G26" s="23"/>
      <c r="H26" s="23"/>
      <c r="I26" s="23"/>
      <c r="J26" s="26"/>
      <c r="K26" s="28"/>
      <c r="L26" s="28"/>
      <c r="M26" s="29"/>
      <c r="N26" s="29"/>
      <c r="O26" s="29">
        <f t="shared" si="0"/>
        <v>0</v>
      </c>
      <c r="P26" s="28" t="str">
        <f t="shared" si="1"/>
        <v/>
      </c>
      <c r="Q26" s="26"/>
    </row>
    <row r="27" ht="15" customHeight="1" spans="1:17">
      <c r="A27" s="21"/>
      <c r="B27" s="26"/>
      <c r="C27" s="26"/>
      <c r="D27" s="26"/>
      <c r="E27" s="23"/>
      <c r="F27" s="47"/>
      <c r="G27" s="23"/>
      <c r="H27" s="23"/>
      <c r="I27" s="23"/>
      <c r="J27" s="26"/>
      <c r="K27" s="28"/>
      <c r="L27" s="28"/>
      <c r="M27" s="29"/>
      <c r="N27" s="29"/>
      <c r="O27" s="29">
        <f t="shared" si="0"/>
        <v>0</v>
      </c>
      <c r="P27" s="28" t="str">
        <f t="shared" si="1"/>
        <v/>
      </c>
      <c r="Q27" s="26"/>
    </row>
    <row r="28" ht="15" customHeight="1" spans="1:17">
      <c r="A28" s="21"/>
      <c r="B28" s="26"/>
      <c r="C28" s="26"/>
      <c r="D28" s="26"/>
      <c r="E28" s="23"/>
      <c r="F28" s="47"/>
      <c r="G28" s="23"/>
      <c r="H28" s="23"/>
      <c r="I28" s="23"/>
      <c r="J28" s="26"/>
      <c r="K28" s="28"/>
      <c r="L28" s="28"/>
      <c r="M28" s="29"/>
      <c r="N28" s="29"/>
      <c r="O28" s="29">
        <f t="shared" si="0"/>
        <v>0</v>
      </c>
      <c r="P28" s="28" t="str">
        <f t="shared" si="1"/>
        <v/>
      </c>
      <c r="Q28" s="26"/>
    </row>
    <row r="29" ht="15" customHeight="1" spans="1:17">
      <c r="A29" s="21"/>
      <c r="B29" s="26"/>
      <c r="C29" s="26"/>
      <c r="D29" s="26"/>
      <c r="E29" s="23"/>
      <c r="F29" s="47"/>
      <c r="G29" s="23"/>
      <c r="H29" s="23"/>
      <c r="I29" s="23"/>
      <c r="J29" s="26"/>
      <c r="K29" s="28"/>
      <c r="L29" s="28"/>
      <c r="M29" s="29"/>
      <c r="N29" s="29"/>
      <c r="O29" s="29">
        <f t="shared" si="0"/>
        <v>0</v>
      </c>
      <c r="P29" s="28" t="str">
        <f t="shared" si="1"/>
        <v/>
      </c>
      <c r="Q29" s="26"/>
    </row>
    <row r="30" ht="15" customHeight="1" spans="1:17">
      <c r="A30" s="21"/>
      <c r="B30" s="26"/>
      <c r="C30" s="26"/>
      <c r="D30" s="26"/>
      <c r="E30" s="23"/>
      <c r="F30" s="47"/>
      <c r="G30" s="23"/>
      <c r="H30" s="23"/>
      <c r="I30" s="23"/>
      <c r="J30" s="26"/>
      <c r="K30" s="28"/>
      <c r="L30" s="28"/>
      <c r="M30" s="29"/>
      <c r="N30" s="29"/>
      <c r="O30" s="29">
        <f t="shared" si="0"/>
        <v>0</v>
      </c>
      <c r="P30" s="28" t="str">
        <f t="shared" si="1"/>
        <v/>
      </c>
      <c r="Q30" s="26"/>
    </row>
    <row r="31" ht="15" customHeight="1" spans="1:17">
      <c r="A31" s="21"/>
      <c r="B31" s="26"/>
      <c r="C31" s="26"/>
      <c r="D31" s="26"/>
      <c r="E31" s="23"/>
      <c r="F31" s="47"/>
      <c r="G31" s="23"/>
      <c r="H31" s="23"/>
      <c r="I31" s="23"/>
      <c r="J31" s="26"/>
      <c r="K31" s="28"/>
      <c r="L31" s="28"/>
      <c r="M31" s="29"/>
      <c r="N31" s="29"/>
      <c r="O31" s="29">
        <f t="shared" si="0"/>
        <v>0</v>
      </c>
      <c r="P31" s="28" t="str">
        <f t="shared" si="1"/>
        <v/>
      </c>
      <c r="Q31" s="26"/>
    </row>
    <row r="32" ht="15" customHeight="1" spans="1:17">
      <c r="A32" s="21"/>
      <c r="B32" s="26"/>
      <c r="C32" s="26"/>
      <c r="D32" s="26"/>
      <c r="E32" s="23"/>
      <c r="F32" s="47"/>
      <c r="G32" s="23"/>
      <c r="H32" s="23"/>
      <c r="I32" s="23"/>
      <c r="J32" s="26"/>
      <c r="K32" s="28"/>
      <c r="L32" s="28"/>
      <c r="M32" s="29"/>
      <c r="N32" s="29"/>
      <c r="O32" s="29">
        <f t="shared" si="0"/>
        <v>0</v>
      </c>
      <c r="P32" s="28" t="str">
        <f t="shared" si="1"/>
        <v/>
      </c>
      <c r="Q32" s="26"/>
    </row>
    <row r="33" ht="15" customHeight="1" spans="1:17">
      <c r="A33" s="21"/>
      <c r="B33" s="26"/>
      <c r="C33" s="26"/>
      <c r="D33" s="26"/>
      <c r="E33" s="23"/>
      <c r="F33" s="47"/>
      <c r="G33" s="23"/>
      <c r="H33" s="23"/>
      <c r="I33" s="23"/>
      <c r="J33" s="26"/>
      <c r="K33" s="28"/>
      <c r="L33" s="28"/>
      <c r="M33" s="29"/>
      <c r="N33" s="29"/>
      <c r="O33" s="29">
        <f t="shared" si="0"/>
        <v>0</v>
      </c>
      <c r="P33" s="28" t="str">
        <f t="shared" si="1"/>
        <v/>
      </c>
      <c r="Q33" s="26"/>
    </row>
    <row r="34" ht="15" customHeight="1" spans="1:17">
      <c r="A34" s="21"/>
      <c r="B34" s="26"/>
      <c r="C34" s="26"/>
      <c r="D34" s="26"/>
      <c r="E34" s="23"/>
      <c r="F34" s="47"/>
      <c r="G34" s="23"/>
      <c r="H34" s="23"/>
      <c r="I34" s="23"/>
      <c r="J34" s="26"/>
      <c r="K34" s="28"/>
      <c r="L34" s="28"/>
      <c r="M34" s="29"/>
      <c r="N34" s="29"/>
      <c r="O34" s="29">
        <f t="shared" si="0"/>
        <v>0</v>
      </c>
      <c r="P34" s="28" t="str">
        <f t="shared" si="1"/>
        <v/>
      </c>
      <c r="Q34" s="26"/>
    </row>
    <row r="35" ht="15" customHeight="1" spans="1:17">
      <c r="A35" s="21"/>
      <c r="B35" s="26"/>
      <c r="C35" s="26"/>
      <c r="D35" s="26"/>
      <c r="E35" s="23"/>
      <c r="F35" s="47"/>
      <c r="G35" s="23"/>
      <c r="H35" s="23"/>
      <c r="I35" s="23"/>
      <c r="J35" s="26"/>
      <c r="K35" s="28"/>
      <c r="L35" s="28"/>
      <c r="M35" s="29"/>
      <c r="N35" s="29"/>
      <c r="O35" s="29">
        <f t="shared" si="0"/>
        <v>0</v>
      </c>
      <c r="P35" s="28" t="str">
        <f t="shared" si="1"/>
        <v/>
      </c>
      <c r="Q35" s="26"/>
    </row>
    <row r="36" ht="15" customHeight="1" spans="1:17">
      <c r="A36" s="21"/>
      <c r="B36" s="26"/>
      <c r="C36" s="26"/>
      <c r="D36" s="26"/>
      <c r="E36" s="23"/>
      <c r="F36" s="47"/>
      <c r="G36" s="23"/>
      <c r="H36" s="23"/>
      <c r="I36" s="23"/>
      <c r="J36" s="26"/>
      <c r="K36" s="28"/>
      <c r="L36" s="28"/>
      <c r="M36" s="29"/>
      <c r="N36" s="29"/>
      <c r="O36" s="29">
        <f t="shared" si="0"/>
        <v>0</v>
      </c>
      <c r="P36" s="28" t="str">
        <f t="shared" si="1"/>
        <v/>
      </c>
      <c r="Q36" s="26"/>
    </row>
    <row r="37" ht="15" customHeight="1" spans="1:17">
      <c r="A37" s="21"/>
      <c r="B37" s="26"/>
      <c r="C37" s="26"/>
      <c r="D37" s="26"/>
      <c r="E37" s="23"/>
      <c r="F37" s="47"/>
      <c r="G37" s="23"/>
      <c r="H37" s="23"/>
      <c r="I37" s="23"/>
      <c r="J37" s="26"/>
      <c r="K37" s="28"/>
      <c r="L37" s="28"/>
      <c r="M37" s="29"/>
      <c r="N37" s="29"/>
      <c r="O37" s="29">
        <f t="shared" si="0"/>
        <v>0</v>
      </c>
      <c r="P37" s="28" t="str">
        <f t="shared" si="1"/>
        <v/>
      </c>
      <c r="Q37" s="26"/>
    </row>
    <row r="38" ht="15" customHeight="1" spans="1:17">
      <c r="A38" s="21"/>
      <c r="B38" s="26"/>
      <c r="C38" s="26"/>
      <c r="D38" s="26"/>
      <c r="E38" s="23"/>
      <c r="F38" s="47"/>
      <c r="G38" s="23"/>
      <c r="H38" s="23"/>
      <c r="I38" s="23"/>
      <c r="J38" s="26"/>
      <c r="K38" s="28"/>
      <c r="L38" s="28"/>
      <c r="M38" s="29"/>
      <c r="N38" s="29"/>
      <c r="O38" s="29">
        <f t="shared" si="0"/>
        <v>0</v>
      </c>
      <c r="P38" s="28" t="str">
        <f t="shared" si="1"/>
        <v/>
      </c>
      <c r="Q38" s="26"/>
    </row>
    <row r="39" ht="15" customHeight="1" spans="1:17">
      <c r="A39" s="21"/>
      <c r="B39" s="26"/>
      <c r="C39" s="26"/>
      <c r="D39" s="26"/>
      <c r="E39" s="23"/>
      <c r="F39" s="47"/>
      <c r="G39" s="23"/>
      <c r="H39" s="23"/>
      <c r="I39" s="23"/>
      <c r="J39" s="26"/>
      <c r="K39" s="28"/>
      <c r="L39" s="28"/>
      <c r="M39" s="29"/>
      <c r="N39" s="29"/>
      <c r="O39" s="29">
        <f t="shared" si="0"/>
        <v>0</v>
      </c>
      <c r="P39" s="28" t="str">
        <f t="shared" si="1"/>
        <v/>
      </c>
      <c r="Q39" s="26"/>
    </row>
    <row r="40" ht="15" customHeight="1" spans="1:17">
      <c r="A40" s="21"/>
      <c r="B40" s="26"/>
      <c r="C40" s="26"/>
      <c r="D40" s="26"/>
      <c r="E40" s="23"/>
      <c r="F40" s="47"/>
      <c r="G40" s="23"/>
      <c r="H40" s="23"/>
      <c r="I40" s="23"/>
      <c r="J40" s="26"/>
      <c r="K40" s="28"/>
      <c r="L40" s="28"/>
      <c r="M40" s="29"/>
      <c r="N40" s="29"/>
      <c r="O40" s="29">
        <f t="shared" si="0"/>
        <v>0</v>
      </c>
      <c r="P40" s="28" t="str">
        <f t="shared" si="1"/>
        <v/>
      </c>
      <c r="Q40" s="26"/>
    </row>
    <row r="41" ht="15" customHeight="1" spans="1:17">
      <c r="A41" s="30" t="s">
        <v>3856</v>
      </c>
      <c r="B41" s="119"/>
      <c r="C41" s="31"/>
      <c r="D41" s="26"/>
      <c r="E41" s="23"/>
      <c r="F41" s="47"/>
      <c r="G41" s="23"/>
      <c r="H41" s="23"/>
      <c r="I41" s="23"/>
      <c r="J41" s="26"/>
      <c r="K41" s="28"/>
      <c r="L41" s="28"/>
      <c r="M41" s="29">
        <f>SUM(M7:M40)</f>
        <v>0</v>
      </c>
      <c r="N41" s="29">
        <f>SUM(N7:N40)</f>
        <v>0</v>
      </c>
      <c r="O41" s="29">
        <f>SUM(O7:O40)</f>
        <v>0</v>
      </c>
      <c r="P41" s="28" t="str">
        <f t="shared" si="1"/>
        <v/>
      </c>
      <c r="Q41" s="26"/>
    </row>
  </sheetData>
  <mergeCells count="17">
    <mergeCell ref="A41:C41"/>
    <mergeCell ref="A5:A6"/>
    <mergeCell ref="B5:B6"/>
    <mergeCell ref="C5:C6"/>
    <mergeCell ref="D5:D6"/>
    <mergeCell ref="E5:E6"/>
    <mergeCell ref="F5:F6"/>
    <mergeCell ref="G5:G6"/>
    <mergeCell ref="H5:H6"/>
    <mergeCell ref="I5:I6"/>
    <mergeCell ref="J5:J6"/>
    <mergeCell ref="K5:K6"/>
    <mergeCell ref="M5:M6"/>
    <mergeCell ref="N5:N6"/>
    <mergeCell ref="O5:O6"/>
    <mergeCell ref="P5:P6"/>
    <mergeCell ref="Q5:Q6"/>
  </mergeCells>
  <hyperlinks>
    <hyperlink ref="B2" location="索引!E22" display="返回索引页"/>
    <hyperlink ref="A2" location="'表4-5投资性房地产汇总'!B10" display="返回"/>
  </hyperlinks>
  <printOptions horizontalCentered="1"/>
  <pageMargins left="0.551181102362205" right="0.551181102362205" top="0.78740157480315" bottom="0.78740157480315" header="0.511811023622047" footer="0.590551181102362"/>
  <pageSetup paperSize="9" scale="75" fitToHeight="0" orientation="landscape"/>
  <headerFooter alignWithMargins="0">
    <oddFooter>&amp;L&amp;9被评估单位(或者产权持有单位)填表人：
填表日期：年月日&amp;C&amp;9共&amp;N页第&amp;P页
&amp;R&amp;9评估人员：
</oddFooter>
  </headerFooter>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O3248"/>
  <sheetViews>
    <sheetView view="pageBreakPreview" zoomScale="90" zoomScaleNormal="100" topLeftCell="A406" workbookViewId="0">
      <selection activeCell="N13" sqref="N13"/>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1.6"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3876</v>
      </c>
      <c r="B3" s="349"/>
      <c r="C3" s="347"/>
      <c r="D3" s="347"/>
      <c r="E3" s="347"/>
      <c r="F3" s="347"/>
      <c r="G3" s="347"/>
      <c r="H3" s="347"/>
      <c r="I3" s="347"/>
      <c r="J3" s="347"/>
      <c r="K3" s="360"/>
      <c r="L3" s="360"/>
    </row>
    <row r="4" ht="15.9" customHeight="1" spans="1:12">
      <c r="A4" s="7" t="s">
        <v>3877</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55" t="s">
        <v>3889</v>
      </c>
      <c r="C7" s="352" t="s">
        <v>3890</v>
      </c>
      <c r="D7" s="352" t="s">
        <v>3891</v>
      </c>
      <c r="E7" s="392" t="s">
        <v>2459</v>
      </c>
      <c r="F7" s="352">
        <v>31</v>
      </c>
      <c r="G7" s="352"/>
      <c r="H7" s="352"/>
      <c r="I7" s="364"/>
      <c r="J7" s="364"/>
      <c r="K7" s="355">
        <v>34000</v>
      </c>
      <c r="L7" s="363"/>
    </row>
    <row r="8" ht="21" customHeight="1" spans="1:12">
      <c r="A8" s="350">
        <v>2</v>
      </c>
      <c r="B8" s="355" t="s">
        <v>3889</v>
      </c>
      <c r="C8" s="367" t="s">
        <v>3892</v>
      </c>
      <c r="D8" s="206"/>
      <c r="E8" s="153" t="s">
        <v>2459</v>
      </c>
      <c r="F8" s="153">
        <v>3.34</v>
      </c>
      <c r="G8" s="153" t="s">
        <v>3893</v>
      </c>
      <c r="H8" s="352"/>
      <c r="I8" s="364"/>
      <c r="J8" s="364"/>
      <c r="K8" s="355">
        <v>34000</v>
      </c>
      <c r="L8" s="366" t="s">
        <v>3894</v>
      </c>
    </row>
    <row r="9" ht="21" customHeight="1" spans="1:12">
      <c r="A9" s="350">
        <v>3</v>
      </c>
      <c r="B9" s="355" t="s">
        <v>3889</v>
      </c>
      <c r="C9" s="367" t="s">
        <v>3895</v>
      </c>
      <c r="D9" s="206"/>
      <c r="E9" s="153" t="s">
        <v>2459</v>
      </c>
      <c r="F9" s="153">
        <v>34.81</v>
      </c>
      <c r="G9" s="153" t="s">
        <v>3893</v>
      </c>
      <c r="H9" s="352"/>
      <c r="I9" s="364"/>
      <c r="J9" s="364"/>
      <c r="K9" s="355">
        <v>34000</v>
      </c>
      <c r="L9" s="366" t="s">
        <v>3894</v>
      </c>
    </row>
    <row r="10" ht="21" customHeight="1" spans="1:12">
      <c r="A10" s="350">
        <v>4</v>
      </c>
      <c r="B10" s="355" t="s">
        <v>3889</v>
      </c>
      <c r="C10" s="368" t="s">
        <v>3896</v>
      </c>
      <c r="D10" s="153"/>
      <c r="E10" s="153" t="s">
        <v>2459</v>
      </c>
      <c r="F10" s="153">
        <v>3.29</v>
      </c>
      <c r="G10" s="153" t="s">
        <v>3897</v>
      </c>
      <c r="H10" s="352"/>
      <c r="I10" s="364"/>
      <c r="J10" s="364"/>
      <c r="K10" s="355">
        <v>34000</v>
      </c>
      <c r="L10" s="366" t="s">
        <v>3894</v>
      </c>
    </row>
    <row r="11" ht="21" customHeight="1" spans="1:12">
      <c r="A11" s="350">
        <v>5</v>
      </c>
      <c r="B11" s="355" t="s">
        <v>3889</v>
      </c>
      <c r="C11" s="368" t="s">
        <v>3898</v>
      </c>
      <c r="D11" s="153"/>
      <c r="E11" s="153" t="s">
        <v>2459</v>
      </c>
      <c r="F11" s="153">
        <v>34.77</v>
      </c>
      <c r="G11" s="153" t="s">
        <v>3897</v>
      </c>
      <c r="H11" s="352"/>
      <c r="I11" s="364"/>
      <c r="J11" s="364"/>
      <c r="K11" s="355">
        <v>34000</v>
      </c>
      <c r="L11" s="366" t="s">
        <v>3894</v>
      </c>
    </row>
    <row r="12" ht="21" customHeight="1" spans="1:12">
      <c r="A12" s="350">
        <v>6</v>
      </c>
      <c r="B12" s="355" t="s">
        <v>3889</v>
      </c>
      <c r="C12" s="368" t="s">
        <v>3899</v>
      </c>
      <c r="D12" s="153"/>
      <c r="E12" s="153" t="s">
        <v>2459</v>
      </c>
      <c r="F12" s="153">
        <v>3.29</v>
      </c>
      <c r="G12" s="153" t="s">
        <v>3897</v>
      </c>
      <c r="H12" s="352"/>
      <c r="I12" s="364"/>
      <c r="J12" s="364"/>
      <c r="K12" s="355">
        <v>34000</v>
      </c>
      <c r="L12" s="366" t="s">
        <v>3894</v>
      </c>
    </row>
    <row r="13" ht="21" customHeight="1" spans="1:12">
      <c r="A13" s="350">
        <v>7</v>
      </c>
      <c r="B13" s="355" t="s">
        <v>3889</v>
      </c>
      <c r="C13" s="368" t="s">
        <v>3900</v>
      </c>
      <c r="D13" s="153"/>
      <c r="E13" s="153" t="s">
        <v>2459</v>
      </c>
      <c r="F13" s="153">
        <v>34.77</v>
      </c>
      <c r="G13" s="153" t="s">
        <v>3897</v>
      </c>
      <c r="H13" s="352"/>
      <c r="I13" s="364"/>
      <c r="J13" s="364"/>
      <c r="K13" s="355">
        <v>34000</v>
      </c>
      <c r="L13" s="366" t="s">
        <v>3894</v>
      </c>
    </row>
    <row r="14" ht="21" customHeight="1" spans="1:15">
      <c r="A14" s="350">
        <v>8</v>
      </c>
      <c r="B14" s="386" t="s">
        <v>3901</v>
      </c>
      <c r="C14" s="392" t="s">
        <v>3902</v>
      </c>
      <c r="D14" s="392" t="s">
        <v>3903</v>
      </c>
      <c r="E14" s="392" t="s">
        <v>393</v>
      </c>
      <c r="F14" s="352">
        <v>36</v>
      </c>
      <c r="G14" s="392" t="s">
        <v>3904</v>
      </c>
      <c r="H14" s="352"/>
      <c r="I14" s="364"/>
      <c r="J14" s="364"/>
      <c r="K14" s="355">
        <v>1780</v>
      </c>
      <c r="L14" s="366" t="s">
        <v>3905</v>
      </c>
      <c r="O14" s="341" t="s">
        <v>3906</v>
      </c>
    </row>
    <row r="15" ht="21" customHeight="1" spans="1:12">
      <c r="A15" s="350">
        <v>9</v>
      </c>
      <c r="B15" s="386" t="s">
        <v>3901</v>
      </c>
      <c r="C15" s="392" t="s">
        <v>3907</v>
      </c>
      <c r="D15" s="352" t="s">
        <v>3908</v>
      </c>
      <c r="E15" s="392" t="s">
        <v>393</v>
      </c>
      <c r="F15" s="352">
        <v>6</v>
      </c>
      <c r="G15" s="392" t="s">
        <v>3904</v>
      </c>
      <c r="H15" s="352"/>
      <c r="I15" s="364"/>
      <c r="J15" s="364"/>
      <c r="K15" s="355">
        <v>1780</v>
      </c>
      <c r="L15" s="366" t="s">
        <v>3905</v>
      </c>
    </row>
    <row r="16" ht="21" customHeight="1" spans="1:12">
      <c r="A16" s="350">
        <v>10</v>
      </c>
      <c r="B16" s="386" t="s">
        <v>3901</v>
      </c>
      <c r="C16" s="368" t="s">
        <v>3909</v>
      </c>
      <c r="D16" s="368"/>
      <c r="E16" s="368" t="s">
        <v>386</v>
      </c>
      <c r="F16" s="368">
        <v>5</v>
      </c>
      <c r="G16" s="368" t="s">
        <v>3910</v>
      </c>
      <c r="H16" s="352"/>
      <c r="I16" s="364"/>
      <c r="J16" s="364"/>
      <c r="K16" s="355">
        <v>1680</v>
      </c>
      <c r="L16" s="366" t="s">
        <v>3905</v>
      </c>
    </row>
    <row r="17" ht="21" customHeight="1" spans="1:12">
      <c r="A17" s="350">
        <v>11</v>
      </c>
      <c r="B17" s="386" t="s">
        <v>3901</v>
      </c>
      <c r="C17" s="368" t="s">
        <v>3911</v>
      </c>
      <c r="D17" s="368" t="s">
        <v>3078</v>
      </c>
      <c r="E17" s="368" t="s">
        <v>386</v>
      </c>
      <c r="F17" s="368">
        <v>1</v>
      </c>
      <c r="G17" s="368" t="s">
        <v>3910</v>
      </c>
      <c r="H17" s="352"/>
      <c r="I17" s="364"/>
      <c r="J17" s="364"/>
      <c r="K17" s="355">
        <v>1680</v>
      </c>
      <c r="L17" s="366" t="s">
        <v>3905</v>
      </c>
    </row>
    <row r="18" ht="21" customHeight="1" spans="1:12">
      <c r="A18" s="350">
        <v>12</v>
      </c>
      <c r="B18" s="386" t="s">
        <v>3901</v>
      </c>
      <c r="C18" s="368" t="s">
        <v>3912</v>
      </c>
      <c r="D18" s="368" t="s">
        <v>3913</v>
      </c>
      <c r="E18" s="368" t="s">
        <v>386</v>
      </c>
      <c r="F18" s="368">
        <v>1</v>
      </c>
      <c r="G18" s="368" t="s">
        <v>3910</v>
      </c>
      <c r="H18" s="352"/>
      <c r="I18" s="364"/>
      <c r="J18" s="364"/>
      <c r="K18" s="355">
        <v>1680</v>
      </c>
      <c r="L18" s="366" t="s">
        <v>3905</v>
      </c>
    </row>
    <row r="19" ht="21" customHeight="1" spans="1:12">
      <c r="A19" s="350">
        <v>13</v>
      </c>
      <c r="B19" s="386" t="s">
        <v>3901</v>
      </c>
      <c r="C19" s="368" t="s">
        <v>3914</v>
      </c>
      <c r="D19" s="368"/>
      <c r="E19" s="368" t="s">
        <v>476</v>
      </c>
      <c r="F19" s="368">
        <v>1</v>
      </c>
      <c r="G19" s="368" t="s">
        <v>3910</v>
      </c>
      <c r="H19" s="352"/>
      <c r="I19" s="364"/>
      <c r="J19" s="364"/>
      <c r="K19" s="355">
        <v>1680</v>
      </c>
      <c r="L19" s="366" t="s">
        <v>3905</v>
      </c>
    </row>
    <row r="20" ht="21" customHeight="1" spans="1:12">
      <c r="A20" s="350">
        <v>14</v>
      </c>
      <c r="B20" s="386" t="s">
        <v>3901</v>
      </c>
      <c r="C20" s="368" t="s">
        <v>3915</v>
      </c>
      <c r="D20" s="368" t="s">
        <v>3916</v>
      </c>
      <c r="E20" s="368" t="s">
        <v>386</v>
      </c>
      <c r="F20" s="368">
        <v>2</v>
      </c>
      <c r="G20" s="368" t="s">
        <v>3910</v>
      </c>
      <c r="H20" s="352"/>
      <c r="I20" s="364"/>
      <c r="J20" s="364"/>
      <c r="K20" s="355">
        <v>1680</v>
      </c>
      <c r="L20" s="366" t="s">
        <v>3905</v>
      </c>
    </row>
    <row r="21" ht="21" customHeight="1" spans="1:12">
      <c r="A21" s="350">
        <v>15</v>
      </c>
      <c r="B21" s="386" t="s">
        <v>3901</v>
      </c>
      <c r="C21" s="368" t="s">
        <v>3917</v>
      </c>
      <c r="D21" s="367" t="s">
        <v>3918</v>
      </c>
      <c r="E21" s="368" t="s">
        <v>386</v>
      </c>
      <c r="F21" s="368">
        <v>9</v>
      </c>
      <c r="G21" s="368" t="s">
        <v>3910</v>
      </c>
      <c r="H21" s="352"/>
      <c r="I21" s="364"/>
      <c r="J21" s="364"/>
      <c r="K21" s="355">
        <v>1680</v>
      </c>
      <c r="L21" s="366" t="s">
        <v>3905</v>
      </c>
    </row>
    <row r="22" ht="21" customHeight="1" spans="1:12">
      <c r="A22" s="350">
        <v>16</v>
      </c>
      <c r="B22" s="386" t="s">
        <v>3901</v>
      </c>
      <c r="C22" s="368" t="s">
        <v>3919</v>
      </c>
      <c r="D22" s="368"/>
      <c r="E22" s="368" t="s">
        <v>386</v>
      </c>
      <c r="F22" s="368">
        <v>5</v>
      </c>
      <c r="G22" s="368" t="s">
        <v>3910</v>
      </c>
      <c r="H22" s="352"/>
      <c r="I22" s="364"/>
      <c r="J22" s="364"/>
      <c r="K22" s="355">
        <v>1680</v>
      </c>
      <c r="L22" s="366" t="s">
        <v>3905</v>
      </c>
    </row>
    <row r="23" ht="21" customHeight="1" spans="1:12">
      <c r="A23" s="350">
        <v>17</v>
      </c>
      <c r="B23" s="386" t="s">
        <v>3901</v>
      </c>
      <c r="C23" s="368" t="s">
        <v>3920</v>
      </c>
      <c r="D23" s="368"/>
      <c r="E23" s="368" t="s">
        <v>386</v>
      </c>
      <c r="F23" s="368">
        <v>4</v>
      </c>
      <c r="G23" s="368" t="s">
        <v>3910</v>
      </c>
      <c r="H23" s="352"/>
      <c r="I23" s="364"/>
      <c r="J23" s="364"/>
      <c r="K23" s="355">
        <v>1680</v>
      </c>
      <c r="L23" s="366" t="s">
        <v>3905</v>
      </c>
    </row>
    <row r="24" ht="21" customHeight="1" spans="1:12">
      <c r="A24" s="350">
        <v>18</v>
      </c>
      <c r="B24" s="386" t="s">
        <v>3901</v>
      </c>
      <c r="C24" s="368" t="s">
        <v>485</v>
      </c>
      <c r="D24" s="368"/>
      <c r="E24" s="368" t="s">
        <v>342</v>
      </c>
      <c r="F24" s="368">
        <v>1</v>
      </c>
      <c r="G24" s="368" t="s">
        <v>3910</v>
      </c>
      <c r="H24" s="352"/>
      <c r="I24" s="364"/>
      <c r="J24" s="364"/>
      <c r="K24" s="355">
        <v>1680</v>
      </c>
      <c r="L24" s="366" t="s">
        <v>3905</v>
      </c>
    </row>
    <row r="25" ht="21" customHeight="1" spans="1:12">
      <c r="A25" s="350">
        <v>19</v>
      </c>
      <c r="B25" s="386" t="s">
        <v>3901</v>
      </c>
      <c r="C25" s="368" t="s">
        <v>3921</v>
      </c>
      <c r="D25" s="368" t="s">
        <v>3922</v>
      </c>
      <c r="E25" s="368" t="s">
        <v>378</v>
      </c>
      <c r="F25" s="368">
        <v>4</v>
      </c>
      <c r="G25" s="368" t="s">
        <v>3910</v>
      </c>
      <c r="H25" s="352"/>
      <c r="I25" s="364"/>
      <c r="J25" s="364"/>
      <c r="K25" s="355">
        <v>1680</v>
      </c>
      <c r="L25" s="366" t="s">
        <v>3905</v>
      </c>
    </row>
    <row r="26" ht="21" customHeight="1" spans="1:12">
      <c r="A26" s="350">
        <v>20</v>
      </c>
      <c r="B26" s="386" t="s">
        <v>3901</v>
      </c>
      <c r="C26" s="367" t="s">
        <v>3923</v>
      </c>
      <c r="D26" s="367" t="s">
        <v>3924</v>
      </c>
      <c r="E26" s="368" t="s">
        <v>393</v>
      </c>
      <c r="F26" s="368">
        <v>3</v>
      </c>
      <c r="G26" s="368" t="s">
        <v>3910</v>
      </c>
      <c r="H26" s="352"/>
      <c r="I26" s="364"/>
      <c r="J26" s="364"/>
      <c r="K26" s="355">
        <v>1680</v>
      </c>
      <c r="L26" s="366" t="s">
        <v>3905</v>
      </c>
    </row>
    <row r="27" ht="21" customHeight="1" spans="1:12">
      <c r="A27" s="350">
        <v>21</v>
      </c>
      <c r="B27" s="386" t="s">
        <v>3901</v>
      </c>
      <c r="C27" s="368" t="s">
        <v>3925</v>
      </c>
      <c r="D27" s="368">
        <v>50</v>
      </c>
      <c r="E27" s="368" t="s">
        <v>468</v>
      </c>
      <c r="F27" s="368">
        <v>32</v>
      </c>
      <c r="G27" s="368" t="s">
        <v>3910</v>
      </c>
      <c r="H27" s="352"/>
      <c r="I27" s="364"/>
      <c r="J27" s="364"/>
      <c r="K27" s="355">
        <v>1680</v>
      </c>
      <c r="L27" s="366" t="s">
        <v>3905</v>
      </c>
    </row>
    <row r="28" ht="21" customHeight="1" spans="1:12">
      <c r="A28" s="350">
        <v>22</v>
      </c>
      <c r="B28" s="386" t="s">
        <v>3901</v>
      </c>
      <c r="C28" s="368" t="s">
        <v>3926</v>
      </c>
      <c r="D28" s="368" t="s">
        <v>3927</v>
      </c>
      <c r="E28" s="368" t="s">
        <v>468</v>
      </c>
      <c r="F28" s="368">
        <v>13</v>
      </c>
      <c r="G28" s="368" t="s">
        <v>3910</v>
      </c>
      <c r="H28" s="352"/>
      <c r="I28" s="364"/>
      <c r="J28" s="364"/>
      <c r="K28" s="355">
        <v>1680</v>
      </c>
      <c r="L28" s="366" t="s">
        <v>3905</v>
      </c>
    </row>
    <row r="29" ht="21" customHeight="1" spans="1:12">
      <c r="A29" s="350">
        <v>23</v>
      </c>
      <c r="B29" s="386" t="s">
        <v>3901</v>
      </c>
      <c r="C29" s="368" t="s">
        <v>3928</v>
      </c>
      <c r="D29" s="368" t="s">
        <v>3929</v>
      </c>
      <c r="E29" s="368" t="s">
        <v>3930</v>
      </c>
      <c r="F29" s="368">
        <v>2</v>
      </c>
      <c r="G29" s="368" t="s">
        <v>3910</v>
      </c>
      <c r="H29" s="352"/>
      <c r="I29" s="364"/>
      <c r="J29" s="364"/>
      <c r="K29" s="355">
        <v>1680</v>
      </c>
      <c r="L29" s="366" t="s">
        <v>3905</v>
      </c>
    </row>
    <row r="30" ht="21" customHeight="1" spans="1:12">
      <c r="A30" s="350">
        <v>24</v>
      </c>
      <c r="B30" s="386" t="s">
        <v>3901</v>
      </c>
      <c r="C30" s="368" t="s">
        <v>3931</v>
      </c>
      <c r="D30" s="368" t="s">
        <v>3932</v>
      </c>
      <c r="E30" s="368" t="s">
        <v>386</v>
      </c>
      <c r="F30" s="368">
        <v>1</v>
      </c>
      <c r="G30" s="368" t="s">
        <v>3910</v>
      </c>
      <c r="H30" s="352"/>
      <c r="I30" s="364"/>
      <c r="J30" s="364"/>
      <c r="K30" s="355">
        <v>1680</v>
      </c>
      <c r="L30" s="366" t="s">
        <v>3905</v>
      </c>
    </row>
    <row r="31" ht="21" customHeight="1" spans="1:12">
      <c r="A31" s="350">
        <v>25</v>
      </c>
      <c r="B31" s="386" t="s">
        <v>3901</v>
      </c>
      <c r="C31" s="368" t="s">
        <v>1696</v>
      </c>
      <c r="D31" s="368" t="s">
        <v>3932</v>
      </c>
      <c r="E31" s="368" t="s">
        <v>1381</v>
      </c>
      <c r="F31" s="368">
        <v>17</v>
      </c>
      <c r="G31" s="368" t="s">
        <v>3910</v>
      </c>
      <c r="H31" s="352"/>
      <c r="I31" s="364"/>
      <c r="J31" s="364"/>
      <c r="K31" s="355">
        <v>1680</v>
      </c>
      <c r="L31" s="366" t="s">
        <v>3905</v>
      </c>
    </row>
    <row r="32" ht="21" customHeight="1" spans="1:12">
      <c r="A32" s="350">
        <v>26</v>
      </c>
      <c r="B32" s="386" t="s">
        <v>3901</v>
      </c>
      <c r="C32" s="368" t="s">
        <v>3928</v>
      </c>
      <c r="D32" s="368" t="s">
        <v>3933</v>
      </c>
      <c r="E32" s="368" t="s">
        <v>3930</v>
      </c>
      <c r="F32" s="368">
        <v>1</v>
      </c>
      <c r="G32" s="368" t="s">
        <v>3910</v>
      </c>
      <c r="H32" s="352"/>
      <c r="I32" s="364"/>
      <c r="J32" s="364"/>
      <c r="K32" s="355">
        <v>1680</v>
      </c>
      <c r="L32" s="366" t="s">
        <v>3905</v>
      </c>
    </row>
    <row r="33" ht="21" customHeight="1" spans="1:12">
      <c r="A33" s="350">
        <v>27</v>
      </c>
      <c r="B33" s="386" t="s">
        <v>3901</v>
      </c>
      <c r="C33" s="368" t="s">
        <v>3928</v>
      </c>
      <c r="D33" s="368" t="s">
        <v>3934</v>
      </c>
      <c r="E33" s="368" t="s">
        <v>3930</v>
      </c>
      <c r="F33" s="368">
        <v>1</v>
      </c>
      <c r="G33" s="368" t="s">
        <v>3910</v>
      </c>
      <c r="H33" s="352"/>
      <c r="I33" s="364"/>
      <c r="J33" s="364"/>
      <c r="K33" s="355">
        <v>1680</v>
      </c>
      <c r="L33" s="366" t="s">
        <v>3905</v>
      </c>
    </row>
    <row r="34" ht="21" customHeight="1" spans="1:12">
      <c r="A34" s="350">
        <v>28</v>
      </c>
      <c r="B34" s="386" t="s">
        <v>3901</v>
      </c>
      <c r="C34" s="368" t="s">
        <v>3935</v>
      </c>
      <c r="D34" s="368" t="s">
        <v>3932</v>
      </c>
      <c r="E34" s="368" t="s">
        <v>386</v>
      </c>
      <c r="F34" s="368">
        <v>3</v>
      </c>
      <c r="G34" s="368" t="s">
        <v>3910</v>
      </c>
      <c r="H34" s="352"/>
      <c r="I34" s="364"/>
      <c r="J34" s="364"/>
      <c r="K34" s="355">
        <v>1680</v>
      </c>
      <c r="L34" s="366" t="s">
        <v>3905</v>
      </c>
    </row>
    <row r="35" ht="21" customHeight="1" spans="1:12">
      <c r="A35" s="350">
        <v>29</v>
      </c>
      <c r="B35" s="386" t="s">
        <v>3901</v>
      </c>
      <c r="C35" s="368" t="s">
        <v>3936</v>
      </c>
      <c r="D35" s="368" t="s">
        <v>3932</v>
      </c>
      <c r="E35" s="368" t="s">
        <v>468</v>
      </c>
      <c r="F35" s="368">
        <v>6.3</v>
      </c>
      <c r="G35" s="368" t="s">
        <v>3910</v>
      </c>
      <c r="H35" s="352"/>
      <c r="I35" s="364"/>
      <c r="J35" s="364"/>
      <c r="K35" s="355">
        <v>1680</v>
      </c>
      <c r="L35" s="366" t="s">
        <v>3905</v>
      </c>
    </row>
    <row r="36" ht="21" customHeight="1" spans="1:12">
      <c r="A36" s="350">
        <v>30</v>
      </c>
      <c r="B36" s="386" t="s">
        <v>3901</v>
      </c>
      <c r="C36" s="368" t="s">
        <v>3936</v>
      </c>
      <c r="D36" s="368" t="s">
        <v>1441</v>
      </c>
      <c r="E36" s="368" t="s">
        <v>468</v>
      </c>
      <c r="F36" s="368">
        <v>2.4</v>
      </c>
      <c r="G36" s="368" t="s">
        <v>3910</v>
      </c>
      <c r="H36" s="352"/>
      <c r="I36" s="364"/>
      <c r="J36" s="364"/>
      <c r="K36" s="355">
        <v>1680</v>
      </c>
      <c r="L36" s="366" t="s">
        <v>3905</v>
      </c>
    </row>
    <row r="37" ht="21" customHeight="1" spans="1:12">
      <c r="A37" s="350">
        <v>31</v>
      </c>
      <c r="B37" s="386" t="s">
        <v>3901</v>
      </c>
      <c r="C37" s="368" t="s">
        <v>3936</v>
      </c>
      <c r="D37" s="368" t="s">
        <v>3932</v>
      </c>
      <c r="E37" s="368" t="s">
        <v>468</v>
      </c>
      <c r="F37" s="368">
        <v>7</v>
      </c>
      <c r="G37" s="368" t="s">
        <v>3910</v>
      </c>
      <c r="H37" s="352"/>
      <c r="I37" s="364"/>
      <c r="J37" s="364"/>
      <c r="K37" s="355">
        <v>1680</v>
      </c>
      <c r="L37" s="366" t="s">
        <v>3905</v>
      </c>
    </row>
    <row r="38" ht="21" customHeight="1" spans="1:12">
      <c r="A38" s="350">
        <v>32</v>
      </c>
      <c r="B38" s="386" t="s">
        <v>3901</v>
      </c>
      <c r="C38" s="368" t="s">
        <v>1696</v>
      </c>
      <c r="D38" s="368" t="s">
        <v>3932</v>
      </c>
      <c r="E38" s="368" t="s">
        <v>393</v>
      </c>
      <c r="F38" s="368">
        <v>22</v>
      </c>
      <c r="G38" s="368" t="s">
        <v>3910</v>
      </c>
      <c r="H38" s="352"/>
      <c r="I38" s="364"/>
      <c r="J38" s="364"/>
      <c r="K38" s="355">
        <v>1680</v>
      </c>
      <c r="L38" s="366" t="s">
        <v>3905</v>
      </c>
    </row>
    <row r="39" ht="21" customHeight="1" spans="1:12">
      <c r="A39" s="350">
        <v>33</v>
      </c>
      <c r="B39" s="386" t="s">
        <v>3901</v>
      </c>
      <c r="C39" s="368" t="s">
        <v>1449</v>
      </c>
      <c r="D39" s="368" t="s">
        <v>3932</v>
      </c>
      <c r="E39" s="368" t="s">
        <v>386</v>
      </c>
      <c r="F39" s="368">
        <v>5</v>
      </c>
      <c r="G39" s="368" t="s">
        <v>3910</v>
      </c>
      <c r="H39" s="352"/>
      <c r="I39" s="364"/>
      <c r="J39" s="364"/>
      <c r="K39" s="355">
        <v>1680</v>
      </c>
      <c r="L39" s="366" t="s">
        <v>3905</v>
      </c>
    </row>
    <row r="40" ht="21" customHeight="1" spans="1:12">
      <c r="A40" s="350">
        <v>34</v>
      </c>
      <c r="B40" s="386" t="s">
        <v>3901</v>
      </c>
      <c r="C40" s="368" t="s">
        <v>1428</v>
      </c>
      <c r="D40" s="368" t="s">
        <v>3932</v>
      </c>
      <c r="E40" s="368" t="s">
        <v>386</v>
      </c>
      <c r="F40" s="368">
        <v>4</v>
      </c>
      <c r="G40" s="368" t="s">
        <v>3910</v>
      </c>
      <c r="H40" s="352"/>
      <c r="I40" s="364"/>
      <c r="J40" s="364"/>
      <c r="K40" s="355">
        <v>1680</v>
      </c>
      <c r="L40" s="366" t="s">
        <v>3905</v>
      </c>
    </row>
    <row r="41" ht="21" customHeight="1" spans="1:12">
      <c r="A41" s="350">
        <v>35</v>
      </c>
      <c r="B41" s="386" t="s">
        <v>3901</v>
      </c>
      <c r="C41" s="368" t="s">
        <v>3936</v>
      </c>
      <c r="D41" s="368" t="s">
        <v>3937</v>
      </c>
      <c r="E41" s="368" t="s">
        <v>468</v>
      </c>
      <c r="F41" s="368">
        <v>7</v>
      </c>
      <c r="G41" s="368" t="s">
        <v>3910</v>
      </c>
      <c r="H41" s="352"/>
      <c r="I41" s="364"/>
      <c r="J41" s="364"/>
      <c r="K41" s="355">
        <v>1680</v>
      </c>
      <c r="L41" s="366" t="s">
        <v>3905</v>
      </c>
    </row>
    <row r="42" ht="21" customHeight="1" spans="1:12">
      <c r="A42" s="350">
        <v>36</v>
      </c>
      <c r="B42" s="386" t="s">
        <v>3901</v>
      </c>
      <c r="C42" s="368" t="s">
        <v>1696</v>
      </c>
      <c r="D42" s="368" t="s">
        <v>3937</v>
      </c>
      <c r="E42" s="368" t="s">
        <v>393</v>
      </c>
      <c r="F42" s="368">
        <v>9</v>
      </c>
      <c r="G42" s="368" t="s">
        <v>3910</v>
      </c>
      <c r="H42" s="352"/>
      <c r="I42" s="364"/>
      <c r="J42" s="364"/>
      <c r="K42" s="355">
        <v>1680</v>
      </c>
      <c r="L42" s="366" t="s">
        <v>3905</v>
      </c>
    </row>
    <row r="43" ht="21" customHeight="1" spans="1:12">
      <c r="A43" s="350">
        <v>37</v>
      </c>
      <c r="B43" s="386" t="s">
        <v>3901</v>
      </c>
      <c r="C43" s="368" t="s">
        <v>1428</v>
      </c>
      <c r="D43" s="368" t="s">
        <v>3937</v>
      </c>
      <c r="E43" s="368" t="s">
        <v>386</v>
      </c>
      <c r="F43" s="368">
        <v>1</v>
      </c>
      <c r="G43" s="368" t="s">
        <v>3910</v>
      </c>
      <c r="H43" s="352"/>
      <c r="I43" s="364"/>
      <c r="J43" s="364"/>
      <c r="K43" s="355">
        <v>1680</v>
      </c>
      <c r="L43" s="366" t="s">
        <v>3905</v>
      </c>
    </row>
    <row r="44" ht="21" customHeight="1" spans="1:12">
      <c r="A44" s="350">
        <v>38</v>
      </c>
      <c r="B44" s="386" t="s">
        <v>3901</v>
      </c>
      <c r="C44" s="368" t="s">
        <v>3936</v>
      </c>
      <c r="D44" s="368" t="s">
        <v>3938</v>
      </c>
      <c r="E44" s="368" t="s">
        <v>468</v>
      </c>
      <c r="F44" s="368">
        <v>3</v>
      </c>
      <c r="G44" s="368" t="s">
        <v>3910</v>
      </c>
      <c r="H44" s="352"/>
      <c r="I44" s="364"/>
      <c r="J44" s="364"/>
      <c r="K44" s="355">
        <v>1680</v>
      </c>
      <c r="L44" s="366" t="s">
        <v>3905</v>
      </c>
    </row>
    <row r="45" ht="21" customHeight="1" spans="1:12">
      <c r="A45" s="350">
        <v>39</v>
      </c>
      <c r="B45" s="386" t="s">
        <v>3901</v>
      </c>
      <c r="C45" s="368" t="s">
        <v>1428</v>
      </c>
      <c r="D45" s="368" t="s">
        <v>3938</v>
      </c>
      <c r="E45" s="368" t="s">
        <v>386</v>
      </c>
      <c r="F45" s="368">
        <v>5</v>
      </c>
      <c r="G45" s="368" t="s">
        <v>3910</v>
      </c>
      <c r="H45" s="352"/>
      <c r="I45" s="364"/>
      <c r="J45" s="364"/>
      <c r="K45" s="355">
        <v>1680</v>
      </c>
      <c r="L45" s="366" t="s">
        <v>3905</v>
      </c>
    </row>
    <row r="46" ht="21" customHeight="1" spans="1:12">
      <c r="A46" s="350">
        <v>40</v>
      </c>
      <c r="B46" s="386" t="s">
        <v>3901</v>
      </c>
      <c r="C46" s="368" t="s">
        <v>1696</v>
      </c>
      <c r="D46" s="368" t="s">
        <v>3938</v>
      </c>
      <c r="E46" s="368" t="s">
        <v>393</v>
      </c>
      <c r="F46" s="368">
        <v>10</v>
      </c>
      <c r="G46" s="368" t="s">
        <v>3910</v>
      </c>
      <c r="H46" s="352"/>
      <c r="I46" s="364"/>
      <c r="J46" s="364"/>
      <c r="K46" s="355">
        <v>1680</v>
      </c>
      <c r="L46" s="366" t="s">
        <v>3905</v>
      </c>
    </row>
    <row r="47" ht="21" customHeight="1" spans="1:12">
      <c r="A47" s="350">
        <v>41</v>
      </c>
      <c r="B47" s="386" t="s">
        <v>3901</v>
      </c>
      <c r="C47" s="368" t="s">
        <v>3936</v>
      </c>
      <c r="D47" s="368" t="s">
        <v>1441</v>
      </c>
      <c r="E47" s="368" t="s">
        <v>468</v>
      </c>
      <c r="F47" s="368">
        <v>1.4</v>
      </c>
      <c r="G47" s="368" t="s">
        <v>3910</v>
      </c>
      <c r="H47" s="352"/>
      <c r="I47" s="364"/>
      <c r="J47" s="364"/>
      <c r="K47" s="355">
        <v>1680</v>
      </c>
      <c r="L47" s="366" t="s">
        <v>3905</v>
      </c>
    </row>
    <row r="48" ht="21" customHeight="1" spans="1:12">
      <c r="A48" s="350">
        <v>42</v>
      </c>
      <c r="B48" s="386" t="s">
        <v>3901</v>
      </c>
      <c r="C48" s="368" t="s">
        <v>1430</v>
      </c>
      <c r="D48" s="368" t="s">
        <v>3932</v>
      </c>
      <c r="E48" s="368" t="s">
        <v>386</v>
      </c>
      <c r="F48" s="368">
        <v>4</v>
      </c>
      <c r="G48" s="368" t="s">
        <v>3910</v>
      </c>
      <c r="H48" s="352"/>
      <c r="I48" s="364"/>
      <c r="J48" s="364"/>
      <c r="K48" s="355">
        <v>1680</v>
      </c>
      <c r="L48" s="366" t="s">
        <v>3905</v>
      </c>
    </row>
    <row r="49" ht="21" customHeight="1" spans="1:12">
      <c r="A49" s="350">
        <v>43</v>
      </c>
      <c r="B49" s="386" t="s">
        <v>3901</v>
      </c>
      <c r="C49" s="368" t="s">
        <v>1430</v>
      </c>
      <c r="D49" s="368" t="s">
        <v>3932</v>
      </c>
      <c r="E49" s="368" t="s">
        <v>386</v>
      </c>
      <c r="F49" s="368">
        <v>2</v>
      </c>
      <c r="G49" s="368" t="s">
        <v>3910</v>
      </c>
      <c r="H49" s="352"/>
      <c r="I49" s="364"/>
      <c r="J49" s="364"/>
      <c r="K49" s="355">
        <v>1680</v>
      </c>
      <c r="L49" s="366" t="s">
        <v>3905</v>
      </c>
    </row>
    <row r="50" ht="21" customHeight="1" spans="1:12">
      <c r="A50" s="350">
        <v>44</v>
      </c>
      <c r="B50" s="386" t="s">
        <v>3901</v>
      </c>
      <c r="C50" s="368" t="s">
        <v>3936</v>
      </c>
      <c r="D50" s="368" t="s">
        <v>3939</v>
      </c>
      <c r="E50" s="368" t="s">
        <v>3930</v>
      </c>
      <c r="F50" s="368">
        <v>2</v>
      </c>
      <c r="G50" s="368" t="s">
        <v>3910</v>
      </c>
      <c r="H50" s="352"/>
      <c r="I50" s="364"/>
      <c r="J50" s="364"/>
      <c r="K50" s="355">
        <v>1680</v>
      </c>
      <c r="L50" s="366" t="s">
        <v>3905</v>
      </c>
    </row>
    <row r="51" ht="21" customHeight="1" spans="1:12">
      <c r="A51" s="350">
        <v>45</v>
      </c>
      <c r="B51" s="386" t="s">
        <v>3901</v>
      </c>
      <c r="C51" s="368" t="s">
        <v>3940</v>
      </c>
      <c r="D51" s="368" t="s">
        <v>3932</v>
      </c>
      <c r="E51" s="368" t="s">
        <v>386</v>
      </c>
      <c r="F51" s="368">
        <v>1</v>
      </c>
      <c r="G51" s="368" t="s">
        <v>3910</v>
      </c>
      <c r="H51" s="352"/>
      <c r="I51" s="364"/>
      <c r="J51" s="364"/>
      <c r="K51" s="355">
        <v>1680</v>
      </c>
      <c r="L51" s="366" t="s">
        <v>3905</v>
      </c>
    </row>
    <row r="52" ht="21" customHeight="1" spans="1:12">
      <c r="A52" s="350">
        <v>46</v>
      </c>
      <c r="B52" s="386" t="s">
        <v>3901</v>
      </c>
      <c r="C52" s="368" t="s">
        <v>3940</v>
      </c>
      <c r="D52" s="368" t="s">
        <v>3941</v>
      </c>
      <c r="E52" s="368" t="s">
        <v>386</v>
      </c>
      <c r="F52" s="368">
        <v>2</v>
      </c>
      <c r="G52" s="368" t="s">
        <v>3910</v>
      </c>
      <c r="H52" s="352"/>
      <c r="I52" s="364"/>
      <c r="J52" s="364"/>
      <c r="K52" s="355">
        <v>1680</v>
      </c>
      <c r="L52" s="366" t="s">
        <v>3905</v>
      </c>
    </row>
    <row r="53" ht="21" customHeight="1" spans="1:12">
      <c r="A53" s="350">
        <v>47</v>
      </c>
      <c r="B53" s="386" t="s">
        <v>3901</v>
      </c>
      <c r="C53" s="368" t="s">
        <v>3940</v>
      </c>
      <c r="D53" s="368" t="s">
        <v>3916</v>
      </c>
      <c r="E53" s="368" t="s">
        <v>386</v>
      </c>
      <c r="F53" s="368">
        <v>2</v>
      </c>
      <c r="G53" s="368" t="s">
        <v>3910</v>
      </c>
      <c r="H53" s="352"/>
      <c r="I53" s="364"/>
      <c r="J53" s="364"/>
      <c r="K53" s="355">
        <v>1680</v>
      </c>
      <c r="L53" s="366" t="s">
        <v>3905</v>
      </c>
    </row>
    <row r="54" ht="21" customHeight="1" spans="1:12">
      <c r="A54" s="350">
        <v>48</v>
      </c>
      <c r="B54" s="386" t="s">
        <v>3901</v>
      </c>
      <c r="C54" s="368" t="s">
        <v>1449</v>
      </c>
      <c r="D54" s="368" t="s">
        <v>3932</v>
      </c>
      <c r="E54" s="368" t="s">
        <v>386</v>
      </c>
      <c r="F54" s="368">
        <v>2</v>
      </c>
      <c r="G54" s="368" t="s">
        <v>3910</v>
      </c>
      <c r="H54" s="352"/>
      <c r="I54" s="364"/>
      <c r="J54" s="364"/>
      <c r="K54" s="355">
        <v>1680</v>
      </c>
      <c r="L54" s="366" t="s">
        <v>3905</v>
      </c>
    </row>
    <row r="55" ht="21" customHeight="1" spans="1:12">
      <c r="A55" s="350">
        <v>49</v>
      </c>
      <c r="B55" s="386" t="s">
        <v>3901</v>
      </c>
      <c r="C55" s="368" t="s">
        <v>1439</v>
      </c>
      <c r="D55" s="368" t="s">
        <v>3932</v>
      </c>
      <c r="E55" s="368" t="s">
        <v>386</v>
      </c>
      <c r="F55" s="368">
        <v>3</v>
      </c>
      <c r="G55" s="368" t="s">
        <v>3910</v>
      </c>
      <c r="H55" s="352"/>
      <c r="I55" s="364"/>
      <c r="J55" s="364"/>
      <c r="K55" s="355">
        <v>1680</v>
      </c>
      <c r="L55" s="366" t="s">
        <v>3905</v>
      </c>
    </row>
    <row r="56" ht="21" customHeight="1" spans="1:12">
      <c r="A56" s="350">
        <v>50</v>
      </c>
      <c r="B56" s="386" t="s">
        <v>3901</v>
      </c>
      <c r="C56" s="368" t="s">
        <v>1439</v>
      </c>
      <c r="D56" s="368" t="s">
        <v>3937</v>
      </c>
      <c r="E56" s="368" t="s">
        <v>386</v>
      </c>
      <c r="F56" s="368">
        <v>3</v>
      </c>
      <c r="G56" s="368" t="s">
        <v>3910</v>
      </c>
      <c r="H56" s="352"/>
      <c r="I56" s="364"/>
      <c r="J56" s="364"/>
      <c r="K56" s="355">
        <v>1680</v>
      </c>
      <c r="L56" s="366" t="s">
        <v>3905</v>
      </c>
    </row>
    <row r="57" ht="21" customHeight="1" spans="1:12">
      <c r="A57" s="350">
        <v>51</v>
      </c>
      <c r="B57" s="386" t="s">
        <v>3901</v>
      </c>
      <c r="C57" s="368" t="s">
        <v>1439</v>
      </c>
      <c r="D57" s="368" t="s">
        <v>3938</v>
      </c>
      <c r="E57" s="368" t="s">
        <v>386</v>
      </c>
      <c r="F57" s="368">
        <v>6</v>
      </c>
      <c r="G57" s="368" t="s">
        <v>3910</v>
      </c>
      <c r="H57" s="352"/>
      <c r="I57" s="364"/>
      <c r="J57" s="364"/>
      <c r="K57" s="355">
        <v>1680</v>
      </c>
      <c r="L57" s="366" t="s">
        <v>3905</v>
      </c>
    </row>
    <row r="58" ht="21" customHeight="1" spans="1:12">
      <c r="A58" s="350">
        <v>52</v>
      </c>
      <c r="B58" s="386" t="s">
        <v>3901</v>
      </c>
      <c r="C58" s="368" t="s">
        <v>3940</v>
      </c>
      <c r="D58" s="368" t="s">
        <v>3922</v>
      </c>
      <c r="E58" s="368" t="s">
        <v>386</v>
      </c>
      <c r="F58" s="368">
        <v>4</v>
      </c>
      <c r="G58" s="368" t="s">
        <v>3910</v>
      </c>
      <c r="H58" s="352"/>
      <c r="I58" s="364"/>
      <c r="J58" s="364"/>
      <c r="K58" s="355">
        <v>1680</v>
      </c>
      <c r="L58" s="366" t="s">
        <v>3905</v>
      </c>
    </row>
    <row r="59" ht="21" customHeight="1" spans="1:12">
      <c r="A59" s="350">
        <v>53</v>
      </c>
      <c r="B59" s="386" t="s">
        <v>3901</v>
      </c>
      <c r="C59" s="368" t="s">
        <v>3942</v>
      </c>
      <c r="D59" s="368" t="s">
        <v>3922</v>
      </c>
      <c r="E59" s="368" t="s">
        <v>3930</v>
      </c>
      <c r="F59" s="368">
        <v>4</v>
      </c>
      <c r="G59" s="368" t="s">
        <v>3910</v>
      </c>
      <c r="H59" s="352"/>
      <c r="I59" s="364"/>
      <c r="J59" s="364"/>
      <c r="K59" s="355">
        <v>1680</v>
      </c>
      <c r="L59" s="366" t="s">
        <v>3905</v>
      </c>
    </row>
    <row r="60" ht="21" customHeight="1" spans="1:12">
      <c r="A60" s="350">
        <v>54</v>
      </c>
      <c r="B60" s="386" t="s">
        <v>3901</v>
      </c>
      <c r="C60" s="368" t="s">
        <v>3943</v>
      </c>
      <c r="D60" s="368" t="s">
        <v>3944</v>
      </c>
      <c r="E60" s="368" t="s">
        <v>386</v>
      </c>
      <c r="F60" s="368">
        <v>24</v>
      </c>
      <c r="G60" s="368" t="s">
        <v>3910</v>
      </c>
      <c r="H60" s="352"/>
      <c r="I60" s="364"/>
      <c r="J60" s="364"/>
      <c r="K60" s="355">
        <v>1680</v>
      </c>
      <c r="L60" s="366" t="s">
        <v>3905</v>
      </c>
    </row>
    <row r="61" ht="21" customHeight="1" spans="1:12">
      <c r="A61" s="350">
        <v>55</v>
      </c>
      <c r="B61" s="386" t="s">
        <v>3901</v>
      </c>
      <c r="C61" s="368" t="s">
        <v>3945</v>
      </c>
      <c r="D61" s="368" t="s">
        <v>3946</v>
      </c>
      <c r="E61" s="368" t="s">
        <v>342</v>
      </c>
      <c r="F61" s="368">
        <v>3</v>
      </c>
      <c r="G61" s="368" t="s">
        <v>3910</v>
      </c>
      <c r="H61" s="352"/>
      <c r="I61" s="364"/>
      <c r="J61" s="364"/>
      <c r="K61" s="355">
        <v>1680</v>
      </c>
      <c r="L61" s="366" t="s">
        <v>3905</v>
      </c>
    </row>
    <row r="62" ht="21" customHeight="1" spans="1:12">
      <c r="A62" s="350">
        <v>56</v>
      </c>
      <c r="B62" s="386" t="s">
        <v>3901</v>
      </c>
      <c r="C62" s="368" t="s">
        <v>3947</v>
      </c>
      <c r="D62" s="368" t="s">
        <v>3948</v>
      </c>
      <c r="E62" s="368" t="s">
        <v>342</v>
      </c>
      <c r="F62" s="368">
        <v>1</v>
      </c>
      <c r="G62" s="368" t="s">
        <v>3910</v>
      </c>
      <c r="H62" s="352"/>
      <c r="I62" s="364"/>
      <c r="J62" s="364"/>
      <c r="K62" s="355">
        <v>1680</v>
      </c>
      <c r="L62" s="366" t="s">
        <v>3905</v>
      </c>
    </row>
    <row r="63" ht="21" customHeight="1" spans="1:12">
      <c r="A63" s="350">
        <v>57</v>
      </c>
      <c r="B63" s="386" t="s">
        <v>3901</v>
      </c>
      <c r="C63" s="368" t="s">
        <v>3949</v>
      </c>
      <c r="D63" s="368"/>
      <c r="E63" s="368" t="s">
        <v>386</v>
      </c>
      <c r="F63" s="368">
        <v>1</v>
      </c>
      <c r="G63" s="368" t="s">
        <v>3910</v>
      </c>
      <c r="H63" s="352"/>
      <c r="I63" s="364"/>
      <c r="J63" s="364"/>
      <c r="K63" s="355">
        <v>1680</v>
      </c>
      <c r="L63" s="366" t="s">
        <v>3905</v>
      </c>
    </row>
    <row r="64" ht="21" customHeight="1" spans="1:12">
      <c r="A64" s="350">
        <v>58</v>
      </c>
      <c r="B64" s="386" t="s">
        <v>3901</v>
      </c>
      <c r="C64" s="368" t="s">
        <v>3950</v>
      </c>
      <c r="D64" s="368" t="s">
        <v>3951</v>
      </c>
      <c r="E64" s="368" t="s">
        <v>386</v>
      </c>
      <c r="F64" s="368">
        <v>2</v>
      </c>
      <c r="G64" s="368" t="s">
        <v>3910</v>
      </c>
      <c r="H64" s="352"/>
      <c r="I64" s="364"/>
      <c r="J64" s="364"/>
      <c r="K64" s="355">
        <v>1680</v>
      </c>
      <c r="L64" s="366" t="s">
        <v>3905</v>
      </c>
    </row>
    <row r="65" ht="21" customHeight="1" spans="1:12">
      <c r="A65" s="350">
        <v>59</v>
      </c>
      <c r="B65" s="386" t="s">
        <v>3901</v>
      </c>
      <c r="C65" s="368" t="s">
        <v>3950</v>
      </c>
      <c r="D65" s="368" t="s">
        <v>3952</v>
      </c>
      <c r="E65" s="368" t="s">
        <v>386</v>
      </c>
      <c r="F65" s="368">
        <v>2</v>
      </c>
      <c r="G65" s="368" t="s">
        <v>3910</v>
      </c>
      <c r="H65" s="352"/>
      <c r="I65" s="364"/>
      <c r="J65" s="364"/>
      <c r="K65" s="355">
        <v>1680</v>
      </c>
      <c r="L65" s="366" t="s">
        <v>3905</v>
      </c>
    </row>
    <row r="66" ht="21" customHeight="1" spans="1:12">
      <c r="A66" s="350">
        <v>60</v>
      </c>
      <c r="B66" s="386" t="s">
        <v>3901</v>
      </c>
      <c r="C66" s="368" t="s">
        <v>3950</v>
      </c>
      <c r="D66" s="368" t="s">
        <v>3953</v>
      </c>
      <c r="E66" s="368" t="s">
        <v>386</v>
      </c>
      <c r="F66" s="368">
        <v>2</v>
      </c>
      <c r="G66" s="368" t="s">
        <v>3910</v>
      </c>
      <c r="H66" s="352"/>
      <c r="I66" s="364"/>
      <c r="J66" s="364"/>
      <c r="K66" s="355">
        <v>1680</v>
      </c>
      <c r="L66" s="366" t="s">
        <v>3905</v>
      </c>
    </row>
    <row r="67" ht="21" customHeight="1" spans="1:12">
      <c r="A67" s="350">
        <v>61</v>
      </c>
      <c r="B67" s="386" t="s">
        <v>3901</v>
      </c>
      <c r="C67" s="367" t="s">
        <v>3954</v>
      </c>
      <c r="D67" s="368" t="s">
        <v>3941</v>
      </c>
      <c r="E67" s="368" t="s">
        <v>3930</v>
      </c>
      <c r="F67" s="368">
        <v>4</v>
      </c>
      <c r="G67" s="368" t="s">
        <v>3910</v>
      </c>
      <c r="H67" s="352"/>
      <c r="I67" s="364"/>
      <c r="J67" s="364"/>
      <c r="K67" s="355">
        <v>1680</v>
      </c>
      <c r="L67" s="366" t="s">
        <v>3905</v>
      </c>
    </row>
    <row r="68" ht="21" customHeight="1" spans="1:12">
      <c r="A68" s="350">
        <v>62</v>
      </c>
      <c r="B68" s="386" t="s">
        <v>3901</v>
      </c>
      <c r="C68" s="367" t="s">
        <v>3955</v>
      </c>
      <c r="D68" s="368" t="s">
        <v>3941</v>
      </c>
      <c r="E68" s="368" t="s">
        <v>3930</v>
      </c>
      <c r="F68" s="368">
        <v>4</v>
      </c>
      <c r="G68" s="368" t="s">
        <v>3910</v>
      </c>
      <c r="H68" s="352"/>
      <c r="I68" s="364"/>
      <c r="J68" s="364"/>
      <c r="K68" s="355">
        <v>1680</v>
      </c>
      <c r="L68" s="366" t="s">
        <v>3905</v>
      </c>
    </row>
    <row r="69" ht="21" customHeight="1" spans="1:12">
      <c r="A69" s="350">
        <v>63</v>
      </c>
      <c r="B69" s="386" t="s">
        <v>3901</v>
      </c>
      <c r="C69" s="368" t="s">
        <v>3956</v>
      </c>
      <c r="D69" s="368" t="s">
        <v>3941</v>
      </c>
      <c r="E69" s="368" t="s">
        <v>386</v>
      </c>
      <c r="F69" s="368">
        <v>4</v>
      </c>
      <c r="G69" s="368" t="s">
        <v>3910</v>
      </c>
      <c r="H69" s="352"/>
      <c r="I69" s="364"/>
      <c r="J69" s="364"/>
      <c r="K69" s="355">
        <v>1680</v>
      </c>
      <c r="L69" s="366" t="s">
        <v>3905</v>
      </c>
    </row>
    <row r="70" ht="21" customHeight="1" spans="1:12">
      <c r="A70" s="350">
        <v>64</v>
      </c>
      <c r="B70" s="386" t="s">
        <v>3901</v>
      </c>
      <c r="C70" s="368" t="s">
        <v>3956</v>
      </c>
      <c r="D70" s="368" t="s">
        <v>3937</v>
      </c>
      <c r="E70" s="368" t="s">
        <v>386</v>
      </c>
      <c r="F70" s="368">
        <v>1</v>
      </c>
      <c r="G70" s="368" t="s">
        <v>3910</v>
      </c>
      <c r="H70" s="352"/>
      <c r="I70" s="364"/>
      <c r="J70" s="364"/>
      <c r="K70" s="355">
        <v>1680</v>
      </c>
      <c r="L70" s="366" t="s">
        <v>3905</v>
      </c>
    </row>
    <row r="71" ht="21" customHeight="1" spans="1:12">
      <c r="A71" s="350">
        <v>65</v>
      </c>
      <c r="B71" s="386" t="s">
        <v>3901</v>
      </c>
      <c r="C71" s="368" t="s">
        <v>1430</v>
      </c>
      <c r="D71" s="368" t="s">
        <v>3941</v>
      </c>
      <c r="E71" s="368" t="s">
        <v>342</v>
      </c>
      <c r="F71" s="368">
        <v>2</v>
      </c>
      <c r="G71" s="368" t="s">
        <v>3910</v>
      </c>
      <c r="H71" s="352"/>
      <c r="I71" s="364"/>
      <c r="J71" s="364"/>
      <c r="K71" s="355">
        <v>1680</v>
      </c>
      <c r="L71" s="366" t="s">
        <v>3905</v>
      </c>
    </row>
    <row r="72" ht="21" customHeight="1" spans="1:12">
      <c r="A72" s="350">
        <v>66</v>
      </c>
      <c r="B72" s="386" t="s">
        <v>3901</v>
      </c>
      <c r="C72" s="368" t="s">
        <v>1430</v>
      </c>
      <c r="D72" s="368" t="s">
        <v>3937</v>
      </c>
      <c r="E72" s="368" t="s">
        <v>342</v>
      </c>
      <c r="F72" s="368">
        <v>1</v>
      </c>
      <c r="G72" s="368" t="s">
        <v>3910</v>
      </c>
      <c r="H72" s="352"/>
      <c r="I72" s="364"/>
      <c r="J72" s="364"/>
      <c r="K72" s="355">
        <v>1680</v>
      </c>
      <c r="L72" s="366" t="s">
        <v>3905</v>
      </c>
    </row>
    <row r="73" ht="21" customHeight="1" spans="1:12">
      <c r="A73" s="350">
        <v>67</v>
      </c>
      <c r="B73" s="386" t="s">
        <v>3901</v>
      </c>
      <c r="C73" s="368" t="s">
        <v>3957</v>
      </c>
      <c r="D73" s="368" t="s">
        <v>3958</v>
      </c>
      <c r="E73" s="368" t="s">
        <v>1381</v>
      </c>
      <c r="F73" s="368">
        <v>128</v>
      </c>
      <c r="G73" s="368" t="s">
        <v>3897</v>
      </c>
      <c r="H73" s="352"/>
      <c r="I73" s="364"/>
      <c r="J73" s="364"/>
      <c r="K73" s="355">
        <v>1680</v>
      </c>
      <c r="L73" s="366" t="s">
        <v>3905</v>
      </c>
    </row>
    <row r="74" ht="21" customHeight="1" spans="1:12">
      <c r="A74" s="350">
        <v>68</v>
      </c>
      <c r="B74" s="386" t="s">
        <v>3901</v>
      </c>
      <c r="C74" s="368" t="s">
        <v>3959</v>
      </c>
      <c r="D74" s="368"/>
      <c r="E74" s="368" t="s">
        <v>476</v>
      </c>
      <c r="F74" s="368">
        <v>13</v>
      </c>
      <c r="G74" s="368" t="s">
        <v>3910</v>
      </c>
      <c r="H74" s="352"/>
      <c r="I74" s="364"/>
      <c r="J74" s="364"/>
      <c r="K74" s="355">
        <v>1680</v>
      </c>
      <c r="L74" s="366" t="s">
        <v>3905</v>
      </c>
    </row>
    <row r="75" ht="21" customHeight="1" spans="1:12">
      <c r="A75" s="350">
        <v>69</v>
      </c>
      <c r="B75" s="386" t="s">
        <v>3901</v>
      </c>
      <c r="C75" s="368" t="s">
        <v>3960</v>
      </c>
      <c r="D75" s="368" t="s">
        <v>3961</v>
      </c>
      <c r="E75" s="368" t="s">
        <v>476</v>
      </c>
      <c r="F75" s="368">
        <v>6</v>
      </c>
      <c r="G75" s="368" t="s">
        <v>3910</v>
      </c>
      <c r="H75" s="352"/>
      <c r="I75" s="364"/>
      <c r="J75" s="364"/>
      <c r="K75" s="355">
        <v>1680</v>
      </c>
      <c r="L75" s="366" t="s">
        <v>3905</v>
      </c>
    </row>
    <row r="76" ht="21" customHeight="1" spans="1:12">
      <c r="A76" s="350">
        <v>70</v>
      </c>
      <c r="B76" s="386" t="s">
        <v>3901</v>
      </c>
      <c r="C76" s="368" t="s">
        <v>3962</v>
      </c>
      <c r="D76" s="368"/>
      <c r="E76" s="368" t="s">
        <v>840</v>
      </c>
      <c r="F76" s="368">
        <v>200</v>
      </c>
      <c r="G76" s="368" t="s">
        <v>3910</v>
      </c>
      <c r="H76" s="352"/>
      <c r="I76" s="364"/>
      <c r="J76" s="364"/>
      <c r="K76" s="355">
        <v>1680</v>
      </c>
      <c r="L76" s="366" t="s">
        <v>3905</v>
      </c>
    </row>
    <row r="77" ht="21" customHeight="1" spans="1:12">
      <c r="A77" s="350">
        <v>71</v>
      </c>
      <c r="B77" s="386" t="s">
        <v>3901</v>
      </c>
      <c r="C77" s="368" t="s">
        <v>3963</v>
      </c>
      <c r="D77" s="368" t="s">
        <v>3932</v>
      </c>
      <c r="E77" s="368" t="s">
        <v>342</v>
      </c>
      <c r="F77" s="368">
        <v>3</v>
      </c>
      <c r="G77" s="368" t="s">
        <v>3910</v>
      </c>
      <c r="H77" s="352"/>
      <c r="I77" s="364"/>
      <c r="J77" s="364"/>
      <c r="K77" s="355">
        <v>1680</v>
      </c>
      <c r="L77" s="366" t="s">
        <v>3905</v>
      </c>
    </row>
    <row r="78" ht="21" customHeight="1" spans="1:12">
      <c r="A78" s="350">
        <v>72</v>
      </c>
      <c r="B78" s="386" t="s">
        <v>3901</v>
      </c>
      <c r="C78" s="368" t="s">
        <v>3964</v>
      </c>
      <c r="D78" s="368"/>
      <c r="E78" s="368" t="s">
        <v>378</v>
      </c>
      <c r="F78" s="368">
        <v>16</v>
      </c>
      <c r="G78" s="368" t="s">
        <v>3910</v>
      </c>
      <c r="H78" s="352"/>
      <c r="I78" s="364"/>
      <c r="J78" s="364"/>
      <c r="K78" s="355">
        <v>1680</v>
      </c>
      <c r="L78" s="366" t="s">
        <v>3905</v>
      </c>
    </row>
    <row r="79" ht="21" customHeight="1" spans="1:12">
      <c r="A79" s="350">
        <v>73</v>
      </c>
      <c r="B79" s="386" t="s">
        <v>3901</v>
      </c>
      <c r="C79" s="368" t="s">
        <v>3965</v>
      </c>
      <c r="D79" s="368" t="s">
        <v>3916</v>
      </c>
      <c r="E79" s="368" t="s">
        <v>342</v>
      </c>
      <c r="F79" s="368">
        <v>3</v>
      </c>
      <c r="G79" s="368" t="s">
        <v>3910</v>
      </c>
      <c r="H79" s="352"/>
      <c r="I79" s="364"/>
      <c r="J79" s="364"/>
      <c r="K79" s="355">
        <v>1680</v>
      </c>
      <c r="L79" s="366" t="s">
        <v>3905</v>
      </c>
    </row>
    <row r="80" ht="21" customHeight="1" spans="1:12">
      <c r="A80" s="350">
        <v>74</v>
      </c>
      <c r="B80" s="386" t="s">
        <v>3901</v>
      </c>
      <c r="C80" s="368" t="s">
        <v>3966</v>
      </c>
      <c r="D80" s="368" t="s">
        <v>3967</v>
      </c>
      <c r="E80" s="368" t="s">
        <v>342</v>
      </c>
      <c r="F80" s="368">
        <v>1</v>
      </c>
      <c r="G80" s="368" t="s">
        <v>3910</v>
      </c>
      <c r="H80" s="352"/>
      <c r="I80" s="364"/>
      <c r="J80" s="364"/>
      <c r="K80" s="355">
        <v>1680</v>
      </c>
      <c r="L80" s="366" t="s">
        <v>3905</v>
      </c>
    </row>
    <row r="81" ht="21" customHeight="1" spans="1:12">
      <c r="A81" s="350">
        <v>75</v>
      </c>
      <c r="B81" s="386" t="s">
        <v>3901</v>
      </c>
      <c r="C81" s="368" t="s">
        <v>1430</v>
      </c>
      <c r="D81" s="368" t="s">
        <v>3916</v>
      </c>
      <c r="E81" s="368" t="s">
        <v>342</v>
      </c>
      <c r="F81" s="368">
        <v>1</v>
      </c>
      <c r="G81" s="368" t="s">
        <v>3910</v>
      </c>
      <c r="H81" s="352"/>
      <c r="I81" s="364"/>
      <c r="J81" s="364"/>
      <c r="K81" s="355">
        <v>1680</v>
      </c>
      <c r="L81" s="366" t="s">
        <v>3905</v>
      </c>
    </row>
    <row r="82" ht="21" customHeight="1" spans="1:12">
      <c r="A82" s="350">
        <v>76</v>
      </c>
      <c r="B82" s="386" t="s">
        <v>3901</v>
      </c>
      <c r="C82" s="368" t="s">
        <v>3968</v>
      </c>
      <c r="D82" s="368" t="s">
        <v>3916</v>
      </c>
      <c r="E82" s="368" t="s">
        <v>3969</v>
      </c>
      <c r="F82" s="368">
        <v>2</v>
      </c>
      <c r="G82" s="368" t="s">
        <v>3910</v>
      </c>
      <c r="H82" s="352"/>
      <c r="I82" s="364"/>
      <c r="J82" s="364"/>
      <c r="K82" s="355">
        <v>1680</v>
      </c>
      <c r="L82" s="366" t="s">
        <v>3905</v>
      </c>
    </row>
    <row r="83" ht="21" customHeight="1" spans="1:12">
      <c r="A83" s="350">
        <v>77</v>
      </c>
      <c r="B83" s="386" t="s">
        <v>3901</v>
      </c>
      <c r="C83" s="368" t="s">
        <v>1696</v>
      </c>
      <c r="D83" s="368" t="s">
        <v>3916</v>
      </c>
      <c r="E83" s="368" t="s">
        <v>1381</v>
      </c>
      <c r="F83" s="368">
        <v>4</v>
      </c>
      <c r="G83" s="368" t="s">
        <v>3910</v>
      </c>
      <c r="H83" s="352"/>
      <c r="I83" s="364"/>
      <c r="J83" s="364"/>
      <c r="K83" s="355">
        <v>1680</v>
      </c>
      <c r="L83" s="366" t="s">
        <v>3905</v>
      </c>
    </row>
    <row r="84" ht="21" customHeight="1" spans="1:12">
      <c r="A84" s="350">
        <v>78</v>
      </c>
      <c r="B84" s="386" t="s">
        <v>3901</v>
      </c>
      <c r="C84" s="367" t="s">
        <v>3970</v>
      </c>
      <c r="D84" s="368" t="s">
        <v>3932</v>
      </c>
      <c r="E84" s="368" t="s">
        <v>386</v>
      </c>
      <c r="F84" s="368">
        <v>2</v>
      </c>
      <c r="G84" s="368" t="s">
        <v>3910</v>
      </c>
      <c r="H84" s="352"/>
      <c r="I84" s="364"/>
      <c r="J84" s="364"/>
      <c r="K84" s="355">
        <v>1680</v>
      </c>
      <c r="L84" s="366" t="s">
        <v>3905</v>
      </c>
    </row>
    <row r="85" ht="21" customHeight="1" spans="1:12">
      <c r="A85" s="350">
        <v>79</v>
      </c>
      <c r="B85" s="386" t="s">
        <v>3901</v>
      </c>
      <c r="C85" s="367" t="s">
        <v>3971</v>
      </c>
      <c r="D85" s="367" t="s">
        <v>3972</v>
      </c>
      <c r="E85" s="368" t="s">
        <v>476</v>
      </c>
      <c r="F85" s="368">
        <v>2</v>
      </c>
      <c r="G85" s="368" t="s">
        <v>3910</v>
      </c>
      <c r="H85" s="352"/>
      <c r="I85" s="364"/>
      <c r="J85" s="364"/>
      <c r="K85" s="355">
        <v>1680</v>
      </c>
      <c r="L85" s="366" t="s">
        <v>3905</v>
      </c>
    </row>
    <row r="86" ht="21" customHeight="1" spans="1:12">
      <c r="A86" s="350">
        <v>80</v>
      </c>
      <c r="B86" s="386" t="s">
        <v>3901</v>
      </c>
      <c r="C86" s="368" t="s">
        <v>655</v>
      </c>
      <c r="D86" s="368" t="s">
        <v>3973</v>
      </c>
      <c r="E86" s="368" t="s">
        <v>386</v>
      </c>
      <c r="F86" s="368">
        <v>1</v>
      </c>
      <c r="G86" s="368" t="s">
        <v>3910</v>
      </c>
      <c r="H86" s="352"/>
      <c r="I86" s="364"/>
      <c r="J86" s="364"/>
      <c r="K86" s="355">
        <v>1680</v>
      </c>
      <c r="L86" s="366" t="s">
        <v>3905</v>
      </c>
    </row>
    <row r="87" ht="21" customHeight="1" spans="1:12">
      <c r="A87" s="350">
        <v>81</v>
      </c>
      <c r="B87" s="386" t="s">
        <v>3901</v>
      </c>
      <c r="C87" s="368" t="s">
        <v>3974</v>
      </c>
      <c r="D87" s="368" t="s">
        <v>3975</v>
      </c>
      <c r="E87" s="368" t="s">
        <v>468</v>
      </c>
      <c r="F87" s="368">
        <v>600</v>
      </c>
      <c r="G87" s="368" t="s">
        <v>3910</v>
      </c>
      <c r="H87" s="352"/>
      <c r="I87" s="364"/>
      <c r="J87" s="364"/>
      <c r="K87" s="355">
        <v>1680</v>
      </c>
      <c r="L87" s="366" t="s">
        <v>3905</v>
      </c>
    </row>
    <row r="88" ht="21" customHeight="1" spans="1:12">
      <c r="A88" s="350">
        <v>82</v>
      </c>
      <c r="B88" s="386" t="s">
        <v>3901</v>
      </c>
      <c r="C88" s="368" t="s">
        <v>3976</v>
      </c>
      <c r="D88" s="368"/>
      <c r="E88" s="368" t="s">
        <v>701</v>
      </c>
      <c r="F88" s="368">
        <v>8</v>
      </c>
      <c r="G88" s="368" t="s">
        <v>3977</v>
      </c>
      <c r="H88" s="352"/>
      <c r="I88" s="364"/>
      <c r="J88" s="364"/>
      <c r="K88" s="355">
        <v>1680</v>
      </c>
      <c r="L88" s="366" t="s">
        <v>3905</v>
      </c>
    </row>
    <row r="89" ht="21" customHeight="1" spans="1:12">
      <c r="A89" s="350">
        <v>83</v>
      </c>
      <c r="B89" s="386" t="s">
        <v>3901</v>
      </c>
      <c r="C89" s="368" t="s">
        <v>3978</v>
      </c>
      <c r="D89" s="368"/>
      <c r="E89" s="368" t="s">
        <v>701</v>
      </c>
      <c r="F89" s="368">
        <v>5</v>
      </c>
      <c r="G89" s="368" t="s">
        <v>3977</v>
      </c>
      <c r="H89" s="352"/>
      <c r="I89" s="364"/>
      <c r="J89" s="364"/>
      <c r="K89" s="355">
        <v>1680</v>
      </c>
      <c r="L89" s="366" t="s">
        <v>3905</v>
      </c>
    </row>
    <row r="90" ht="21" customHeight="1" spans="1:12">
      <c r="A90" s="350">
        <v>84</v>
      </c>
      <c r="B90" s="386" t="s">
        <v>3901</v>
      </c>
      <c r="C90" s="368" t="s">
        <v>796</v>
      </c>
      <c r="D90" s="368"/>
      <c r="E90" s="368" t="s">
        <v>701</v>
      </c>
      <c r="F90" s="368">
        <v>2</v>
      </c>
      <c r="G90" s="368" t="s">
        <v>3977</v>
      </c>
      <c r="H90" s="352"/>
      <c r="I90" s="364"/>
      <c r="J90" s="364"/>
      <c r="K90" s="355">
        <v>1680</v>
      </c>
      <c r="L90" s="366" t="s">
        <v>3905</v>
      </c>
    </row>
    <row r="91" ht="21" customHeight="1" spans="1:12">
      <c r="A91" s="350">
        <v>85</v>
      </c>
      <c r="B91" s="386" t="s">
        <v>3901</v>
      </c>
      <c r="C91" s="368" t="s">
        <v>3979</v>
      </c>
      <c r="D91" s="368"/>
      <c r="E91" s="368" t="s">
        <v>701</v>
      </c>
      <c r="F91" s="368">
        <v>2</v>
      </c>
      <c r="G91" s="368" t="s">
        <v>3977</v>
      </c>
      <c r="H91" s="352"/>
      <c r="I91" s="364"/>
      <c r="J91" s="364"/>
      <c r="K91" s="355">
        <v>1680</v>
      </c>
      <c r="L91" s="366" t="s">
        <v>3905</v>
      </c>
    </row>
    <row r="92" ht="21" customHeight="1" spans="1:12">
      <c r="A92" s="350">
        <v>86</v>
      </c>
      <c r="B92" s="386" t="s">
        <v>3901</v>
      </c>
      <c r="C92" s="368" t="s">
        <v>3980</v>
      </c>
      <c r="D92" s="368"/>
      <c r="E92" s="368" t="s">
        <v>701</v>
      </c>
      <c r="F92" s="368">
        <v>3</v>
      </c>
      <c r="G92" s="368" t="s">
        <v>3977</v>
      </c>
      <c r="H92" s="352"/>
      <c r="I92" s="364"/>
      <c r="J92" s="364"/>
      <c r="K92" s="355">
        <v>1680</v>
      </c>
      <c r="L92" s="366" t="s">
        <v>3905</v>
      </c>
    </row>
    <row r="93" ht="21" customHeight="1" spans="1:12">
      <c r="A93" s="350">
        <v>87</v>
      </c>
      <c r="B93" s="386" t="s">
        <v>3901</v>
      </c>
      <c r="C93" s="368" t="s">
        <v>3981</v>
      </c>
      <c r="D93" s="368"/>
      <c r="E93" s="368" t="s">
        <v>701</v>
      </c>
      <c r="F93" s="368">
        <v>3</v>
      </c>
      <c r="G93" s="368" t="s">
        <v>3977</v>
      </c>
      <c r="H93" s="352"/>
      <c r="I93" s="364"/>
      <c r="J93" s="364"/>
      <c r="K93" s="355">
        <v>1680</v>
      </c>
      <c r="L93" s="366" t="s">
        <v>3905</v>
      </c>
    </row>
    <row r="94" ht="21" customHeight="1" spans="1:12">
      <c r="A94" s="350">
        <v>88</v>
      </c>
      <c r="B94" s="386" t="s">
        <v>3901</v>
      </c>
      <c r="C94" s="368" t="s">
        <v>3982</v>
      </c>
      <c r="D94" s="368"/>
      <c r="E94" s="368" t="s">
        <v>386</v>
      </c>
      <c r="F94" s="368">
        <v>1</v>
      </c>
      <c r="G94" s="368" t="s">
        <v>3977</v>
      </c>
      <c r="H94" s="352"/>
      <c r="I94" s="364"/>
      <c r="J94" s="364"/>
      <c r="K94" s="355">
        <v>1680</v>
      </c>
      <c r="L94" s="366" t="s">
        <v>3905</v>
      </c>
    </row>
    <row r="95" ht="21" customHeight="1" spans="1:12">
      <c r="A95" s="350">
        <v>89</v>
      </c>
      <c r="B95" s="386" t="s">
        <v>3901</v>
      </c>
      <c r="C95" s="368" t="s">
        <v>3983</v>
      </c>
      <c r="D95" s="368"/>
      <c r="E95" s="368" t="s">
        <v>386</v>
      </c>
      <c r="F95" s="368">
        <v>1</v>
      </c>
      <c r="G95" s="368" t="s">
        <v>3977</v>
      </c>
      <c r="H95" s="352"/>
      <c r="I95" s="364"/>
      <c r="J95" s="364"/>
      <c r="K95" s="355">
        <v>1680</v>
      </c>
      <c r="L95" s="366" t="s">
        <v>3905</v>
      </c>
    </row>
    <row r="96" ht="21" customHeight="1" spans="1:12">
      <c r="A96" s="350">
        <v>90</v>
      </c>
      <c r="B96" s="386" t="s">
        <v>3901</v>
      </c>
      <c r="C96" s="367" t="s">
        <v>3984</v>
      </c>
      <c r="D96" s="368"/>
      <c r="E96" s="368" t="s">
        <v>746</v>
      </c>
      <c r="F96" s="368">
        <v>1</v>
      </c>
      <c r="G96" s="368" t="s">
        <v>3977</v>
      </c>
      <c r="H96" s="352"/>
      <c r="I96" s="364" t="s">
        <v>3985</v>
      </c>
      <c r="J96" s="364"/>
      <c r="K96" s="355">
        <v>1680</v>
      </c>
      <c r="L96" s="366" t="s">
        <v>3905</v>
      </c>
    </row>
    <row r="97" ht="21" customHeight="1" spans="1:12">
      <c r="A97" s="350">
        <v>91</v>
      </c>
      <c r="B97" s="386" t="s">
        <v>3901</v>
      </c>
      <c r="C97" s="367" t="s">
        <v>3986</v>
      </c>
      <c r="D97" s="368"/>
      <c r="E97" s="368" t="s">
        <v>746</v>
      </c>
      <c r="F97" s="368">
        <v>1</v>
      </c>
      <c r="G97" s="368" t="s">
        <v>3977</v>
      </c>
      <c r="H97" s="352"/>
      <c r="I97" s="364"/>
      <c r="J97" s="364"/>
      <c r="K97" s="355">
        <v>1680</v>
      </c>
      <c r="L97" s="366" t="s">
        <v>3905</v>
      </c>
    </row>
    <row r="98" ht="21" customHeight="1" spans="1:12">
      <c r="A98" s="350">
        <v>92</v>
      </c>
      <c r="B98" s="386" t="s">
        <v>3901</v>
      </c>
      <c r="C98" s="367" t="s">
        <v>3987</v>
      </c>
      <c r="D98" s="368" t="s">
        <v>3988</v>
      </c>
      <c r="E98" s="368" t="s">
        <v>386</v>
      </c>
      <c r="F98" s="368">
        <v>4</v>
      </c>
      <c r="G98" s="368" t="s">
        <v>3910</v>
      </c>
      <c r="H98" s="352"/>
      <c r="I98" s="364"/>
      <c r="J98" s="364"/>
      <c r="K98" s="355">
        <v>1680</v>
      </c>
      <c r="L98" s="366" t="s">
        <v>3905</v>
      </c>
    </row>
    <row r="99" ht="21" customHeight="1" spans="1:12">
      <c r="A99" s="350">
        <v>93</v>
      </c>
      <c r="B99" s="386" t="s">
        <v>3901</v>
      </c>
      <c r="C99" s="368" t="s">
        <v>3989</v>
      </c>
      <c r="D99" s="368" t="s">
        <v>3990</v>
      </c>
      <c r="E99" s="368" t="s">
        <v>386</v>
      </c>
      <c r="F99" s="368">
        <v>1</v>
      </c>
      <c r="G99" s="368" t="s">
        <v>3910</v>
      </c>
      <c r="H99" s="352"/>
      <c r="I99" s="364"/>
      <c r="J99" s="364"/>
      <c r="K99" s="355">
        <v>1680</v>
      </c>
      <c r="L99" s="366" t="s">
        <v>3905</v>
      </c>
    </row>
    <row r="100" ht="21" customHeight="1" spans="1:12">
      <c r="A100" s="350">
        <v>94</v>
      </c>
      <c r="B100" s="386" t="s">
        <v>3901</v>
      </c>
      <c r="C100" s="368" t="s">
        <v>3991</v>
      </c>
      <c r="D100" s="368" t="s">
        <v>3992</v>
      </c>
      <c r="E100" s="368" t="s">
        <v>386</v>
      </c>
      <c r="F100" s="368">
        <v>1</v>
      </c>
      <c r="G100" s="368" t="s">
        <v>3910</v>
      </c>
      <c r="H100" s="352"/>
      <c r="I100" s="364"/>
      <c r="J100" s="364"/>
      <c r="K100" s="355">
        <v>1680</v>
      </c>
      <c r="L100" s="366" t="s">
        <v>3905</v>
      </c>
    </row>
    <row r="101" ht="21" customHeight="1" spans="1:12">
      <c r="A101" s="350">
        <v>95</v>
      </c>
      <c r="B101" s="386" t="s">
        <v>3901</v>
      </c>
      <c r="C101" s="368" t="s">
        <v>3993</v>
      </c>
      <c r="D101" s="368" t="s">
        <v>3990</v>
      </c>
      <c r="E101" s="368" t="s">
        <v>386</v>
      </c>
      <c r="F101" s="368">
        <v>3</v>
      </c>
      <c r="G101" s="368" t="s">
        <v>3910</v>
      </c>
      <c r="H101" s="352"/>
      <c r="I101" s="364"/>
      <c r="J101" s="364"/>
      <c r="K101" s="355">
        <v>1680</v>
      </c>
      <c r="L101" s="366" t="s">
        <v>3905</v>
      </c>
    </row>
    <row r="102" ht="21" customHeight="1" spans="1:12">
      <c r="A102" s="350">
        <v>96</v>
      </c>
      <c r="B102" s="386" t="s">
        <v>3901</v>
      </c>
      <c r="C102" s="368" t="s">
        <v>3991</v>
      </c>
      <c r="D102" s="368" t="s">
        <v>3994</v>
      </c>
      <c r="E102" s="368" t="s">
        <v>386</v>
      </c>
      <c r="F102" s="368">
        <v>2</v>
      </c>
      <c r="G102" s="368" t="s">
        <v>3910</v>
      </c>
      <c r="H102" s="352"/>
      <c r="I102" s="364"/>
      <c r="J102" s="364"/>
      <c r="K102" s="355">
        <v>1680</v>
      </c>
      <c r="L102" s="366" t="s">
        <v>3905</v>
      </c>
    </row>
    <row r="103" ht="21" customHeight="1" spans="1:12">
      <c r="A103" s="350">
        <v>97</v>
      </c>
      <c r="B103" s="386" t="s">
        <v>3901</v>
      </c>
      <c r="C103" s="368" t="s">
        <v>3995</v>
      </c>
      <c r="D103" s="368" t="s">
        <v>3996</v>
      </c>
      <c r="E103" s="368" t="s">
        <v>386</v>
      </c>
      <c r="F103" s="368">
        <v>1</v>
      </c>
      <c r="G103" s="368" t="s">
        <v>3910</v>
      </c>
      <c r="H103" s="352"/>
      <c r="I103" s="364"/>
      <c r="J103" s="364"/>
      <c r="K103" s="355">
        <v>1680</v>
      </c>
      <c r="L103" s="366" t="s">
        <v>3905</v>
      </c>
    </row>
    <row r="104" ht="21" customHeight="1" spans="1:12">
      <c r="A104" s="350">
        <v>98</v>
      </c>
      <c r="B104" s="386" t="s">
        <v>3901</v>
      </c>
      <c r="C104" s="368" t="s">
        <v>3997</v>
      </c>
      <c r="D104" s="368" t="s">
        <v>3998</v>
      </c>
      <c r="E104" s="368" t="s">
        <v>386</v>
      </c>
      <c r="F104" s="368">
        <v>1</v>
      </c>
      <c r="G104" s="368" t="s">
        <v>3910</v>
      </c>
      <c r="H104" s="352"/>
      <c r="I104" s="364"/>
      <c r="J104" s="364"/>
      <c r="K104" s="355">
        <v>1680</v>
      </c>
      <c r="L104" s="366" t="s">
        <v>3905</v>
      </c>
    </row>
    <row r="105" ht="21" customHeight="1" spans="1:12">
      <c r="A105" s="350">
        <v>99</v>
      </c>
      <c r="B105" s="386" t="s">
        <v>3901</v>
      </c>
      <c r="C105" s="384" t="s">
        <v>3999</v>
      </c>
      <c r="D105" s="384"/>
      <c r="E105" s="384" t="s">
        <v>386</v>
      </c>
      <c r="F105" s="384">
        <v>2</v>
      </c>
      <c r="G105" s="368" t="s">
        <v>3910</v>
      </c>
      <c r="H105" s="352"/>
      <c r="I105" s="364"/>
      <c r="J105" s="364"/>
      <c r="K105" s="355">
        <v>1680</v>
      </c>
      <c r="L105" s="366" t="s">
        <v>3905</v>
      </c>
    </row>
    <row r="106" ht="21" customHeight="1" spans="1:12">
      <c r="A106" s="350">
        <v>100</v>
      </c>
      <c r="B106" s="386" t="s">
        <v>3901</v>
      </c>
      <c r="C106" s="384" t="s">
        <v>4000</v>
      </c>
      <c r="D106" s="384"/>
      <c r="E106" s="384" t="s">
        <v>386</v>
      </c>
      <c r="F106" s="384">
        <v>10</v>
      </c>
      <c r="G106" s="368" t="s">
        <v>3910</v>
      </c>
      <c r="H106" s="352"/>
      <c r="I106" s="364"/>
      <c r="J106" s="364"/>
      <c r="K106" s="355">
        <v>1680</v>
      </c>
      <c r="L106" s="366" t="s">
        <v>3905</v>
      </c>
    </row>
    <row r="107" ht="21" customHeight="1" spans="1:12">
      <c r="A107" s="350">
        <v>101</v>
      </c>
      <c r="B107" s="386" t="s">
        <v>3901</v>
      </c>
      <c r="C107" s="384" t="s">
        <v>4001</v>
      </c>
      <c r="D107" s="384"/>
      <c r="E107" s="384" t="s">
        <v>386</v>
      </c>
      <c r="F107" s="384">
        <v>40</v>
      </c>
      <c r="G107" s="368" t="s">
        <v>3910</v>
      </c>
      <c r="H107" s="352"/>
      <c r="I107" s="364"/>
      <c r="J107" s="364"/>
      <c r="K107" s="355">
        <v>1680</v>
      </c>
      <c r="L107" s="366" t="s">
        <v>3905</v>
      </c>
    </row>
    <row r="108" ht="21" customHeight="1" spans="1:12">
      <c r="A108" s="350">
        <v>102</v>
      </c>
      <c r="B108" s="386" t="s">
        <v>3901</v>
      </c>
      <c r="C108" s="383" t="s">
        <v>2773</v>
      </c>
      <c r="D108" s="383" t="s">
        <v>4002</v>
      </c>
      <c r="E108" s="368" t="s">
        <v>386</v>
      </c>
      <c r="F108" s="368">
        <v>1</v>
      </c>
      <c r="G108" s="368" t="s">
        <v>3910</v>
      </c>
      <c r="H108" s="352"/>
      <c r="I108" s="364"/>
      <c r="J108" s="364"/>
      <c r="K108" s="355">
        <v>1680</v>
      </c>
      <c r="L108" s="366" t="s">
        <v>3905</v>
      </c>
    </row>
    <row r="109" ht="21" customHeight="1" spans="1:12">
      <c r="A109" s="350">
        <v>103</v>
      </c>
      <c r="B109" s="386" t="s">
        <v>3901</v>
      </c>
      <c r="C109" s="368" t="s">
        <v>4003</v>
      </c>
      <c r="D109" s="368" t="s">
        <v>4004</v>
      </c>
      <c r="E109" s="368" t="s">
        <v>386</v>
      </c>
      <c r="F109" s="368">
        <v>1</v>
      </c>
      <c r="G109" s="368" t="s">
        <v>3910</v>
      </c>
      <c r="H109" s="352"/>
      <c r="I109" s="364"/>
      <c r="J109" s="364"/>
      <c r="K109" s="355">
        <v>1680</v>
      </c>
      <c r="L109" s="366" t="s">
        <v>3905</v>
      </c>
    </row>
    <row r="110" ht="21" customHeight="1" spans="1:12">
      <c r="A110" s="350">
        <v>104</v>
      </c>
      <c r="B110" s="386" t="s">
        <v>3901</v>
      </c>
      <c r="C110" s="368" t="s">
        <v>4005</v>
      </c>
      <c r="D110" s="368" t="s">
        <v>4006</v>
      </c>
      <c r="E110" s="368" t="s">
        <v>386</v>
      </c>
      <c r="F110" s="368">
        <v>8</v>
      </c>
      <c r="G110" s="368" t="s">
        <v>3910</v>
      </c>
      <c r="H110" s="352"/>
      <c r="I110" s="364"/>
      <c r="J110" s="364"/>
      <c r="K110" s="355">
        <v>1680</v>
      </c>
      <c r="L110" s="366" t="s">
        <v>3905</v>
      </c>
    </row>
    <row r="111" ht="21" customHeight="1" spans="1:12">
      <c r="A111" s="350">
        <v>105</v>
      </c>
      <c r="B111" s="386" t="s">
        <v>3901</v>
      </c>
      <c r="C111" s="368" t="s">
        <v>394</v>
      </c>
      <c r="D111" s="368" t="s">
        <v>4007</v>
      </c>
      <c r="E111" s="368" t="s">
        <v>342</v>
      </c>
      <c r="F111" s="368">
        <v>2</v>
      </c>
      <c r="G111" s="368" t="s">
        <v>3910</v>
      </c>
      <c r="H111" s="352"/>
      <c r="I111" s="364"/>
      <c r="J111" s="364"/>
      <c r="K111" s="355">
        <v>1680</v>
      </c>
      <c r="L111" s="366" t="s">
        <v>3905</v>
      </c>
    </row>
    <row r="112" ht="21" customHeight="1" spans="1:12">
      <c r="A112" s="350">
        <v>106</v>
      </c>
      <c r="B112" s="386" t="s">
        <v>3901</v>
      </c>
      <c r="C112" s="368" t="s">
        <v>394</v>
      </c>
      <c r="D112" s="368" t="s">
        <v>4008</v>
      </c>
      <c r="E112" s="368" t="s">
        <v>342</v>
      </c>
      <c r="F112" s="368">
        <v>1</v>
      </c>
      <c r="G112" s="368" t="s">
        <v>3910</v>
      </c>
      <c r="H112" s="352"/>
      <c r="I112" s="364"/>
      <c r="J112" s="364"/>
      <c r="K112" s="355">
        <v>1680</v>
      </c>
      <c r="L112" s="366" t="s">
        <v>3905</v>
      </c>
    </row>
    <row r="113" ht="21" customHeight="1" spans="1:12">
      <c r="A113" s="350">
        <v>107</v>
      </c>
      <c r="B113" s="386" t="s">
        <v>3901</v>
      </c>
      <c r="C113" s="368" t="s">
        <v>394</v>
      </c>
      <c r="D113" s="368" t="s">
        <v>4009</v>
      </c>
      <c r="E113" s="368" t="s">
        <v>342</v>
      </c>
      <c r="F113" s="368">
        <v>4</v>
      </c>
      <c r="G113" s="368" t="s">
        <v>3910</v>
      </c>
      <c r="H113" s="352"/>
      <c r="I113" s="364"/>
      <c r="J113" s="364"/>
      <c r="K113" s="355">
        <v>1680</v>
      </c>
      <c r="L113" s="366" t="s">
        <v>3905</v>
      </c>
    </row>
    <row r="114" ht="21" customHeight="1" spans="1:12">
      <c r="A114" s="350">
        <v>108</v>
      </c>
      <c r="B114" s="386" t="s">
        <v>3901</v>
      </c>
      <c r="C114" s="368" t="s">
        <v>3936</v>
      </c>
      <c r="D114" s="367" t="s">
        <v>4010</v>
      </c>
      <c r="E114" s="368" t="s">
        <v>468</v>
      </c>
      <c r="F114" s="368">
        <v>200</v>
      </c>
      <c r="G114" s="368" t="s">
        <v>3893</v>
      </c>
      <c r="H114" s="352"/>
      <c r="I114" s="364"/>
      <c r="J114" s="364"/>
      <c r="K114" s="355">
        <v>1680</v>
      </c>
      <c r="L114" s="366" t="s">
        <v>3905</v>
      </c>
    </row>
    <row r="115" ht="21" customHeight="1" spans="1:12">
      <c r="A115" s="350">
        <v>109</v>
      </c>
      <c r="B115" s="386" t="s">
        <v>3901</v>
      </c>
      <c r="C115" s="368" t="s">
        <v>4011</v>
      </c>
      <c r="D115" s="368" t="s">
        <v>4012</v>
      </c>
      <c r="E115" s="368" t="s">
        <v>342</v>
      </c>
      <c r="F115" s="368">
        <v>2</v>
      </c>
      <c r="G115" s="368" t="s">
        <v>3893</v>
      </c>
      <c r="H115" s="352"/>
      <c r="I115" s="364"/>
      <c r="J115" s="364"/>
      <c r="K115" s="355">
        <v>1680</v>
      </c>
      <c r="L115" s="366" t="s">
        <v>3905</v>
      </c>
    </row>
    <row r="116" ht="21" customHeight="1" spans="1:12">
      <c r="A116" s="350">
        <v>110</v>
      </c>
      <c r="B116" s="386" t="s">
        <v>3901</v>
      </c>
      <c r="C116" s="368" t="s">
        <v>4011</v>
      </c>
      <c r="D116" s="368" t="s">
        <v>4013</v>
      </c>
      <c r="E116" s="368" t="s">
        <v>342</v>
      </c>
      <c r="F116" s="368">
        <v>1</v>
      </c>
      <c r="G116" s="368" t="s">
        <v>3893</v>
      </c>
      <c r="H116" s="352"/>
      <c r="I116" s="364"/>
      <c r="J116" s="364"/>
      <c r="K116" s="355">
        <v>1680</v>
      </c>
      <c r="L116" s="366" t="s">
        <v>3905</v>
      </c>
    </row>
    <row r="117" ht="21" customHeight="1" spans="1:12">
      <c r="A117" s="350">
        <v>111</v>
      </c>
      <c r="B117" s="386" t="s">
        <v>3901</v>
      </c>
      <c r="C117" s="368" t="s">
        <v>365</v>
      </c>
      <c r="D117" s="368" t="s">
        <v>4012</v>
      </c>
      <c r="E117" s="368" t="s">
        <v>342</v>
      </c>
      <c r="F117" s="368">
        <v>2</v>
      </c>
      <c r="G117" s="368" t="s">
        <v>3893</v>
      </c>
      <c r="H117" s="352"/>
      <c r="I117" s="364"/>
      <c r="J117" s="364"/>
      <c r="K117" s="355">
        <v>1680</v>
      </c>
      <c r="L117" s="366" t="s">
        <v>3905</v>
      </c>
    </row>
    <row r="118" ht="21" customHeight="1" spans="1:12">
      <c r="A118" s="350">
        <v>112</v>
      </c>
      <c r="B118" s="386" t="s">
        <v>3901</v>
      </c>
      <c r="C118" s="368" t="s">
        <v>365</v>
      </c>
      <c r="D118" s="368" t="s">
        <v>4013</v>
      </c>
      <c r="E118" s="368" t="s">
        <v>342</v>
      </c>
      <c r="F118" s="368">
        <v>1</v>
      </c>
      <c r="G118" s="368" t="s">
        <v>3893</v>
      </c>
      <c r="H118" s="352"/>
      <c r="I118" s="364"/>
      <c r="J118" s="364"/>
      <c r="K118" s="355">
        <v>1680</v>
      </c>
      <c r="L118" s="366" t="s">
        <v>3905</v>
      </c>
    </row>
    <row r="119" ht="21" customHeight="1" spans="1:12">
      <c r="A119" s="350">
        <v>113</v>
      </c>
      <c r="B119" s="386" t="s">
        <v>3901</v>
      </c>
      <c r="C119" s="368" t="s">
        <v>1439</v>
      </c>
      <c r="D119" s="368" t="s">
        <v>3944</v>
      </c>
      <c r="E119" s="368" t="s">
        <v>342</v>
      </c>
      <c r="F119" s="368">
        <v>10</v>
      </c>
      <c r="G119" s="368" t="s">
        <v>3893</v>
      </c>
      <c r="H119" s="352"/>
      <c r="I119" s="364"/>
      <c r="J119" s="364"/>
      <c r="K119" s="355">
        <v>1680</v>
      </c>
      <c r="L119" s="366" t="s">
        <v>3905</v>
      </c>
    </row>
    <row r="120" ht="21" customHeight="1" spans="1:12">
      <c r="A120" s="350">
        <v>114</v>
      </c>
      <c r="B120" s="386" t="s">
        <v>3901</v>
      </c>
      <c r="C120" s="368" t="s">
        <v>1439</v>
      </c>
      <c r="D120" s="368" t="s">
        <v>4014</v>
      </c>
      <c r="E120" s="368" t="s">
        <v>342</v>
      </c>
      <c r="F120" s="368">
        <v>6</v>
      </c>
      <c r="G120" s="368" t="s">
        <v>3893</v>
      </c>
      <c r="H120" s="352"/>
      <c r="I120" s="364"/>
      <c r="J120" s="364"/>
      <c r="K120" s="355">
        <v>1680</v>
      </c>
      <c r="L120" s="366" t="s">
        <v>3905</v>
      </c>
    </row>
    <row r="121" ht="21" customHeight="1" spans="1:12">
      <c r="A121" s="350">
        <v>115</v>
      </c>
      <c r="B121" s="386" t="s">
        <v>3901</v>
      </c>
      <c r="C121" s="368" t="s">
        <v>1439</v>
      </c>
      <c r="D121" s="368" t="s">
        <v>1441</v>
      </c>
      <c r="E121" s="368" t="s">
        <v>342</v>
      </c>
      <c r="F121" s="368">
        <v>2</v>
      </c>
      <c r="G121" s="368" t="s">
        <v>3893</v>
      </c>
      <c r="H121" s="352"/>
      <c r="I121" s="364"/>
      <c r="J121" s="364"/>
      <c r="K121" s="355">
        <v>1680</v>
      </c>
      <c r="L121" s="366" t="s">
        <v>3905</v>
      </c>
    </row>
    <row r="122" ht="21" customHeight="1" spans="1:12">
      <c r="A122" s="350">
        <v>116</v>
      </c>
      <c r="B122" s="386" t="s">
        <v>3901</v>
      </c>
      <c r="C122" s="368" t="s">
        <v>1439</v>
      </c>
      <c r="D122" s="368" t="s">
        <v>3937</v>
      </c>
      <c r="E122" s="368" t="s">
        <v>342</v>
      </c>
      <c r="F122" s="368">
        <v>4</v>
      </c>
      <c r="G122" s="368" t="s">
        <v>3893</v>
      </c>
      <c r="H122" s="352"/>
      <c r="I122" s="364"/>
      <c r="J122" s="364"/>
      <c r="K122" s="355">
        <v>1680</v>
      </c>
      <c r="L122" s="366" t="s">
        <v>3905</v>
      </c>
    </row>
    <row r="123" ht="21" customHeight="1" spans="1:12">
      <c r="A123" s="350">
        <v>117</v>
      </c>
      <c r="B123" s="386" t="s">
        <v>3901</v>
      </c>
      <c r="C123" s="368" t="s">
        <v>4015</v>
      </c>
      <c r="D123" s="368" t="s">
        <v>4016</v>
      </c>
      <c r="E123" s="368" t="s">
        <v>342</v>
      </c>
      <c r="F123" s="368">
        <v>2</v>
      </c>
      <c r="G123" s="368" t="s">
        <v>3893</v>
      </c>
      <c r="H123" s="352"/>
      <c r="I123" s="364"/>
      <c r="J123" s="364"/>
      <c r="K123" s="355">
        <v>1680</v>
      </c>
      <c r="L123" s="366" t="s">
        <v>3905</v>
      </c>
    </row>
    <row r="124" ht="21" customHeight="1" spans="1:12">
      <c r="A124" s="350">
        <v>118</v>
      </c>
      <c r="B124" s="386" t="s">
        <v>3901</v>
      </c>
      <c r="C124" s="368" t="s">
        <v>4017</v>
      </c>
      <c r="D124" s="368" t="s">
        <v>4018</v>
      </c>
      <c r="E124" s="368" t="s">
        <v>342</v>
      </c>
      <c r="F124" s="368">
        <v>2</v>
      </c>
      <c r="G124" s="368" t="s">
        <v>3893</v>
      </c>
      <c r="H124" s="352"/>
      <c r="I124" s="364"/>
      <c r="J124" s="364"/>
      <c r="K124" s="355">
        <v>1680</v>
      </c>
      <c r="L124" s="366" t="s">
        <v>3905</v>
      </c>
    </row>
    <row r="125" ht="21" customHeight="1" spans="1:12">
      <c r="A125" s="350">
        <v>119</v>
      </c>
      <c r="B125" s="386" t="s">
        <v>3901</v>
      </c>
      <c r="C125" s="368" t="s">
        <v>4019</v>
      </c>
      <c r="D125" s="368" t="s">
        <v>3916</v>
      </c>
      <c r="E125" s="368" t="s">
        <v>476</v>
      </c>
      <c r="F125" s="368">
        <v>2</v>
      </c>
      <c r="G125" s="368" t="s">
        <v>3893</v>
      </c>
      <c r="H125" s="352"/>
      <c r="I125" s="364"/>
      <c r="J125" s="364"/>
      <c r="K125" s="355">
        <v>1680</v>
      </c>
      <c r="L125" s="366" t="s">
        <v>3905</v>
      </c>
    </row>
    <row r="126" ht="21" customHeight="1" spans="1:12">
      <c r="A126" s="350">
        <v>120</v>
      </c>
      <c r="B126" s="386" t="s">
        <v>3901</v>
      </c>
      <c r="C126" s="367" t="s">
        <v>4020</v>
      </c>
      <c r="D126" s="368" t="s">
        <v>4021</v>
      </c>
      <c r="E126" s="368" t="s">
        <v>386</v>
      </c>
      <c r="F126" s="368">
        <v>1</v>
      </c>
      <c r="G126" s="368" t="s">
        <v>3910</v>
      </c>
      <c r="H126" s="352"/>
      <c r="I126" s="364"/>
      <c r="J126" s="364"/>
      <c r="K126" s="355">
        <v>1680</v>
      </c>
      <c r="L126" s="366" t="s">
        <v>3905</v>
      </c>
    </row>
    <row r="127" ht="21" customHeight="1" spans="1:12">
      <c r="A127" s="350">
        <v>121</v>
      </c>
      <c r="B127" s="386" t="s">
        <v>3901</v>
      </c>
      <c r="C127" s="368" t="s">
        <v>4022</v>
      </c>
      <c r="D127" s="368" t="s">
        <v>4023</v>
      </c>
      <c r="E127" s="368" t="s">
        <v>386</v>
      </c>
      <c r="F127" s="368">
        <v>2</v>
      </c>
      <c r="G127" s="368" t="s">
        <v>3910</v>
      </c>
      <c r="H127" s="352"/>
      <c r="I127" s="364"/>
      <c r="J127" s="364"/>
      <c r="K127" s="355">
        <v>1680</v>
      </c>
      <c r="L127" s="366" t="s">
        <v>3905</v>
      </c>
    </row>
    <row r="128" ht="21" customHeight="1" spans="1:12">
      <c r="A128" s="350">
        <v>122</v>
      </c>
      <c r="B128" s="386" t="s">
        <v>3901</v>
      </c>
      <c r="C128" s="368" t="s">
        <v>4024</v>
      </c>
      <c r="D128" s="368" t="s">
        <v>4025</v>
      </c>
      <c r="E128" s="368" t="s">
        <v>386</v>
      </c>
      <c r="F128" s="368">
        <v>1</v>
      </c>
      <c r="G128" s="368" t="s">
        <v>3910</v>
      </c>
      <c r="H128" s="352"/>
      <c r="I128" s="364"/>
      <c r="J128" s="364"/>
      <c r="K128" s="355">
        <v>1680</v>
      </c>
      <c r="L128" s="366" t="s">
        <v>3905</v>
      </c>
    </row>
    <row r="129" ht="21" customHeight="1" spans="1:12">
      <c r="A129" s="350">
        <v>123</v>
      </c>
      <c r="B129" s="386" t="s">
        <v>3901</v>
      </c>
      <c r="C129" s="367" t="s">
        <v>4026</v>
      </c>
      <c r="D129" s="368" t="s">
        <v>4027</v>
      </c>
      <c r="E129" s="368" t="s">
        <v>386</v>
      </c>
      <c r="F129" s="368">
        <v>6</v>
      </c>
      <c r="G129" s="368" t="s">
        <v>3910</v>
      </c>
      <c r="H129" s="352"/>
      <c r="I129" s="364"/>
      <c r="J129" s="364"/>
      <c r="K129" s="355">
        <v>1680</v>
      </c>
      <c r="L129" s="366" t="s">
        <v>3905</v>
      </c>
    </row>
    <row r="130" ht="21" customHeight="1" spans="1:12">
      <c r="A130" s="350">
        <v>124</v>
      </c>
      <c r="B130" s="386" t="s">
        <v>3901</v>
      </c>
      <c r="C130" s="368" t="s">
        <v>4028</v>
      </c>
      <c r="D130" s="367" t="s">
        <v>4029</v>
      </c>
      <c r="E130" s="368" t="s">
        <v>393</v>
      </c>
      <c r="F130" s="368">
        <v>18</v>
      </c>
      <c r="G130" s="368" t="s">
        <v>3910</v>
      </c>
      <c r="H130" s="352"/>
      <c r="I130" s="364"/>
      <c r="J130" s="364"/>
      <c r="K130" s="355">
        <v>1680</v>
      </c>
      <c r="L130" s="366" t="s">
        <v>3905</v>
      </c>
    </row>
    <row r="131" ht="21" customHeight="1" spans="1:12">
      <c r="A131" s="350">
        <v>125</v>
      </c>
      <c r="B131" s="386" t="s">
        <v>3901</v>
      </c>
      <c r="C131" s="368" t="s">
        <v>4015</v>
      </c>
      <c r="D131" s="367" t="s">
        <v>4030</v>
      </c>
      <c r="E131" s="368" t="s">
        <v>342</v>
      </c>
      <c r="F131" s="368">
        <v>1</v>
      </c>
      <c r="G131" s="368" t="s">
        <v>3910</v>
      </c>
      <c r="H131" s="352"/>
      <c r="I131" s="364"/>
      <c r="J131" s="364"/>
      <c r="K131" s="355">
        <v>1680</v>
      </c>
      <c r="L131" s="366" t="s">
        <v>3905</v>
      </c>
    </row>
    <row r="132" ht="21" customHeight="1" spans="1:12">
      <c r="A132" s="350">
        <v>126</v>
      </c>
      <c r="B132" s="386" t="s">
        <v>3901</v>
      </c>
      <c r="C132" s="368" t="s">
        <v>4017</v>
      </c>
      <c r="D132" s="367" t="s">
        <v>4031</v>
      </c>
      <c r="E132" s="368" t="s">
        <v>342</v>
      </c>
      <c r="F132" s="368">
        <v>1</v>
      </c>
      <c r="G132" s="368" t="s">
        <v>3910</v>
      </c>
      <c r="H132" s="352"/>
      <c r="I132" s="364"/>
      <c r="J132" s="364"/>
      <c r="K132" s="355">
        <v>1680</v>
      </c>
      <c r="L132" s="366" t="s">
        <v>3905</v>
      </c>
    </row>
    <row r="133" ht="21" customHeight="1" spans="1:12">
      <c r="A133" s="350">
        <v>127</v>
      </c>
      <c r="B133" s="386" t="s">
        <v>3901</v>
      </c>
      <c r="C133" s="368" t="s">
        <v>4032</v>
      </c>
      <c r="D133" s="367"/>
      <c r="E133" s="368" t="s">
        <v>486</v>
      </c>
      <c r="F133" s="368">
        <v>2</v>
      </c>
      <c r="G133" s="368" t="s">
        <v>3910</v>
      </c>
      <c r="H133" s="352"/>
      <c r="I133" s="364"/>
      <c r="J133" s="364"/>
      <c r="K133" s="355">
        <v>1680</v>
      </c>
      <c r="L133" s="366" t="s">
        <v>3905</v>
      </c>
    </row>
    <row r="134" ht="21" customHeight="1" spans="1:12">
      <c r="A134" s="350">
        <v>128</v>
      </c>
      <c r="B134" s="386" t="s">
        <v>3901</v>
      </c>
      <c r="C134" s="368" t="s">
        <v>4033</v>
      </c>
      <c r="D134" s="367" t="s">
        <v>4034</v>
      </c>
      <c r="E134" s="368" t="s">
        <v>342</v>
      </c>
      <c r="F134" s="368">
        <v>2</v>
      </c>
      <c r="G134" s="368" t="s">
        <v>3910</v>
      </c>
      <c r="H134" s="352"/>
      <c r="I134" s="364"/>
      <c r="J134" s="364"/>
      <c r="K134" s="355">
        <v>1680</v>
      </c>
      <c r="L134" s="366" t="s">
        <v>3905</v>
      </c>
    </row>
    <row r="135" ht="21" customHeight="1" spans="1:12">
      <c r="A135" s="350">
        <v>129</v>
      </c>
      <c r="B135" s="386" t="s">
        <v>3901</v>
      </c>
      <c r="C135" s="368" t="s">
        <v>4035</v>
      </c>
      <c r="D135" s="367" t="s">
        <v>4036</v>
      </c>
      <c r="E135" s="368" t="s">
        <v>342</v>
      </c>
      <c r="F135" s="368">
        <v>2</v>
      </c>
      <c r="G135" s="368" t="s">
        <v>3910</v>
      </c>
      <c r="H135" s="352"/>
      <c r="I135" s="364"/>
      <c r="J135" s="364"/>
      <c r="K135" s="355">
        <v>1680</v>
      </c>
      <c r="L135" s="366" t="s">
        <v>3905</v>
      </c>
    </row>
    <row r="136" ht="21" customHeight="1" spans="1:12">
      <c r="A136" s="350">
        <v>130</v>
      </c>
      <c r="B136" s="386" t="s">
        <v>3901</v>
      </c>
      <c r="C136" s="368" t="s">
        <v>4037</v>
      </c>
      <c r="D136" s="367" t="s">
        <v>4038</v>
      </c>
      <c r="E136" s="368" t="s">
        <v>342</v>
      </c>
      <c r="F136" s="368">
        <v>1</v>
      </c>
      <c r="G136" s="368" t="s">
        <v>3910</v>
      </c>
      <c r="H136" s="352"/>
      <c r="I136" s="364"/>
      <c r="J136" s="364"/>
      <c r="K136" s="355">
        <v>1680</v>
      </c>
      <c r="L136" s="366" t="s">
        <v>3905</v>
      </c>
    </row>
    <row r="137" ht="21" customHeight="1" spans="1:12">
      <c r="A137" s="350">
        <v>131</v>
      </c>
      <c r="B137" s="386" t="s">
        <v>3901</v>
      </c>
      <c r="C137" s="368" t="s">
        <v>4039</v>
      </c>
      <c r="D137" s="367" t="s">
        <v>4040</v>
      </c>
      <c r="E137" s="368" t="s">
        <v>468</v>
      </c>
      <c r="F137" s="368">
        <v>20</v>
      </c>
      <c r="G137" s="368" t="s">
        <v>3910</v>
      </c>
      <c r="H137" s="352"/>
      <c r="I137" s="364"/>
      <c r="J137" s="364"/>
      <c r="K137" s="355">
        <v>1680</v>
      </c>
      <c r="L137" s="366" t="s">
        <v>3905</v>
      </c>
    </row>
    <row r="138" ht="21" customHeight="1" spans="1:12">
      <c r="A138" s="350">
        <v>132</v>
      </c>
      <c r="B138" s="386" t="s">
        <v>3901</v>
      </c>
      <c r="C138" s="368" t="s">
        <v>4039</v>
      </c>
      <c r="D138" s="367" t="s">
        <v>4041</v>
      </c>
      <c r="E138" s="368" t="s">
        <v>468</v>
      </c>
      <c r="F138" s="368">
        <v>10</v>
      </c>
      <c r="G138" s="368" t="s">
        <v>3910</v>
      </c>
      <c r="H138" s="352"/>
      <c r="I138" s="364"/>
      <c r="J138" s="364"/>
      <c r="K138" s="355">
        <v>1680</v>
      </c>
      <c r="L138" s="366" t="s">
        <v>3905</v>
      </c>
    </row>
    <row r="139" ht="21" customHeight="1" spans="1:12">
      <c r="A139" s="350">
        <v>133</v>
      </c>
      <c r="B139" s="386" t="s">
        <v>3901</v>
      </c>
      <c r="C139" s="368" t="s">
        <v>4042</v>
      </c>
      <c r="D139" s="367" t="s">
        <v>4043</v>
      </c>
      <c r="E139" s="368" t="s">
        <v>386</v>
      </c>
      <c r="F139" s="368">
        <v>2</v>
      </c>
      <c r="G139" s="368" t="s">
        <v>3910</v>
      </c>
      <c r="H139" s="352"/>
      <c r="I139" s="364"/>
      <c r="J139" s="364"/>
      <c r="K139" s="355">
        <v>1680</v>
      </c>
      <c r="L139" s="366" t="s">
        <v>3905</v>
      </c>
    </row>
    <row r="140" ht="21" customHeight="1" spans="1:12">
      <c r="A140" s="350">
        <v>134</v>
      </c>
      <c r="B140" s="386" t="s">
        <v>3901</v>
      </c>
      <c r="C140" s="368" t="s">
        <v>4042</v>
      </c>
      <c r="D140" s="367" t="s">
        <v>4044</v>
      </c>
      <c r="E140" s="368" t="s">
        <v>386</v>
      </c>
      <c r="F140" s="368">
        <v>1</v>
      </c>
      <c r="G140" s="368" t="s">
        <v>3910</v>
      </c>
      <c r="H140" s="352"/>
      <c r="I140" s="364"/>
      <c r="J140" s="364"/>
      <c r="K140" s="355">
        <v>1680</v>
      </c>
      <c r="L140" s="366" t="s">
        <v>3905</v>
      </c>
    </row>
    <row r="141" ht="21" customHeight="1" spans="1:12">
      <c r="A141" s="350">
        <v>135</v>
      </c>
      <c r="B141" s="386" t="s">
        <v>3901</v>
      </c>
      <c r="C141" s="368" t="s">
        <v>1428</v>
      </c>
      <c r="D141" s="367" t="s">
        <v>3932</v>
      </c>
      <c r="E141" s="368" t="s">
        <v>386</v>
      </c>
      <c r="F141" s="368">
        <v>3</v>
      </c>
      <c r="G141" s="368" t="s">
        <v>3910</v>
      </c>
      <c r="H141" s="352"/>
      <c r="I141" s="364"/>
      <c r="J141" s="364"/>
      <c r="K141" s="355">
        <v>1680</v>
      </c>
      <c r="L141" s="366" t="s">
        <v>3905</v>
      </c>
    </row>
    <row r="142" ht="21" customHeight="1" spans="1:12">
      <c r="A142" s="350">
        <v>136</v>
      </c>
      <c r="B142" s="386" t="s">
        <v>3901</v>
      </c>
      <c r="C142" s="368" t="s">
        <v>1449</v>
      </c>
      <c r="D142" s="367" t="s">
        <v>3932</v>
      </c>
      <c r="E142" s="368" t="s">
        <v>386</v>
      </c>
      <c r="F142" s="368">
        <v>6</v>
      </c>
      <c r="G142" s="368" t="s">
        <v>3910</v>
      </c>
      <c r="H142" s="352"/>
      <c r="I142" s="364"/>
      <c r="J142" s="364"/>
      <c r="K142" s="355">
        <v>1680</v>
      </c>
      <c r="L142" s="366" t="s">
        <v>3905</v>
      </c>
    </row>
    <row r="143" ht="21" customHeight="1" spans="1:12">
      <c r="A143" s="350">
        <v>137</v>
      </c>
      <c r="B143" s="386" t="s">
        <v>3901</v>
      </c>
      <c r="C143" s="368" t="s">
        <v>4045</v>
      </c>
      <c r="D143" s="367" t="s">
        <v>3932</v>
      </c>
      <c r="E143" s="368" t="s">
        <v>468</v>
      </c>
      <c r="F143" s="368">
        <v>12</v>
      </c>
      <c r="G143" s="368" t="s">
        <v>3910</v>
      </c>
      <c r="H143" s="352"/>
      <c r="I143" s="364"/>
      <c r="J143" s="364"/>
      <c r="K143" s="355">
        <v>1680</v>
      </c>
      <c r="L143" s="366" t="s">
        <v>3905</v>
      </c>
    </row>
    <row r="144" ht="21" customHeight="1" spans="1:12">
      <c r="A144" s="350">
        <v>138</v>
      </c>
      <c r="B144" s="386" t="s">
        <v>3901</v>
      </c>
      <c r="C144" s="368" t="s">
        <v>1428</v>
      </c>
      <c r="D144" s="367" t="s">
        <v>3937</v>
      </c>
      <c r="E144" s="368" t="s">
        <v>386</v>
      </c>
      <c r="F144" s="368">
        <v>2</v>
      </c>
      <c r="G144" s="368" t="s">
        <v>3910</v>
      </c>
      <c r="H144" s="352"/>
      <c r="I144" s="364"/>
      <c r="J144" s="364"/>
      <c r="K144" s="355">
        <v>1680</v>
      </c>
      <c r="L144" s="366" t="s">
        <v>3905</v>
      </c>
    </row>
    <row r="145" ht="21" customHeight="1" spans="1:12">
      <c r="A145" s="350">
        <v>139</v>
      </c>
      <c r="B145" s="386" t="s">
        <v>3901</v>
      </c>
      <c r="C145" s="368" t="s">
        <v>1430</v>
      </c>
      <c r="D145" s="367" t="s">
        <v>3932</v>
      </c>
      <c r="E145" s="368" t="s">
        <v>386</v>
      </c>
      <c r="F145" s="368">
        <v>3</v>
      </c>
      <c r="G145" s="368" t="s">
        <v>3910</v>
      </c>
      <c r="H145" s="352"/>
      <c r="I145" s="364"/>
      <c r="J145" s="364"/>
      <c r="K145" s="355">
        <v>1680</v>
      </c>
      <c r="L145" s="366" t="s">
        <v>3905</v>
      </c>
    </row>
    <row r="146" ht="21" customHeight="1" spans="1:12">
      <c r="A146" s="350">
        <v>140</v>
      </c>
      <c r="B146" s="386" t="s">
        <v>3901</v>
      </c>
      <c r="C146" s="368" t="s">
        <v>4046</v>
      </c>
      <c r="D146" s="367" t="s">
        <v>3932</v>
      </c>
      <c r="E146" s="368" t="s">
        <v>468</v>
      </c>
      <c r="F146" s="368">
        <v>3</v>
      </c>
      <c r="G146" s="368" t="s">
        <v>3910</v>
      </c>
      <c r="H146" s="352"/>
      <c r="I146" s="364"/>
      <c r="J146" s="364"/>
      <c r="K146" s="355">
        <v>1680</v>
      </c>
      <c r="L146" s="366" t="s">
        <v>3905</v>
      </c>
    </row>
    <row r="147" ht="21" customHeight="1" spans="1:12">
      <c r="A147" s="350">
        <v>141</v>
      </c>
      <c r="B147" s="386" t="s">
        <v>3901</v>
      </c>
      <c r="C147" s="368" t="s">
        <v>4047</v>
      </c>
      <c r="D147" s="367" t="s">
        <v>3932</v>
      </c>
      <c r="E147" s="368" t="s">
        <v>386</v>
      </c>
      <c r="F147" s="368">
        <v>1</v>
      </c>
      <c r="G147" s="368" t="s">
        <v>3910</v>
      </c>
      <c r="H147" s="352"/>
      <c r="I147" s="364"/>
      <c r="J147" s="364"/>
      <c r="K147" s="355">
        <v>1680</v>
      </c>
      <c r="L147" s="366" t="s">
        <v>3905</v>
      </c>
    </row>
    <row r="148" ht="21" customHeight="1" spans="1:12">
      <c r="A148" s="350">
        <v>142</v>
      </c>
      <c r="B148" s="386" t="s">
        <v>3901</v>
      </c>
      <c r="C148" s="368" t="s">
        <v>4048</v>
      </c>
      <c r="D148" s="367" t="s">
        <v>3932</v>
      </c>
      <c r="E148" s="368" t="s">
        <v>468</v>
      </c>
      <c r="F148" s="368">
        <v>1.3</v>
      </c>
      <c r="G148" s="368" t="s">
        <v>3910</v>
      </c>
      <c r="H148" s="352"/>
      <c r="I148" s="364"/>
      <c r="J148" s="364"/>
      <c r="K148" s="355">
        <v>1680</v>
      </c>
      <c r="L148" s="366" t="s">
        <v>3905</v>
      </c>
    </row>
    <row r="149" ht="21" customHeight="1" spans="1:12">
      <c r="A149" s="350">
        <v>143</v>
      </c>
      <c r="B149" s="386" t="s">
        <v>3901</v>
      </c>
      <c r="C149" s="368" t="s">
        <v>4049</v>
      </c>
      <c r="D149" s="367" t="s">
        <v>4050</v>
      </c>
      <c r="E149" s="368" t="s">
        <v>393</v>
      </c>
      <c r="F149" s="368">
        <v>12</v>
      </c>
      <c r="G149" s="368" t="s">
        <v>3910</v>
      </c>
      <c r="H149" s="352"/>
      <c r="I149" s="364"/>
      <c r="J149" s="364"/>
      <c r="K149" s="355">
        <v>1680</v>
      </c>
      <c r="L149" s="366" t="s">
        <v>3905</v>
      </c>
    </row>
    <row r="150" ht="21" customHeight="1" spans="1:12">
      <c r="A150" s="350">
        <v>144</v>
      </c>
      <c r="B150" s="386" t="s">
        <v>3901</v>
      </c>
      <c r="C150" s="368" t="s">
        <v>4051</v>
      </c>
      <c r="D150" s="367"/>
      <c r="E150" s="368" t="s">
        <v>386</v>
      </c>
      <c r="F150" s="368">
        <v>1</v>
      </c>
      <c r="G150" s="368" t="s">
        <v>3910</v>
      </c>
      <c r="H150" s="352"/>
      <c r="I150" s="364"/>
      <c r="J150" s="364"/>
      <c r="K150" s="355">
        <v>1680</v>
      </c>
      <c r="L150" s="366" t="s">
        <v>3905</v>
      </c>
    </row>
    <row r="151" ht="21" customHeight="1" spans="1:12">
      <c r="A151" s="350">
        <v>145</v>
      </c>
      <c r="B151" s="386" t="s">
        <v>3901</v>
      </c>
      <c r="C151" s="368" t="s">
        <v>4052</v>
      </c>
      <c r="D151" s="367" t="s">
        <v>3938</v>
      </c>
      <c r="E151" s="368" t="s">
        <v>386</v>
      </c>
      <c r="F151" s="368">
        <v>1</v>
      </c>
      <c r="G151" s="368" t="s">
        <v>3910</v>
      </c>
      <c r="H151" s="352"/>
      <c r="I151" s="364"/>
      <c r="J151" s="364"/>
      <c r="K151" s="355">
        <v>1680</v>
      </c>
      <c r="L151" s="366" t="s">
        <v>3905</v>
      </c>
    </row>
    <row r="152" ht="21" customHeight="1" spans="1:12">
      <c r="A152" s="350">
        <v>146</v>
      </c>
      <c r="B152" s="386" t="s">
        <v>3901</v>
      </c>
      <c r="C152" s="368" t="s">
        <v>4045</v>
      </c>
      <c r="D152" s="367" t="s">
        <v>4053</v>
      </c>
      <c r="E152" s="368" t="s">
        <v>468</v>
      </c>
      <c r="F152" s="368">
        <v>3</v>
      </c>
      <c r="G152" s="368" t="s">
        <v>3910</v>
      </c>
      <c r="H152" s="352"/>
      <c r="I152" s="364"/>
      <c r="J152" s="364"/>
      <c r="K152" s="355">
        <v>1680</v>
      </c>
      <c r="L152" s="366" t="s">
        <v>3905</v>
      </c>
    </row>
    <row r="153" ht="21" customHeight="1" spans="1:12">
      <c r="A153" s="350">
        <v>147</v>
      </c>
      <c r="B153" s="386" t="s">
        <v>3901</v>
      </c>
      <c r="C153" s="368" t="s">
        <v>4045</v>
      </c>
      <c r="D153" s="367" t="s">
        <v>3938</v>
      </c>
      <c r="E153" s="368" t="s">
        <v>468</v>
      </c>
      <c r="F153" s="368">
        <v>12.7</v>
      </c>
      <c r="G153" s="368" t="s">
        <v>3910</v>
      </c>
      <c r="H153" s="352"/>
      <c r="I153" s="364"/>
      <c r="J153" s="364"/>
      <c r="K153" s="355">
        <v>1680</v>
      </c>
      <c r="L153" s="366" t="s">
        <v>3905</v>
      </c>
    </row>
    <row r="154" ht="21" customHeight="1" spans="1:12">
      <c r="A154" s="350">
        <v>148</v>
      </c>
      <c r="B154" s="386" t="s">
        <v>3901</v>
      </c>
      <c r="C154" s="368" t="s">
        <v>4045</v>
      </c>
      <c r="D154" s="367" t="s">
        <v>3937</v>
      </c>
      <c r="E154" s="368" t="s">
        <v>468</v>
      </c>
      <c r="F154" s="368">
        <v>10.1</v>
      </c>
      <c r="G154" s="368" t="s">
        <v>3910</v>
      </c>
      <c r="H154" s="352"/>
      <c r="I154" s="364"/>
      <c r="J154" s="364"/>
      <c r="K154" s="355">
        <v>1680</v>
      </c>
      <c r="L154" s="366" t="s">
        <v>3905</v>
      </c>
    </row>
    <row r="155" ht="21" customHeight="1" spans="1:12">
      <c r="A155" s="350">
        <v>149</v>
      </c>
      <c r="B155" s="386" t="s">
        <v>3901</v>
      </c>
      <c r="C155" s="368" t="s">
        <v>4045</v>
      </c>
      <c r="D155" s="367" t="s">
        <v>1441</v>
      </c>
      <c r="E155" s="368" t="s">
        <v>468</v>
      </c>
      <c r="F155" s="368">
        <v>8.2</v>
      </c>
      <c r="G155" s="368" t="s">
        <v>3910</v>
      </c>
      <c r="H155" s="352"/>
      <c r="I155" s="364"/>
      <c r="J155" s="364"/>
      <c r="K155" s="355">
        <v>1680</v>
      </c>
      <c r="L155" s="366" t="s">
        <v>3905</v>
      </c>
    </row>
    <row r="156" ht="21" customHeight="1" spans="1:12">
      <c r="A156" s="350">
        <v>150</v>
      </c>
      <c r="B156" s="386" t="s">
        <v>3901</v>
      </c>
      <c r="C156" s="368" t="s">
        <v>4045</v>
      </c>
      <c r="D156" s="367" t="s">
        <v>3941</v>
      </c>
      <c r="E156" s="368" t="s">
        <v>468</v>
      </c>
      <c r="F156" s="368">
        <v>5.6</v>
      </c>
      <c r="G156" s="368" t="s">
        <v>3910</v>
      </c>
      <c r="H156" s="352"/>
      <c r="I156" s="364"/>
      <c r="J156" s="364"/>
      <c r="K156" s="355">
        <v>1680</v>
      </c>
      <c r="L156" s="366" t="s">
        <v>3905</v>
      </c>
    </row>
    <row r="157" ht="21" customHeight="1" spans="1:12">
      <c r="A157" s="350">
        <v>151</v>
      </c>
      <c r="B157" s="386" t="s">
        <v>3901</v>
      </c>
      <c r="C157" s="368" t="s">
        <v>4045</v>
      </c>
      <c r="D157" s="367" t="s">
        <v>3932</v>
      </c>
      <c r="E157" s="368" t="s">
        <v>468</v>
      </c>
      <c r="F157" s="368">
        <v>2.55</v>
      </c>
      <c r="G157" s="368" t="s">
        <v>3910</v>
      </c>
      <c r="H157" s="352"/>
      <c r="I157" s="364"/>
      <c r="J157" s="364"/>
      <c r="K157" s="355">
        <v>1680</v>
      </c>
      <c r="L157" s="366" t="s">
        <v>3905</v>
      </c>
    </row>
    <row r="158" ht="21" customHeight="1" spans="1:12">
      <c r="A158" s="350">
        <v>152</v>
      </c>
      <c r="B158" s="386" t="s">
        <v>3901</v>
      </c>
      <c r="C158" s="368" t="s">
        <v>1428</v>
      </c>
      <c r="D158" s="367" t="s">
        <v>3932</v>
      </c>
      <c r="E158" s="368" t="s">
        <v>386</v>
      </c>
      <c r="F158" s="368">
        <v>2</v>
      </c>
      <c r="G158" s="368" t="s">
        <v>3910</v>
      </c>
      <c r="H158" s="352"/>
      <c r="I158" s="364"/>
      <c r="J158" s="364"/>
      <c r="K158" s="355">
        <v>1680</v>
      </c>
      <c r="L158" s="366" t="s">
        <v>3905</v>
      </c>
    </row>
    <row r="159" ht="21" customHeight="1" spans="1:12">
      <c r="A159" s="350">
        <v>153</v>
      </c>
      <c r="B159" s="386" t="s">
        <v>3901</v>
      </c>
      <c r="C159" s="368" t="s">
        <v>1430</v>
      </c>
      <c r="D159" s="367" t="s">
        <v>3932</v>
      </c>
      <c r="E159" s="368" t="s">
        <v>386</v>
      </c>
      <c r="F159" s="368">
        <v>1</v>
      </c>
      <c r="G159" s="368" t="s">
        <v>3910</v>
      </c>
      <c r="H159" s="352"/>
      <c r="I159" s="364"/>
      <c r="J159" s="364"/>
      <c r="K159" s="355">
        <v>1680</v>
      </c>
      <c r="L159" s="366" t="s">
        <v>3905</v>
      </c>
    </row>
    <row r="160" ht="21" customHeight="1" spans="1:12">
      <c r="A160" s="350">
        <v>154</v>
      </c>
      <c r="B160" s="386" t="s">
        <v>3901</v>
      </c>
      <c r="C160" s="368" t="s">
        <v>4054</v>
      </c>
      <c r="D160" s="367" t="s">
        <v>4055</v>
      </c>
      <c r="E160" s="368" t="s">
        <v>2579</v>
      </c>
      <c r="F160" s="368">
        <v>6</v>
      </c>
      <c r="G160" s="368" t="s">
        <v>3910</v>
      </c>
      <c r="H160" s="352"/>
      <c r="I160" s="364"/>
      <c r="J160" s="364"/>
      <c r="K160" s="355">
        <v>1680</v>
      </c>
      <c r="L160" s="366" t="s">
        <v>3905</v>
      </c>
    </row>
    <row r="161" ht="21" customHeight="1" spans="1:12">
      <c r="A161" s="350">
        <v>155</v>
      </c>
      <c r="B161" s="386" t="s">
        <v>3901</v>
      </c>
      <c r="C161" s="368" t="s">
        <v>4056</v>
      </c>
      <c r="D161" s="367" t="s">
        <v>4055</v>
      </c>
      <c r="E161" s="368" t="s">
        <v>386</v>
      </c>
      <c r="F161" s="368">
        <v>10</v>
      </c>
      <c r="G161" s="368" t="s">
        <v>3910</v>
      </c>
      <c r="H161" s="352"/>
      <c r="I161" s="364"/>
      <c r="J161" s="364"/>
      <c r="K161" s="355">
        <v>1680</v>
      </c>
      <c r="L161" s="366" t="s">
        <v>3905</v>
      </c>
    </row>
    <row r="162" ht="21" customHeight="1" spans="1:12">
      <c r="A162" s="350">
        <v>156</v>
      </c>
      <c r="B162" s="386" t="s">
        <v>3901</v>
      </c>
      <c r="C162" s="368" t="s">
        <v>1430</v>
      </c>
      <c r="D162" s="367" t="s">
        <v>3938</v>
      </c>
      <c r="E162" s="368" t="s">
        <v>386</v>
      </c>
      <c r="F162" s="368">
        <v>4</v>
      </c>
      <c r="G162" s="368" t="s">
        <v>3910</v>
      </c>
      <c r="H162" s="352"/>
      <c r="I162" s="364"/>
      <c r="J162" s="364"/>
      <c r="K162" s="355">
        <v>1680</v>
      </c>
      <c r="L162" s="366" t="s">
        <v>3905</v>
      </c>
    </row>
    <row r="163" ht="21" customHeight="1" spans="1:12">
      <c r="A163" s="350">
        <v>157</v>
      </c>
      <c r="B163" s="386" t="s">
        <v>3901</v>
      </c>
      <c r="C163" s="368" t="s">
        <v>1430</v>
      </c>
      <c r="D163" s="367" t="s">
        <v>3937</v>
      </c>
      <c r="E163" s="368" t="s">
        <v>386</v>
      </c>
      <c r="F163" s="368">
        <v>5</v>
      </c>
      <c r="G163" s="368" t="s">
        <v>3910</v>
      </c>
      <c r="H163" s="352"/>
      <c r="I163" s="364"/>
      <c r="J163" s="364"/>
      <c r="K163" s="355">
        <v>1680</v>
      </c>
      <c r="L163" s="366" t="s">
        <v>3905</v>
      </c>
    </row>
    <row r="164" ht="21" customHeight="1" spans="1:12">
      <c r="A164" s="350">
        <v>158</v>
      </c>
      <c r="B164" s="386" t="s">
        <v>3901</v>
      </c>
      <c r="C164" s="368" t="s">
        <v>1430</v>
      </c>
      <c r="D164" s="367" t="s">
        <v>4053</v>
      </c>
      <c r="E164" s="368" t="s">
        <v>386</v>
      </c>
      <c r="F164" s="368">
        <v>1</v>
      </c>
      <c r="G164" s="368" t="s">
        <v>3910</v>
      </c>
      <c r="H164" s="352"/>
      <c r="I164" s="364"/>
      <c r="J164" s="364"/>
      <c r="K164" s="355">
        <v>1680</v>
      </c>
      <c r="L164" s="366" t="s">
        <v>3905</v>
      </c>
    </row>
    <row r="165" ht="21" customHeight="1" spans="1:12">
      <c r="A165" s="350">
        <v>159</v>
      </c>
      <c r="B165" s="386" t="s">
        <v>3901</v>
      </c>
      <c r="C165" s="368" t="s">
        <v>1430</v>
      </c>
      <c r="D165" s="367" t="s">
        <v>3916</v>
      </c>
      <c r="E165" s="368" t="s">
        <v>386</v>
      </c>
      <c r="F165" s="368">
        <v>1</v>
      </c>
      <c r="G165" s="368" t="s">
        <v>3910</v>
      </c>
      <c r="H165" s="352"/>
      <c r="I165" s="364"/>
      <c r="J165" s="364"/>
      <c r="K165" s="355">
        <v>1680</v>
      </c>
      <c r="L165" s="366" t="s">
        <v>3905</v>
      </c>
    </row>
    <row r="166" ht="21" customHeight="1" spans="1:12">
      <c r="A166" s="350">
        <v>160</v>
      </c>
      <c r="B166" s="386" t="s">
        <v>3901</v>
      </c>
      <c r="C166" s="368" t="s">
        <v>3968</v>
      </c>
      <c r="D166" s="367" t="s">
        <v>3941</v>
      </c>
      <c r="E166" s="368" t="s">
        <v>476</v>
      </c>
      <c r="F166" s="368">
        <v>6</v>
      </c>
      <c r="G166" s="368" t="s">
        <v>3910</v>
      </c>
      <c r="H166" s="352"/>
      <c r="I166" s="364"/>
      <c r="J166" s="364"/>
      <c r="K166" s="355">
        <v>1680</v>
      </c>
      <c r="L166" s="366" t="s">
        <v>3905</v>
      </c>
    </row>
    <row r="167" ht="21" customHeight="1" spans="1:12">
      <c r="A167" s="350">
        <v>161</v>
      </c>
      <c r="B167" s="386" t="s">
        <v>3901</v>
      </c>
      <c r="C167" s="368" t="s">
        <v>4048</v>
      </c>
      <c r="D167" s="367" t="s">
        <v>3941</v>
      </c>
      <c r="E167" s="368" t="s">
        <v>476</v>
      </c>
      <c r="F167" s="368">
        <v>5</v>
      </c>
      <c r="G167" s="368" t="s">
        <v>3910</v>
      </c>
      <c r="H167" s="352"/>
      <c r="I167" s="364"/>
      <c r="J167" s="364"/>
      <c r="K167" s="355">
        <v>1680</v>
      </c>
      <c r="L167" s="366" t="s">
        <v>3905</v>
      </c>
    </row>
    <row r="168" ht="21" customHeight="1" spans="1:12">
      <c r="A168" s="350">
        <v>162</v>
      </c>
      <c r="B168" s="386" t="s">
        <v>3901</v>
      </c>
      <c r="C168" s="368" t="s">
        <v>1428</v>
      </c>
      <c r="D168" s="367" t="s">
        <v>3941</v>
      </c>
      <c r="E168" s="368" t="s">
        <v>386</v>
      </c>
      <c r="F168" s="368">
        <v>1</v>
      </c>
      <c r="G168" s="368" t="s">
        <v>3910</v>
      </c>
      <c r="H168" s="352"/>
      <c r="I168" s="364"/>
      <c r="J168" s="364"/>
      <c r="K168" s="355">
        <v>1680</v>
      </c>
      <c r="L168" s="366" t="s">
        <v>3905</v>
      </c>
    </row>
    <row r="169" ht="21" customHeight="1" spans="1:12">
      <c r="A169" s="350">
        <v>163</v>
      </c>
      <c r="B169" s="386" t="s">
        <v>3901</v>
      </c>
      <c r="C169" s="368" t="s">
        <v>4057</v>
      </c>
      <c r="D169" s="367" t="s">
        <v>3941</v>
      </c>
      <c r="E169" s="368" t="s">
        <v>386</v>
      </c>
      <c r="F169" s="368">
        <v>2</v>
      </c>
      <c r="G169" s="368" t="s">
        <v>3910</v>
      </c>
      <c r="H169" s="352"/>
      <c r="I169" s="364"/>
      <c r="J169" s="364"/>
      <c r="K169" s="355">
        <v>1680</v>
      </c>
      <c r="L169" s="366" t="s">
        <v>3905</v>
      </c>
    </row>
    <row r="170" ht="21" customHeight="1" spans="1:12">
      <c r="A170" s="350">
        <v>164</v>
      </c>
      <c r="B170" s="386" t="s">
        <v>3901</v>
      </c>
      <c r="C170" s="368" t="s">
        <v>3936</v>
      </c>
      <c r="D170" s="367" t="s">
        <v>4058</v>
      </c>
      <c r="E170" s="368" t="s">
        <v>468</v>
      </c>
      <c r="F170" s="368">
        <v>21.3</v>
      </c>
      <c r="G170" s="368" t="s">
        <v>3910</v>
      </c>
      <c r="H170" s="352"/>
      <c r="I170" s="364"/>
      <c r="J170" s="364"/>
      <c r="K170" s="355">
        <v>1680</v>
      </c>
      <c r="L170" s="366" t="s">
        <v>3905</v>
      </c>
    </row>
    <row r="171" ht="21" customHeight="1" spans="1:12">
      <c r="A171" s="350">
        <v>165</v>
      </c>
      <c r="B171" s="386" t="s">
        <v>3901</v>
      </c>
      <c r="C171" s="368" t="s">
        <v>3936</v>
      </c>
      <c r="D171" s="367" t="s">
        <v>4059</v>
      </c>
      <c r="E171" s="368" t="s">
        <v>468</v>
      </c>
      <c r="F171" s="368">
        <v>16</v>
      </c>
      <c r="G171" s="368" t="s">
        <v>3910</v>
      </c>
      <c r="H171" s="352"/>
      <c r="I171" s="364"/>
      <c r="J171" s="364"/>
      <c r="K171" s="355">
        <v>1680</v>
      </c>
      <c r="L171" s="366" t="s">
        <v>3905</v>
      </c>
    </row>
    <row r="172" ht="21" customHeight="1" spans="1:12">
      <c r="A172" s="350">
        <v>166</v>
      </c>
      <c r="B172" s="386" t="s">
        <v>3901</v>
      </c>
      <c r="C172" s="368" t="s">
        <v>1696</v>
      </c>
      <c r="D172" s="367" t="s">
        <v>3938</v>
      </c>
      <c r="E172" s="368" t="s">
        <v>1381</v>
      </c>
      <c r="F172" s="368">
        <v>2</v>
      </c>
      <c r="G172" s="368" t="s">
        <v>3910</v>
      </c>
      <c r="H172" s="352"/>
      <c r="I172" s="364"/>
      <c r="J172" s="364"/>
      <c r="K172" s="355">
        <v>1680</v>
      </c>
      <c r="L172" s="366" t="s">
        <v>3905</v>
      </c>
    </row>
    <row r="173" ht="21" customHeight="1" spans="1:12">
      <c r="A173" s="350">
        <v>167</v>
      </c>
      <c r="B173" s="386" t="s">
        <v>3901</v>
      </c>
      <c r="C173" s="368" t="s">
        <v>1696</v>
      </c>
      <c r="D173" s="367" t="s">
        <v>3937</v>
      </c>
      <c r="E173" s="368" t="s">
        <v>1381</v>
      </c>
      <c r="F173" s="368">
        <v>2</v>
      </c>
      <c r="G173" s="368" t="s">
        <v>3910</v>
      </c>
      <c r="H173" s="352"/>
      <c r="I173" s="364"/>
      <c r="J173" s="364"/>
      <c r="K173" s="355">
        <v>1680</v>
      </c>
      <c r="L173" s="366" t="s">
        <v>3905</v>
      </c>
    </row>
    <row r="174" ht="21" customHeight="1" spans="1:12">
      <c r="A174" s="350">
        <v>168</v>
      </c>
      <c r="B174" s="386" t="s">
        <v>3901</v>
      </c>
      <c r="C174" s="368" t="s">
        <v>1696</v>
      </c>
      <c r="D174" s="367" t="s">
        <v>3916</v>
      </c>
      <c r="E174" s="368" t="s">
        <v>1381</v>
      </c>
      <c r="F174" s="368">
        <v>12</v>
      </c>
      <c r="G174" s="368" t="s">
        <v>3910</v>
      </c>
      <c r="H174" s="352"/>
      <c r="I174" s="364"/>
      <c r="J174" s="364"/>
      <c r="K174" s="355">
        <v>1680</v>
      </c>
      <c r="L174" s="366" t="s">
        <v>3905</v>
      </c>
    </row>
    <row r="175" ht="21" customHeight="1" spans="1:12">
      <c r="A175" s="350">
        <v>169</v>
      </c>
      <c r="B175" s="386" t="s">
        <v>3901</v>
      </c>
      <c r="C175" s="368" t="s">
        <v>1428</v>
      </c>
      <c r="D175" s="367" t="s">
        <v>3938</v>
      </c>
      <c r="E175" s="368" t="s">
        <v>386</v>
      </c>
      <c r="F175" s="368">
        <v>1</v>
      </c>
      <c r="G175" s="368" t="s">
        <v>3910</v>
      </c>
      <c r="H175" s="352"/>
      <c r="I175" s="364"/>
      <c r="J175" s="364"/>
      <c r="K175" s="355">
        <v>1680</v>
      </c>
      <c r="L175" s="366" t="s">
        <v>3905</v>
      </c>
    </row>
    <row r="176" ht="21" customHeight="1" spans="1:12">
      <c r="A176" s="350">
        <v>170</v>
      </c>
      <c r="B176" s="386" t="s">
        <v>3901</v>
      </c>
      <c r="C176" s="368" t="s">
        <v>1428</v>
      </c>
      <c r="D176" s="367" t="s">
        <v>3932</v>
      </c>
      <c r="E176" s="368" t="s">
        <v>386</v>
      </c>
      <c r="F176" s="368">
        <v>1</v>
      </c>
      <c r="G176" s="368" t="s">
        <v>3910</v>
      </c>
      <c r="H176" s="352"/>
      <c r="I176" s="364"/>
      <c r="J176" s="364"/>
      <c r="K176" s="355">
        <v>1680</v>
      </c>
      <c r="L176" s="366" t="s">
        <v>3905</v>
      </c>
    </row>
    <row r="177" ht="21" customHeight="1" spans="1:12">
      <c r="A177" s="350">
        <v>171</v>
      </c>
      <c r="B177" s="386" t="s">
        <v>3901</v>
      </c>
      <c r="C177" s="368" t="s">
        <v>1428</v>
      </c>
      <c r="D177" s="367" t="s">
        <v>3916</v>
      </c>
      <c r="E177" s="368" t="s">
        <v>386</v>
      </c>
      <c r="F177" s="368">
        <v>1</v>
      </c>
      <c r="G177" s="368" t="s">
        <v>3910</v>
      </c>
      <c r="H177" s="352"/>
      <c r="I177" s="364"/>
      <c r="J177" s="364"/>
      <c r="K177" s="355">
        <v>1680</v>
      </c>
      <c r="L177" s="366" t="s">
        <v>3905</v>
      </c>
    </row>
    <row r="178" ht="21" customHeight="1" spans="1:12">
      <c r="A178" s="350">
        <v>172</v>
      </c>
      <c r="B178" s="386" t="s">
        <v>3901</v>
      </c>
      <c r="C178" s="368" t="s">
        <v>1430</v>
      </c>
      <c r="D178" s="367" t="s">
        <v>3932</v>
      </c>
      <c r="E178" s="368" t="s">
        <v>386</v>
      </c>
      <c r="F178" s="368">
        <v>2</v>
      </c>
      <c r="G178" s="368" t="s">
        <v>3910</v>
      </c>
      <c r="H178" s="352"/>
      <c r="I178" s="364"/>
      <c r="J178" s="364"/>
      <c r="K178" s="355">
        <v>1680</v>
      </c>
      <c r="L178" s="366" t="s">
        <v>3905</v>
      </c>
    </row>
    <row r="179" ht="21" customHeight="1" spans="1:12">
      <c r="A179" s="350">
        <v>173</v>
      </c>
      <c r="B179" s="386" t="s">
        <v>3901</v>
      </c>
      <c r="C179" s="368" t="s">
        <v>4060</v>
      </c>
      <c r="D179" s="368"/>
      <c r="E179" s="368" t="s">
        <v>386</v>
      </c>
      <c r="F179" s="368">
        <v>2</v>
      </c>
      <c r="G179" s="368" t="s">
        <v>3897</v>
      </c>
      <c r="H179" s="352"/>
      <c r="I179" s="364"/>
      <c r="J179" s="364"/>
      <c r="K179" s="355">
        <v>1680</v>
      </c>
      <c r="L179" s="366" t="s">
        <v>3905</v>
      </c>
    </row>
    <row r="180" ht="21" customHeight="1" spans="1:12">
      <c r="A180" s="350">
        <v>174</v>
      </c>
      <c r="B180" s="386" t="s">
        <v>3901</v>
      </c>
      <c r="C180" s="368" t="s">
        <v>4061</v>
      </c>
      <c r="D180" s="367" t="s">
        <v>4062</v>
      </c>
      <c r="E180" s="368" t="s">
        <v>386</v>
      </c>
      <c r="F180" s="368">
        <v>1</v>
      </c>
      <c r="G180" s="368" t="s">
        <v>3910</v>
      </c>
      <c r="H180" s="352"/>
      <c r="I180" s="364"/>
      <c r="J180" s="364"/>
      <c r="K180" s="355">
        <v>1680</v>
      </c>
      <c r="L180" s="366" t="s">
        <v>3905</v>
      </c>
    </row>
    <row r="181" ht="21" customHeight="1" spans="1:12">
      <c r="A181" s="350">
        <v>175</v>
      </c>
      <c r="B181" s="386" t="s">
        <v>3901</v>
      </c>
      <c r="C181" s="368" t="s">
        <v>590</v>
      </c>
      <c r="D181" s="367" t="s">
        <v>4063</v>
      </c>
      <c r="E181" s="368" t="s">
        <v>386</v>
      </c>
      <c r="F181" s="368">
        <v>1</v>
      </c>
      <c r="G181" s="368" t="s">
        <v>3910</v>
      </c>
      <c r="H181" s="352"/>
      <c r="I181" s="364"/>
      <c r="J181" s="364"/>
      <c r="K181" s="355">
        <v>1680</v>
      </c>
      <c r="L181" s="366" t="s">
        <v>3905</v>
      </c>
    </row>
    <row r="182" ht="21" customHeight="1" spans="1:12">
      <c r="A182" s="350">
        <v>176</v>
      </c>
      <c r="B182" s="386" t="s">
        <v>3901</v>
      </c>
      <c r="C182" s="368" t="s">
        <v>4064</v>
      </c>
      <c r="D182" s="367" t="s">
        <v>4065</v>
      </c>
      <c r="E182" s="368" t="s">
        <v>342</v>
      </c>
      <c r="F182" s="368">
        <v>1</v>
      </c>
      <c r="G182" s="368" t="s">
        <v>3910</v>
      </c>
      <c r="H182" s="352"/>
      <c r="I182" s="364"/>
      <c r="J182" s="364"/>
      <c r="K182" s="355">
        <v>1680</v>
      </c>
      <c r="L182" s="366" t="s">
        <v>3905</v>
      </c>
    </row>
    <row r="183" ht="21" customHeight="1" spans="1:12">
      <c r="A183" s="350">
        <v>177</v>
      </c>
      <c r="B183" s="386" t="s">
        <v>3901</v>
      </c>
      <c r="C183" s="368" t="s">
        <v>4066</v>
      </c>
      <c r="D183" s="367" t="s">
        <v>4067</v>
      </c>
      <c r="E183" s="368" t="s">
        <v>386</v>
      </c>
      <c r="F183" s="368">
        <v>1</v>
      </c>
      <c r="G183" s="368" t="s">
        <v>3910</v>
      </c>
      <c r="H183" s="352"/>
      <c r="I183" s="364"/>
      <c r="J183" s="364"/>
      <c r="K183" s="355">
        <v>1680</v>
      </c>
      <c r="L183" s="366" t="s">
        <v>3905</v>
      </c>
    </row>
    <row r="184" ht="21" customHeight="1" spans="1:12">
      <c r="A184" s="350">
        <v>178</v>
      </c>
      <c r="B184" s="386" t="s">
        <v>3901</v>
      </c>
      <c r="C184" s="368" t="s">
        <v>4066</v>
      </c>
      <c r="D184" s="367" t="s">
        <v>4068</v>
      </c>
      <c r="E184" s="368" t="s">
        <v>386</v>
      </c>
      <c r="F184" s="368">
        <v>1</v>
      </c>
      <c r="G184" s="368" t="s">
        <v>3910</v>
      </c>
      <c r="H184" s="352"/>
      <c r="I184" s="364"/>
      <c r="J184" s="364"/>
      <c r="K184" s="355">
        <v>1680</v>
      </c>
      <c r="L184" s="366" t="s">
        <v>3905</v>
      </c>
    </row>
    <row r="185" ht="21" customHeight="1" spans="1:12">
      <c r="A185" s="350">
        <v>179</v>
      </c>
      <c r="B185" s="386" t="s">
        <v>3901</v>
      </c>
      <c r="C185" s="368" t="s">
        <v>4069</v>
      </c>
      <c r="D185" s="367" t="s">
        <v>4070</v>
      </c>
      <c r="E185" s="368" t="s">
        <v>386</v>
      </c>
      <c r="F185" s="368">
        <v>3</v>
      </c>
      <c r="G185" s="368" t="s">
        <v>3910</v>
      </c>
      <c r="H185" s="352"/>
      <c r="I185" s="364"/>
      <c r="J185" s="364"/>
      <c r="K185" s="355">
        <v>1680</v>
      </c>
      <c r="L185" s="366" t="s">
        <v>3905</v>
      </c>
    </row>
    <row r="186" ht="21" customHeight="1" spans="1:12">
      <c r="A186" s="350">
        <v>180</v>
      </c>
      <c r="B186" s="386" t="s">
        <v>3901</v>
      </c>
      <c r="C186" s="368" t="s">
        <v>4071</v>
      </c>
      <c r="D186" s="367" t="s">
        <v>4072</v>
      </c>
      <c r="E186" s="368" t="s">
        <v>393</v>
      </c>
      <c r="F186" s="368">
        <v>64</v>
      </c>
      <c r="G186" s="368" t="s">
        <v>3910</v>
      </c>
      <c r="H186" s="352"/>
      <c r="I186" s="364"/>
      <c r="J186" s="364"/>
      <c r="K186" s="355">
        <v>1680</v>
      </c>
      <c r="L186" s="366" t="s">
        <v>3905</v>
      </c>
    </row>
    <row r="187" ht="21" customHeight="1" spans="1:12">
      <c r="A187" s="350">
        <v>181</v>
      </c>
      <c r="B187" s="386" t="s">
        <v>3901</v>
      </c>
      <c r="C187" s="368" t="s">
        <v>4073</v>
      </c>
      <c r="D187" s="367" t="s">
        <v>4074</v>
      </c>
      <c r="E187" s="368" t="s">
        <v>386</v>
      </c>
      <c r="F187" s="368">
        <v>3</v>
      </c>
      <c r="G187" s="368" t="s">
        <v>3910</v>
      </c>
      <c r="H187" s="352"/>
      <c r="I187" s="364"/>
      <c r="J187" s="364"/>
      <c r="K187" s="355">
        <v>1680</v>
      </c>
      <c r="L187" s="366" t="s">
        <v>3905</v>
      </c>
    </row>
    <row r="188" ht="21" customHeight="1" spans="1:12">
      <c r="A188" s="350">
        <v>182</v>
      </c>
      <c r="B188" s="386" t="s">
        <v>3901</v>
      </c>
      <c r="C188" s="368" t="s">
        <v>1430</v>
      </c>
      <c r="D188" s="367" t="s">
        <v>3916</v>
      </c>
      <c r="E188" s="368" t="s">
        <v>386</v>
      </c>
      <c r="F188" s="368">
        <v>3</v>
      </c>
      <c r="G188" s="368" t="s">
        <v>3910</v>
      </c>
      <c r="H188" s="352"/>
      <c r="I188" s="364"/>
      <c r="J188" s="364"/>
      <c r="K188" s="355">
        <v>1680</v>
      </c>
      <c r="L188" s="366" t="s">
        <v>3905</v>
      </c>
    </row>
    <row r="189" ht="21" customHeight="1" spans="1:12">
      <c r="A189" s="350">
        <v>183</v>
      </c>
      <c r="B189" s="386" t="s">
        <v>3901</v>
      </c>
      <c r="C189" s="368" t="s">
        <v>4075</v>
      </c>
      <c r="D189" s="367" t="s">
        <v>4076</v>
      </c>
      <c r="E189" s="368" t="s">
        <v>386</v>
      </c>
      <c r="F189" s="368">
        <v>5</v>
      </c>
      <c r="G189" s="368" t="s">
        <v>3910</v>
      </c>
      <c r="H189" s="352"/>
      <c r="I189" s="364"/>
      <c r="J189" s="364"/>
      <c r="K189" s="355">
        <v>1680</v>
      </c>
      <c r="L189" s="366" t="s">
        <v>3905</v>
      </c>
    </row>
    <row r="190" ht="21" customHeight="1" spans="1:12">
      <c r="A190" s="350">
        <v>184</v>
      </c>
      <c r="B190" s="386" t="s">
        <v>3901</v>
      </c>
      <c r="C190" s="368" t="s">
        <v>4077</v>
      </c>
      <c r="D190" s="367" t="s">
        <v>4078</v>
      </c>
      <c r="E190" s="368" t="s">
        <v>386</v>
      </c>
      <c r="F190" s="368">
        <v>3</v>
      </c>
      <c r="G190" s="368" t="s">
        <v>3910</v>
      </c>
      <c r="H190" s="352"/>
      <c r="I190" s="364"/>
      <c r="J190" s="364"/>
      <c r="K190" s="355">
        <v>1680</v>
      </c>
      <c r="L190" s="366" t="s">
        <v>3905</v>
      </c>
    </row>
    <row r="191" ht="21" customHeight="1" spans="1:12">
      <c r="A191" s="350">
        <v>185</v>
      </c>
      <c r="B191" s="386" t="s">
        <v>3901</v>
      </c>
      <c r="C191" s="368" t="s">
        <v>4079</v>
      </c>
      <c r="D191" s="367" t="s">
        <v>4080</v>
      </c>
      <c r="E191" s="368" t="s">
        <v>386</v>
      </c>
      <c r="F191" s="368">
        <v>3</v>
      </c>
      <c r="G191" s="368" t="s">
        <v>3910</v>
      </c>
      <c r="H191" s="352"/>
      <c r="I191" s="364"/>
      <c r="J191" s="364"/>
      <c r="K191" s="355">
        <v>1680</v>
      </c>
      <c r="L191" s="366" t="s">
        <v>3905</v>
      </c>
    </row>
    <row r="192" ht="21" customHeight="1" spans="1:12">
      <c r="A192" s="350">
        <v>186</v>
      </c>
      <c r="B192" s="386" t="s">
        <v>3901</v>
      </c>
      <c r="C192" s="368" t="s">
        <v>4079</v>
      </c>
      <c r="D192" s="368" t="s">
        <v>4081</v>
      </c>
      <c r="E192" s="368" t="s">
        <v>386</v>
      </c>
      <c r="F192" s="368">
        <v>2</v>
      </c>
      <c r="G192" s="368" t="s">
        <v>3910</v>
      </c>
      <c r="H192" s="352"/>
      <c r="I192" s="364"/>
      <c r="J192" s="364"/>
      <c r="K192" s="355">
        <v>1680</v>
      </c>
      <c r="L192" s="366" t="s">
        <v>3905</v>
      </c>
    </row>
    <row r="193" ht="21" customHeight="1" spans="1:12">
      <c r="A193" s="350">
        <v>187</v>
      </c>
      <c r="B193" s="386" t="s">
        <v>3901</v>
      </c>
      <c r="C193" s="368" t="s">
        <v>4082</v>
      </c>
      <c r="D193" s="368" t="s">
        <v>4058</v>
      </c>
      <c r="E193" s="368" t="s">
        <v>468</v>
      </c>
      <c r="F193" s="368">
        <v>30</v>
      </c>
      <c r="G193" s="368" t="s">
        <v>3910</v>
      </c>
      <c r="H193" s="352"/>
      <c r="I193" s="364"/>
      <c r="J193" s="364"/>
      <c r="K193" s="355">
        <v>1680</v>
      </c>
      <c r="L193" s="366" t="s">
        <v>3905</v>
      </c>
    </row>
    <row r="194" ht="21" customHeight="1" spans="1:12">
      <c r="A194" s="350">
        <v>188</v>
      </c>
      <c r="B194" s="386" t="s">
        <v>3901</v>
      </c>
      <c r="C194" s="368" t="s">
        <v>4082</v>
      </c>
      <c r="D194" s="368" t="s">
        <v>4059</v>
      </c>
      <c r="E194" s="368" t="s">
        <v>468</v>
      </c>
      <c r="F194" s="368">
        <v>30</v>
      </c>
      <c r="G194" s="368" t="s">
        <v>3910</v>
      </c>
      <c r="H194" s="352"/>
      <c r="I194" s="364"/>
      <c r="J194" s="364"/>
      <c r="K194" s="355">
        <v>1680</v>
      </c>
      <c r="L194" s="366" t="s">
        <v>3905</v>
      </c>
    </row>
    <row r="195" ht="21" customHeight="1" spans="1:12">
      <c r="A195" s="350">
        <v>189</v>
      </c>
      <c r="B195" s="386" t="s">
        <v>3901</v>
      </c>
      <c r="C195" s="368" t="s">
        <v>4083</v>
      </c>
      <c r="D195" s="368" t="s">
        <v>4084</v>
      </c>
      <c r="E195" s="368" t="s">
        <v>2459</v>
      </c>
      <c r="F195" s="368">
        <v>100</v>
      </c>
      <c r="G195" s="368" t="s">
        <v>3897</v>
      </c>
      <c r="H195" s="352"/>
      <c r="I195" s="364"/>
      <c r="J195" s="364"/>
      <c r="K195" s="355">
        <v>1780</v>
      </c>
      <c r="L195" s="366" t="s">
        <v>3905</v>
      </c>
    </row>
    <row r="196" ht="21" customHeight="1" spans="1:12">
      <c r="A196" s="350">
        <v>190</v>
      </c>
      <c r="B196" s="386" t="s">
        <v>3901</v>
      </c>
      <c r="C196" s="368" t="s">
        <v>4085</v>
      </c>
      <c r="D196" s="367"/>
      <c r="E196" s="368" t="s">
        <v>2459</v>
      </c>
      <c r="F196" s="368">
        <v>117.64</v>
      </c>
      <c r="G196" s="368" t="s">
        <v>3910</v>
      </c>
      <c r="H196" s="352"/>
      <c r="I196" s="364"/>
      <c r="J196" s="364"/>
      <c r="K196" s="355">
        <v>1680</v>
      </c>
      <c r="L196" s="366" t="s">
        <v>3905</v>
      </c>
    </row>
    <row r="197" ht="21" customHeight="1" spans="1:12">
      <c r="A197" s="350">
        <v>191</v>
      </c>
      <c r="B197" s="386" t="s">
        <v>3901</v>
      </c>
      <c r="C197" s="368" t="s">
        <v>4086</v>
      </c>
      <c r="D197" s="367"/>
      <c r="E197" s="368" t="s">
        <v>2459</v>
      </c>
      <c r="F197" s="368">
        <v>10.7</v>
      </c>
      <c r="G197" s="368" t="s">
        <v>3910</v>
      </c>
      <c r="H197" s="352"/>
      <c r="I197" s="364"/>
      <c r="J197" s="364"/>
      <c r="K197" s="355">
        <v>1680</v>
      </c>
      <c r="L197" s="366" t="s">
        <v>3905</v>
      </c>
    </row>
    <row r="198" ht="21" customHeight="1" spans="1:12">
      <c r="A198" s="350">
        <v>192</v>
      </c>
      <c r="B198" s="386" t="s">
        <v>3901</v>
      </c>
      <c r="C198" s="368" t="s">
        <v>4087</v>
      </c>
      <c r="D198" s="367"/>
      <c r="E198" s="368" t="s">
        <v>2459</v>
      </c>
      <c r="F198" s="368">
        <v>42.39</v>
      </c>
      <c r="G198" s="368" t="s">
        <v>3910</v>
      </c>
      <c r="H198" s="352"/>
      <c r="I198" s="364"/>
      <c r="J198" s="364"/>
      <c r="K198" s="355">
        <v>1680</v>
      </c>
      <c r="L198" s="366" t="s">
        <v>3905</v>
      </c>
    </row>
    <row r="199" ht="21" customHeight="1" spans="1:12">
      <c r="A199" s="350">
        <v>193</v>
      </c>
      <c r="B199" s="386" t="s">
        <v>3901</v>
      </c>
      <c r="C199" s="367" t="s">
        <v>4088</v>
      </c>
      <c r="D199" s="367"/>
      <c r="E199" s="368" t="s">
        <v>386</v>
      </c>
      <c r="F199" s="368">
        <v>135</v>
      </c>
      <c r="G199" s="368" t="s">
        <v>3893</v>
      </c>
      <c r="H199" s="352"/>
      <c r="I199" s="364"/>
      <c r="J199" s="364"/>
      <c r="K199" s="355">
        <v>1680</v>
      </c>
      <c r="L199" s="366" t="s">
        <v>3905</v>
      </c>
    </row>
    <row r="200" ht="21" customHeight="1" spans="1:12">
      <c r="A200" s="350">
        <v>194</v>
      </c>
      <c r="B200" s="386" t="s">
        <v>3901</v>
      </c>
      <c r="C200" s="368" t="s">
        <v>4089</v>
      </c>
      <c r="D200" s="368"/>
      <c r="E200" s="368" t="s">
        <v>2459</v>
      </c>
      <c r="F200" s="368">
        <v>11.2</v>
      </c>
      <c r="G200" s="368" t="s">
        <v>3897</v>
      </c>
      <c r="H200" s="352"/>
      <c r="I200" s="364"/>
      <c r="J200" s="364"/>
      <c r="K200" s="355">
        <v>1680</v>
      </c>
      <c r="L200" s="366" t="s">
        <v>3905</v>
      </c>
    </row>
    <row r="201" ht="21" customHeight="1" spans="1:12">
      <c r="A201" s="350">
        <v>195</v>
      </c>
      <c r="B201" s="386" t="s">
        <v>3901</v>
      </c>
      <c r="C201" s="368" t="s">
        <v>4090</v>
      </c>
      <c r="D201" s="368"/>
      <c r="E201" s="368" t="s">
        <v>2459</v>
      </c>
      <c r="F201" s="368">
        <v>119.15</v>
      </c>
      <c r="G201" s="368" t="s">
        <v>3897</v>
      </c>
      <c r="H201" s="352"/>
      <c r="I201" s="364"/>
      <c r="J201" s="364"/>
      <c r="K201" s="355">
        <v>1680</v>
      </c>
      <c r="L201" s="366" t="s">
        <v>3905</v>
      </c>
    </row>
    <row r="202" ht="21" customHeight="1" spans="1:12">
      <c r="A202" s="350">
        <v>196</v>
      </c>
      <c r="B202" s="386" t="s">
        <v>3901</v>
      </c>
      <c r="C202" s="368" t="s">
        <v>4091</v>
      </c>
      <c r="D202" s="368"/>
      <c r="E202" s="368" t="s">
        <v>2459</v>
      </c>
      <c r="F202" s="368">
        <v>3</v>
      </c>
      <c r="G202" s="368" t="s">
        <v>3897</v>
      </c>
      <c r="H202" s="352"/>
      <c r="I202" s="364"/>
      <c r="J202" s="364"/>
      <c r="K202" s="355">
        <v>1680</v>
      </c>
      <c r="L202" s="366" t="s">
        <v>3905</v>
      </c>
    </row>
    <row r="203" ht="21" customHeight="1" spans="1:12">
      <c r="A203" s="350">
        <v>197</v>
      </c>
      <c r="B203" s="386" t="s">
        <v>3901</v>
      </c>
      <c r="C203" s="368" t="s">
        <v>4092</v>
      </c>
      <c r="D203" s="368"/>
      <c r="E203" s="368" t="s">
        <v>2459</v>
      </c>
      <c r="F203" s="368">
        <v>10.6</v>
      </c>
      <c r="G203" s="368" t="s">
        <v>3897</v>
      </c>
      <c r="H203" s="352"/>
      <c r="I203" s="364"/>
      <c r="J203" s="364"/>
      <c r="K203" s="355">
        <v>1680</v>
      </c>
      <c r="L203" s="366" t="s">
        <v>3905</v>
      </c>
    </row>
    <row r="204" ht="21" customHeight="1" spans="1:12">
      <c r="A204" s="350">
        <v>198</v>
      </c>
      <c r="B204" s="386" t="s">
        <v>3901</v>
      </c>
      <c r="C204" s="368" t="s">
        <v>4093</v>
      </c>
      <c r="D204" s="368"/>
      <c r="E204" s="368" t="s">
        <v>2459</v>
      </c>
      <c r="F204" s="368">
        <v>11.94</v>
      </c>
      <c r="G204" s="368" t="s">
        <v>3897</v>
      </c>
      <c r="H204" s="352"/>
      <c r="I204" s="364"/>
      <c r="J204" s="364"/>
      <c r="K204" s="355">
        <v>1680</v>
      </c>
      <c r="L204" s="366" t="s">
        <v>3905</v>
      </c>
    </row>
    <row r="205" ht="21" customHeight="1" spans="1:12">
      <c r="A205" s="350">
        <v>199</v>
      </c>
      <c r="B205" s="386" t="s">
        <v>3901</v>
      </c>
      <c r="C205" s="368" t="s">
        <v>4094</v>
      </c>
      <c r="D205" s="368"/>
      <c r="E205" s="368" t="s">
        <v>2459</v>
      </c>
      <c r="F205" s="368">
        <v>5.41</v>
      </c>
      <c r="G205" s="368" t="s">
        <v>3897</v>
      </c>
      <c r="H205" s="352"/>
      <c r="I205" s="364"/>
      <c r="J205" s="364"/>
      <c r="K205" s="355">
        <v>1680</v>
      </c>
      <c r="L205" s="366" t="s">
        <v>3905</v>
      </c>
    </row>
    <row r="206" ht="21" customHeight="1" spans="1:12">
      <c r="A206" s="350">
        <v>200</v>
      </c>
      <c r="B206" s="386" t="s">
        <v>3901</v>
      </c>
      <c r="C206" s="368" t="s">
        <v>4095</v>
      </c>
      <c r="D206" s="368"/>
      <c r="E206" s="368" t="s">
        <v>2459</v>
      </c>
      <c r="F206" s="411">
        <v>13.97</v>
      </c>
      <c r="G206" s="368" t="s">
        <v>3897</v>
      </c>
      <c r="H206" s="352"/>
      <c r="I206" s="364"/>
      <c r="J206" s="364"/>
      <c r="K206" s="355">
        <v>1680</v>
      </c>
      <c r="L206" s="366" t="s">
        <v>3905</v>
      </c>
    </row>
    <row r="207" ht="21" customHeight="1" spans="1:12">
      <c r="A207" s="350">
        <v>201</v>
      </c>
      <c r="B207" s="386" t="s">
        <v>3901</v>
      </c>
      <c r="C207" s="368" t="s">
        <v>4096</v>
      </c>
      <c r="D207" s="368" t="s">
        <v>4084</v>
      </c>
      <c r="E207" s="368" t="s">
        <v>2459</v>
      </c>
      <c r="F207" s="368">
        <v>100</v>
      </c>
      <c r="G207" s="368" t="s">
        <v>3897</v>
      </c>
      <c r="H207" s="352"/>
      <c r="I207" s="364"/>
      <c r="J207" s="364"/>
      <c r="K207" s="355">
        <v>1780</v>
      </c>
      <c r="L207" s="366" t="s">
        <v>3905</v>
      </c>
    </row>
    <row r="208" ht="21" customHeight="1" spans="1:12">
      <c r="A208" s="350">
        <v>202</v>
      </c>
      <c r="B208" s="386" t="s">
        <v>3901</v>
      </c>
      <c r="C208" s="368" t="s">
        <v>4097</v>
      </c>
      <c r="D208" s="368" t="s">
        <v>4084</v>
      </c>
      <c r="E208" s="368" t="s">
        <v>2459</v>
      </c>
      <c r="F208" s="368">
        <v>96</v>
      </c>
      <c r="G208" s="368" t="s">
        <v>3897</v>
      </c>
      <c r="H208" s="352"/>
      <c r="I208" s="364"/>
      <c r="J208" s="364"/>
      <c r="K208" s="355">
        <v>1780</v>
      </c>
      <c r="L208" s="366" t="s">
        <v>3905</v>
      </c>
    </row>
    <row r="209" ht="21" customHeight="1" spans="1:12">
      <c r="A209" s="350">
        <v>203</v>
      </c>
      <c r="B209" s="386" t="s">
        <v>3901</v>
      </c>
      <c r="C209" s="368" t="s">
        <v>4098</v>
      </c>
      <c r="D209" s="368"/>
      <c r="E209" s="368" t="s">
        <v>2459</v>
      </c>
      <c r="F209" s="368">
        <v>120</v>
      </c>
      <c r="G209" s="368" t="s">
        <v>3897</v>
      </c>
      <c r="H209" s="352"/>
      <c r="I209" s="364"/>
      <c r="J209" s="364"/>
      <c r="K209" s="355">
        <v>1680</v>
      </c>
      <c r="L209" s="366" t="s">
        <v>3905</v>
      </c>
    </row>
    <row r="210" ht="21" customHeight="1" spans="1:12">
      <c r="A210" s="350">
        <v>204</v>
      </c>
      <c r="B210" s="386" t="s">
        <v>3901</v>
      </c>
      <c r="C210" s="368" t="s">
        <v>4099</v>
      </c>
      <c r="D210" s="368"/>
      <c r="E210" s="368" t="s">
        <v>2459</v>
      </c>
      <c r="F210" s="368">
        <v>12</v>
      </c>
      <c r="G210" s="368" t="s">
        <v>3897</v>
      </c>
      <c r="H210" s="352"/>
      <c r="I210" s="364"/>
      <c r="J210" s="364"/>
      <c r="K210" s="355">
        <v>1680</v>
      </c>
      <c r="L210" s="366" t="s">
        <v>3905</v>
      </c>
    </row>
    <row r="211" ht="21" customHeight="1" spans="1:12">
      <c r="A211" s="350">
        <v>205</v>
      </c>
      <c r="B211" s="386" t="s">
        <v>3901</v>
      </c>
      <c r="C211" s="368" t="s">
        <v>4100</v>
      </c>
      <c r="D211" s="368"/>
      <c r="E211" s="368" t="s">
        <v>2459</v>
      </c>
      <c r="F211" s="368">
        <v>15</v>
      </c>
      <c r="G211" s="368" t="s">
        <v>3897</v>
      </c>
      <c r="H211" s="352"/>
      <c r="I211" s="364"/>
      <c r="J211" s="364"/>
      <c r="K211" s="355">
        <v>1680</v>
      </c>
      <c r="L211" s="366" t="s">
        <v>3905</v>
      </c>
    </row>
    <row r="212" ht="21" customHeight="1" spans="1:12">
      <c r="A212" s="350">
        <v>206</v>
      </c>
      <c r="B212" s="386" t="s">
        <v>3901</v>
      </c>
      <c r="C212" s="368" t="s">
        <v>4101</v>
      </c>
      <c r="D212" s="368"/>
      <c r="E212" s="368" t="s">
        <v>2459</v>
      </c>
      <c r="F212" s="368">
        <v>5</v>
      </c>
      <c r="G212" s="368" t="s">
        <v>3897</v>
      </c>
      <c r="H212" s="352"/>
      <c r="I212" s="364"/>
      <c r="J212" s="364"/>
      <c r="K212" s="355">
        <v>1680</v>
      </c>
      <c r="L212" s="366" t="s">
        <v>3905</v>
      </c>
    </row>
    <row r="213" ht="21" customHeight="1" spans="1:12">
      <c r="A213" s="350">
        <v>207</v>
      </c>
      <c r="B213" s="386" t="s">
        <v>3901</v>
      </c>
      <c r="C213" s="368" t="s">
        <v>4102</v>
      </c>
      <c r="D213" s="368" t="s">
        <v>4103</v>
      </c>
      <c r="E213" s="368" t="s">
        <v>476</v>
      </c>
      <c r="F213" s="368">
        <v>63</v>
      </c>
      <c r="G213" s="368" t="s">
        <v>4104</v>
      </c>
      <c r="H213" s="352"/>
      <c r="I213" s="364"/>
      <c r="J213" s="364"/>
      <c r="K213" s="355">
        <v>1680</v>
      </c>
      <c r="L213" s="366" t="s">
        <v>3905</v>
      </c>
    </row>
    <row r="214" ht="21" customHeight="1" spans="1:12">
      <c r="A214" s="350">
        <v>208</v>
      </c>
      <c r="B214" s="386" t="s">
        <v>3901</v>
      </c>
      <c r="C214" s="368" t="s">
        <v>4105</v>
      </c>
      <c r="D214" s="368"/>
      <c r="E214" s="368" t="s">
        <v>1381</v>
      </c>
      <c r="F214" s="368">
        <v>72</v>
      </c>
      <c r="G214" s="368" t="s">
        <v>4104</v>
      </c>
      <c r="H214" s="352"/>
      <c r="I214" s="364"/>
      <c r="J214" s="364"/>
      <c r="K214" s="355">
        <v>1680</v>
      </c>
      <c r="L214" s="366" t="s">
        <v>3905</v>
      </c>
    </row>
    <row r="215" ht="21" customHeight="1" spans="1:12">
      <c r="A215" s="350">
        <v>209</v>
      </c>
      <c r="B215" s="386" t="s">
        <v>3901</v>
      </c>
      <c r="C215" s="384" t="s">
        <v>4106</v>
      </c>
      <c r="D215" s="368"/>
      <c r="E215" s="368" t="s">
        <v>393</v>
      </c>
      <c r="F215" s="368">
        <v>104</v>
      </c>
      <c r="G215" s="368" t="s">
        <v>4104</v>
      </c>
      <c r="H215" s="352"/>
      <c r="I215" s="364"/>
      <c r="J215" s="364"/>
      <c r="K215" s="355">
        <v>1680</v>
      </c>
      <c r="L215" s="366" t="s">
        <v>3905</v>
      </c>
    </row>
    <row r="216" ht="21" customHeight="1" spans="1:12">
      <c r="A216" s="350">
        <v>210</v>
      </c>
      <c r="B216" s="386" t="s">
        <v>3901</v>
      </c>
      <c r="C216" s="368" t="s">
        <v>465</v>
      </c>
      <c r="D216" s="384" t="s">
        <v>4107</v>
      </c>
      <c r="E216" s="368" t="s">
        <v>386</v>
      </c>
      <c r="F216" s="368">
        <v>1</v>
      </c>
      <c r="G216" s="368" t="s">
        <v>4104</v>
      </c>
      <c r="H216" s="352"/>
      <c r="I216" s="364"/>
      <c r="J216" s="364"/>
      <c r="K216" s="355">
        <v>1680</v>
      </c>
      <c r="L216" s="366" t="s">
        <v>3905</v>
      </c>
    </row>
    <row r="217" ht="21" customHeight="1" spans="1:12">
      <c r="A217" s="350">
        <v>211</v>
      </c>
      <c r="B217" s="386" t="s">
        <v>3901</v>
      </c>
      <c r="C217" s="368" t="s">
        <v>1529</v>
      </c>
      <c r="D217" s="384" t="s">
        <v>4107</v>
      </c>
      <c r="E217" s="368" t="s">
        <v>468</v>
      </c>
      <c r="F217" s="368">
        <v>440</v>
      </c>
      <c r="G217" s="368" t="s">
        <v>4104</v>
      </c>
      <c r="H217" s="352"/>
      <c r="I217" s="364"/>
      <c r="J217" s="364"/>
      <c r="K217" s="355">
        <v>1680</v>
      </c>
      <c r="L217" s="366" t="s">
        <v>3905</v>
      </c>
    </row>
    <row r="218" ht="21" customHeight="1" spans="1:12">
      <c r="A218" s="350">
        <v>212</v>
      </c>
      <c r="B218" s="386" t="s">
        <v>3901</v>
      </c>
      <c r="C218" s="388" t="s">
        <v>4108</v>
      </c>
      <c r="D218" s="388" t="s">
        <v>4109</v>
      </c>
      <c r="E218" s="382" t="s">
        <v>386</v>
      </c>
      <c r="F218" s="382">
        <v>1</v>
      </c>
      <c r="G218" s="389" t="s">
        <v>4110</v>
      </c>
      <c r="H218" s="352"/>
      <c r="I218" s="364"/>
      <c r="J218" s="364"/>
      <c r="K218" s="355">
        <v>1680</v>
      </c>
      <c r="L218" s="366" t="s">
        <v>3905</v>
      </c>
    </row>
    <row r="219" ht="21" customHeight="1" spans="1:12">
      <c r="A219" s="350">
        <v>213</v>
      </c>
      <c r="B219" s="386" t="s">
        <v>3901</v>
      </c>
      <c r="C219" s="367" t="s">
        <v>4111</v>
      </c>
      <c r="D219" s="368"/>
      <c r="E219" s="382" t="s">
        <v>386</v>
      </c>
      <c r="F219" s="368">
        <v>2</v>
      </c>
      <c r="G219" s="368" t="s">
        <v>4112</v>
      </c>
      <c r="H219" s="352"/>
      <c r="I219" s="364"/>
      <c r="J219" s="364"/>
      <c r="K219" s="355">
        <v>1680</v>
      </c>
      <c r="L219" s="366" t="s">
        <v>3905</v>
      </c>
    </row>
    <row r="220" ht="21" customHeight="1" spans="1:12">
      <c r="A220" s="350">
        <v>214</v>
      </c>
      <c r="B220" s="386" t="s">
        <v>3901</v>
      </c>
      <c r="C220" s="367" t="s">
        <v>4113</v>
      </c>
      <c r="D220" s="368"/>
      <c r="E220" s="382" t="s">
        <v>386</v>
      </c>
      <c r="F220" s="368">
        <v>1</v>
      </c>
      <c r="G220" s="368" t="s">
        <v>4112</v>
      </c>
      <c r="H220" s="352"/>
      <c r="I220" s="364"/>
      <c r="J220" s="364"/>
      <c r="K220" s="355">
        <v>1680</v>
      </c>
      <c r="L220" s="366" t="s">
        <v>3905</v>
      </c>
    </row>
    <row r="221" ht="21" customHeight="1" spans="1:12">
      <c r="A221" s="350">
        <v>215</v>
      </c>
      <c r="B221" s="386" t="s">
        <v>3901</v>
      </c>
      <c r="C221" s="367" t="s">
        <v>4114</v>
      </c>
      <c r="D221" s="368"/>
      <c r="E221" s="382" t="s">
        <v>386</v>
      </c>
      <c r="F221" s="368">
        <v>2</v>
      </c>
      <c r="G221" s="368" t="s">
        <v>4112</v>
      </c>
      <c r="H221" s="352"/>
      <c r="I221" s="364"/>
      <c r="J221" s="364"/>
      <c r="K221" s="355">
        <v>1680</v>
      </c>
      <c r="L221" s="366" t="s">
        <v>3905</v>
      </c>
    </row>
    <row r="222" ht="21" customHeight="1" spans="1:12">
      <c r="A222" s="350">
        <v>216</v>
      </c>
      <c r="B222" s="386" t="s">
        <v>3901</v>
      </c>
      <c r="C222" s="367" t="s">
        <v>4115</v>
      </c>
      <c r="D222" s="368"/>
      <c r="E222" s="382" t="s">
        <v>386</v>
      </c>
      <c r="F222" s="368">
        <v>1</v>
      </c>
      <c r="G222" s="368" t="s">
        <v>4112</v>
      </c>
      <c r="H222" s="352"/>
      <c r="I222" s="364"/>
      <c r="J222" s="364"/>
      <c r="K222" s="355">
        <v>1680</v>
      </c>
      <c r="L222" s="366" t="s">
        <v>3905</v>
      </c>
    </row>
    <row r="223" ht="21" customHeight="1" spans="1:12">
      <c r="A223" s="350">
        <v>217</v>
      </c>
      <c r="B223" s="386" t="s">
        <v>3901</v>
      </c>
      <c r="C223" s="383" t="s">
        <v>4116</v>
      </c>
      <c r="D223" s="368"/>
      <c r="E223" s="383" t="s">
        <v>386</v>
      </c>
      <c r="F223" s="368">
        <v>2</v>
      </c>
      <c r="G223" s="368" t="s">
        <v>4112</v>
      </c>
      <c r="H223" s="352"/>
      <c r="I223" s="364"/>
      <c r="J223" s="364"/>
      <c r="K223" s="355">
        <v>1680</v>
      </c>
      <c r="L223" s="366" t="s">
        <v>3905</v>
      </c>
    </row>
    <row r="224" ht="21" customHeight="1" spans="1:12">
      <c r="A224" s="350">
        <v>218</v>
      </c>
      <c r="B224" s="386" t="s">
        <v>3901</v>
      </c>
      <c r="C224" s="383" t="s">
        <v>4117</v>
      </c>
      <c r="D224" s="368"/>
      <c r="E224" s="383" t="s">
        <v>386</v>
      </c>
      <c r="F224" s="368">
        <v>1</v>
      </c>
      <c r="G224" s="368" t="s">
        <v>4112</v>
      </c>
      <c r="H224" s="352"/>
      <c r="I224" s="364"/>
      <c r="J224" s="364"/>
      <c r="K224" s="355">
        <v>1680</v>
      </c>
      <c r="L224" s="366" t="s">
        <v>3905</v>
      </c>
    </row>
    <row r="225" ht="21" customHeight="1" spans="1:12">
      <c r="A225" s="350">
        <v>219</v>
      </c>
      <c r="B225" s="386" t="s">
        <v>3901</v>
      </c>
      <c r="C225" s="383" t="s">
        <v>799</v>
      </c>
      <c r="D225" s="368"/>
      <c r="E225" s="383" t="s">
        <v>386</v>
      </c>
      <c r="F225" s="368">
        <v>1</v>
      </c>
      <c r="G225" s="368" t="s">
        <v>4112</v>
      </c>
      <c r="H225" s="352"/>
      <c r="I225" s="364"/>
      <c r="J225" s="364"/>
      <c r="K225" s="355">
        <v>1680</v>
      </c>
      <c r="L225" s="366" t="s">
        <v>3905</v>
      </c>
    </row>
    <row r="226" ht="21" customHeight="1" spans="1:12">
      <c r="A226" s="350">
        <v>220</v>
      </c>
      <c r="B226" s="386" t="s">
        <v>3901</v>
      </c>
      <c r="C226" s="383" t="s">
        <v>3936</v>
      </c>
      <c r="D226" s="383" t="s">
        <v>3916</v>
      </c>
      <c r="E226" s="383" t="s">
        <v>468</v>
      </c>
      <c r="F226" s="368">
        <v>2</v>
      </c>
      <c r="G226" s="368" t="s">
        <v>4112</v>
      </c>
      <c r="H226" s="352"/>
      <c r="I226" s="364"/>
      <c r="J226" s="364"/>
      <c r="K226" s="355">
        <v>1680</v>
      </c>
      <c r="L226" s="366" t="s">
        <v>3905</v>
      </c>
    </row>
    <row r="227" ht="21" customHeight="1" spans="1:12">
      <c r="A227" s="350">
        <v>221</v>
      </c>
      <c r="B227" s="386" t="s">
        <v>3901</v>
      </c>
      <c r="C227" s="383" t="s">
        <v>3936</v>
      </c>
      <c r="D227" s="383" t="s">
        <v>1441</v>
      </c>
      <c r="E227" s="383" t="s">
        <v>468</v>
      </c>
      <c r="F227" s="368">
        <v>2</v>
      </c>
      <c r="G227" s="368" t="s">
        <v>4112</v>
      </c>
      <c r="H227" s="352"/>
      <c r="I227" s="364"/>
      <c r="J227" s="364"/>
      <c r="K227" s="355">
        <v>1680</v>
      </c>
      <c r="L227" s="366" t="s">
        <v>3905</v>
      </c>
    </row>
    <row r="228" ht="21" customHeight="1" spans="1:12">
      <c r="A228" s="350">
        <v>222</v>
      </c>
      <c r="B228" s="386" t="s">
        <v>3901</v>
      </c>
      <c r="C228" s="383" t="s">
        <v>3936</v>
      </c>
      <c r="D228" s="383" t="s">
        <v>3944</v>
      </c>
      <c r="E228" s="383" t="s">
        <v>468</v>
      </c>
      <c r="F228" s="368">
        <v>1</v>
      </c>
      <c r="G228" s="368" t="s">
        <v>4112</v>
      </c>
      <c r="H228" s="352"/>
      <c r="I228" s="364"/>
      <c r="J228" s="364"/>
      <c r="K228" s="355">
        <v>1680</v>
      </c>
      <c r="L228" s="366" t="s">
        <v>3905</v>
      </c>
    </row>
    <row r="229" ht="21" customHeight="1" spans="1:12">
      <c r="A229" s="350">
        <v>223</v>
      </c>
      <c r="B229" s="386" t="s">
        <v>3901</v>
      </c>
      <c r="C229" s="383" t="s">
        <v>3936</v>
      </c>
      <c r="D229" s="383" t="s">
        <v>4118</v>
      </c>
      <c r="E229" s="383" t="s">
        <v>468</v>
      </c>
      <c r="F229" s="368">
        <v>8</v>
      </c>
      <c r="G229" s="368" t="s">
        <v>4112</v>
      </c>
      <c r="H229" s="352"/>
      <c r="I229" s="364"/>
      <c r="J229" s="364"/>
      <c r="K229" s="355">
        <v>1680</v>
      </c>
      <c r="L229" s="366" t="s">
        <v>3905</v>
      </c>
    </row>
    <row r="230" ht="21" customHeight="1" spans="1:12">
      <c r="A230" s="350">
        <v>224</v>
      </c>
      <c r="B230" s="386" t="s">
        <v>3901</v>
      </c>
      <c r="C230" s="383" t="s">
        <v>1696</v>
      </c>
      <c r="D230" s="383" t="s">
        <v>3916</v>
      </c>
      <c r="E230" s="383" t="s">
        <v>1381</v>
      </c>
      <c r="F230" s="368">
        <v>6</v>
      </c>
      <c r="G230" s="368" t="s">
        <v>4112</v>
      </c>
      <c r="H230" s="352"/>
      <c r="I230" s="364"/>
      <c r="J230" s="364"/>
      <c r="K230" s="355">
        <v>1680</v>
      </c>
      <c r="L230" s="366" t="s">
        <v>3905</v>
      </c>
    </row>
    <row r="231" ht="21" customHeight="1" spans="1:12">
      <c r="A231" s="350">
        <v>225</v>
      </c>
      <c r="B231" s="386" t="s">
        <v>3901</v>
      </c>
      <c r="C231" s="383" t="s">
        <v>1696</v>
      </c>
      <c r="D231" s="383" t="s">
        <v>3944</v>
      </c>
      <c r="E231" s="383" t="s">
        <v>1381</v>
      </c>
      <c r="F231" s="368">
        <v>3</v>
      </c>
      <c r="G231" s="368" t="s">
        <v>4112</v>
      </c>
      <c r="H231" s="352"/>
      <c r="I231" s="364"/>
      <c r="J231" s="364"/>
      <c r="K231" s="355">
        <v>1680</v>
      </c>
      <c r="L231" s="366" t="s">
        <v>3905</v>
      </c>
    </row>
    <row r="232" ht="21" customHeight="1" spans="1:12">
      <c r="A232" s="350">
        <v>226</v>
      </c>
      <c r="B232" s="386" t="s">
        <v>3901</v>
      </c>
      <c r="C232" s="383" t="s">
        <v>4119</v>
      </c>
      <c r="D232" s="383" t="s">
        <v>3916</v>
      </c>
      <c r="E232" s="383" t="s">
        <v>386</v>
      </c>
      <c r="F232" s="368">
        <v>1</v>
      </c>
      <c r="G232" s="368" t="s">
        <v>4112</v>
      </c>
      <c r="H232" s="352"/>
      <c r="I232" s="364"/>
      <c r="J232" s="364"/>
      <c r="K232" s="355">
        <v>1680</v>
      </c>
      <c r="L232" s="366" t="s">
        <v>3905</v>
      </c>
    </row>
    <row r="233" ht="21" customHeight="1" spans="1:12">
      <c r="A233" s="350">
        <v>227</v>
      </c>
      <c r="B233" s="386" t="s">
        <v>3901</v>
      </c>
      <c r="C233" s="383" t="s">
        <v>4120</v>
      </c>
      <c r="D233" s="368"/>
      <c r="E233" s="383" t="s">
        <v>4121</v>
      </c>
      <c r="F233" s="368">
        <v>100</v>
      </c>
      <c r="G233" s="368" t="s">
        <v>4112</v>
      </c>
      <c r="H233" s="352"/>
      <c r="I233" s="364"/>
      <c r="J233" s="364"/>
      <c r="K233" s="355">
        <v>1680</v>
      </c>
      <c r="L233" s="366" t="s">
        <v>3905</v>
      </c>
    </row>
    <row r="234" ht="21" customHeight="1" spans="1:12">
      <c r="A234" s="350">
        <v>228</v>
      </c>
      <c r="B234" s="386" t="s">
        <v>3901</v>
      </c>
      <c r="C234" s="391" t="s">
        <v>4122</v>
      </c>
      <c r="D234" s="391" t="s">
        <v>4123</v>
      </c>
      <c r="E234" s="391" t="s">
        <v>386</v>
      </c>
      <c r="F234" s="368">
        <v>4</v>
      </c>
      <c r="G234" s="368" t="s">
        <v>4112</v>
      </c>
      <c r="H234" s="352"/>
      <c r="I234" s="364"/>
      <c r="J234" s="364"/>
      <c r="K234" s="355">
        <v>1680</v>
      </c>
      <c r="L234" s="366" t="s">
        <v>3905</v>
      </c>
    </row>
    <row r="235" ht="21" customHeight="1" spans="1:12">
      <c r="A235" s="350">
        <v>229</v>
      </c>
      <c r="B235" s="386" t="s">
        <v>3901</v>
      </c>
      <c r="C235" s="368" t="s">
        <v>4124</v>
      </c>
      <c r="D235" s="368" t="s">
        <v>4125</v>
      </c>
      <c r="E235" s="368" t="s">
        <v>386</v>
      </c>
      <c r="F235" s="368">
        <v>1</v>
      </c>
      <c r="G235" s="368" t="s">
        <v>4110</v>
      </c>
      <c r="H235" s="352"/>
      <c r="I235" s="364"/>
      <c r="J235" s="364"/>
      <c r="K235" s="355">
        <v>1680</v>
      </c>
      <c r="L235" s="366" t="s">
        <v>3905</v>
      </c>
    </row>
    <row r="236" ht="21" customHeight="1" spans="1:12">
      <c r="A236" s="350">
        <v>230</v>
      </c>
      <c r="B236" s="386" t="s">
        <v>3901</v>
      </c>
      <c r="C236" s="153" t="s">
        <v>4126</v>
      </c>
      <c r="D236" s="153" t="s">
        <v>4127</v>
      </c>
      <c r="E236" s="153" t="s">
        <v>386</v>
      </c>
      <c r="F236" s="153">
        <v>1</v>
      </c>
      <c r="G236" s="153" t="s">
        <v>4128</v>
      </c>
      <c r="H236" s="352"/>
      <c r="I236" s="364"/>
      <c r="J236" s="364"/>
      <c r="K236" s="355">
        <v>1680</v>
      </c>
      <c r="L236" s="366" t="s">
        <v>3905</v>
      </c>
    </row>
    <row r="237" ht="21" customHeight="1" spans="1:12">
      <c r="A237" s="350">
        <v>231</v>
      </c>
      <c r="B237" s="386" t="s">
        <v>3901</v>
      </c>
      <c r="C237" s="153" t="s">
        <v>4129</v>
      </c>
      <c r="D237" s="153" t="s">
        <v>4130</v>
      </c>
      <c r="E237" s="153" t="s">
        <v>386</v>
      </c>
      <c r="F237" s="153">
        <v>1</v>
      </c>
      <c r="G237" s="153" t="s">
        <v>4128</v>
      </c>
      <c r="H237" s="352"/>
      <c r="I237" s="364"/>
      <c r="J237" s="364"/>
      <c r="K237" s="355">
        <v>1680</v>
      </c>
      <c r="L237" s="366" t="s">
        <v>3905</v>
      </c>
    </row>
    <row r="238" ht="21" customHeight="1" spans="1:12">
      <c r="A238" s="350">
        <v>232</v>
      </c>
      <c r="B238" s="386" t="s">
        <v>3901</v>
      </c>
      <c r="C238" s="206" t="s">
        <v>4131</v>
      </c>
      <c r="D238" s="206" t="s">
        <v>4132</v>
      </c>
      <c r="E238" s="206" t="s">
        <v>386</v>
      </c>
      <c r="F238" s="206">
        <v>20</v>
      </c>
      <c r="G238" s="206" t="s">
        <v>4133</v>
      </c>
      <c r="H238" s="352"/>
      <c r="I238" s="364"/>
      <c r="J238" s="364"/>
      <c r="K238" s="355">
        <v>1680</v>
      </c>
      <c r="L238" s="366" t="s">
        <v>3905</v>
      </c>
    </row>
    <row r="239" ht="21" customHeight="1" spans="1:12">
      <c r="A239" s="350">
        <v>233</v>
      </c>
      <c r="B239" s="386" t="s">
        <v>3901</v>
      </c>
      <c r="C239" s="380" t="s">
        <v>4134</v>
      </c>
      <c r="D239" s="380" t="s">
        <v>4135</v>
      </c>
      <c r="E239" s="380" t="s">
        <v>476</v>
      </c>
      <c r="F239" s="380">
        <v>1</v>
      </c>
      <c r="G239" s="206" t="s">
        <v>4133</v>
      </c>
      <c r="H239" s="352"/>
      <c r="I239" s="364"/>
      <c r="J239" s="364"/>
      <c r="K239" s="355">
        <v>1680</v>
      </c>
      <c r="L239" s="366" t="s">
        <v>3905</v>
      </c>
    </row>
    <row r="240" ht="21" customHeight="1" spans="1:12">
      <c r="A240" s="350">
        <v>234</v>
      </c>
      <c r="B240" s="386" t="s">
        <v>3901</v>
      </c>
      <c r="C240" s="206" t="s">
        <v>4136</v>
      </c>
      <c r="D240" s="206"/>
      <c r="E240" s="206" t="s">
        <v>4137</v>
      </c>
      <c r="F240" s="206">
        <v>1</v>
      </c>
      <c r="G240" s="206" t="s">
        <v>4133</v>
      </c>
      <c r="H240" s="352"/>
      <c r="I240" s="364"/>
      <c r="J240" s="364"/>
      <c r="K240" s="355">
        <v>1680</v>
      </c>
      <c r="L240" s="366" t="s">
        <v>3905</v>
      </c>
    </row>
    <row r="241" ht="21" customHeight="1" spans="1:12">
      <c r="A241" s="350">
        <v>235</v>
      </c>
      <c r="B241" s="386" t="s">
        <v>3901</v>
      </c>
      <c r="C241" s="206" t="s">
        <v>4138</v>
      </c>
      <c r="D241" s="206"/>
      <c r="E241" s="206" t="s">
        <v>386</v>
      </c>
      <c r="F241" s="206">
        <v>3</v>
      </c>
      <c r="G241" s="206" t="s">
        <v>4133</v>
      </c>
      <c r="H241" s="352"/>
      <c r="I241" s="364"/>
      <c r="J241" s="364"/>
      <c r="K241" s="355">
        <v>1680</v>
      </c>
      <c r="L241" s="366" t="s">
        <v>3905</v>
      </c>
    </row>
    <row r="242" ht="21" customHeight="1" spans="1:12">
      <c r="A242" s="350">
        <v>236</v>
      </c>
      <c r="B242" s="386" t="s">
        <v>3901</v>
      </c>
      <c r="C242" s="380" t="s">
        <v>4139</v>
      </c>
      <c r="D242" s="206"/>
      <c r="E242" s="206" t="s">
        <v>378</v>
      </c>
      <c r="F242" s="206">
        <v>1</v>
      </c>
      <c r="G242" s="206" t="s">
        <v>4133</v>
      </c>
      <c r="H242" s="352"/>
      <c r="I242" s="364"/>
      <c r="J242" s="364"/>
      <c r="K242" s="355">
        <v>1680</v>
      </c>
      <c r="L242" s="366" t="s">
        <v>3905</v>
      </c>
    </row>
    <row r="243" ht="21" customHeight="1" spans="1:12">
      <c r="A243" s="350">
        <v>237</v>
      </c>
      <c r="B243" s="386" t="s">
        <v>3901</v>
      </c>
      <c r="C243" s="380" t="s">
        <v>4140</v>
      </c>
      <c r="D243" s="206"/>
      <c r="E243" s="206" t="s">
        <v>4137</v>
      </c>
      <c r="F243" s="206">
        <v>1</v>
      </c>
      <c r="G243" s="206" t="s">
        <v>4133</v>
      </c>
      <c r="H243" s="352"/>
      <c r="I243" s="364"/>
      <c r="J243" s="364"/>
      <c r="K243" s="355">
        <v>1680</v>
      </c>
      <c r="L243" s="366" t="s">
        <v>3905</v>
      </c>
    </row>
    <row r="244" ht="21" customHeight="1" spans="1:12">
      <c r="A244" s="350">
        <v>238</v>
      </c>
      <c r="B244" s="386" t="s">
        <v>3901</v>
      </c>
      <c r="C244" s="206" t="s">
        <v>4141</v>
      </c>
      <c r="D244" s="206"/>
      <c r="E244" s="206" t="s">
        <v>4142</v>
      </c>
      <c r="F244" s="206">
        <v>2</v>
      </c>
      <c r="G244" s="206" t="s">
        <v>4133</v>
      </c>
      <c r="H244" s="352"/>
      <c r="I244" s="364"/>
      <c r="J244" s="364"/>
      <c r="K244" s="355">
        <v>1680</v>
      </c>
      <c r="L244" s="366" t="s">
        <v>3905</v>
      </c>
    </row>
    <row r="245" ht="21" customHeight="1" spans="1:12">
      <c r="A245" s="350">
        <v>239</v>
      </c>
      <c r="B245" s="386" t="s">
        <v>3901</v>
      </c>
      <c r="C245" s="206" t="s">
        <v>4143</v>
      </c>
      <c r="D245" s="206"/>
      <c r="E245" s="206" t="s">
        <v>386</v>
      </c>
      <c r="F245" s="206">
        <v>1</v>
      </c>
      <c r="G245" s="206" t="s">
        <v>4133</v>
      </c>
      <c r="H245" s="352"/>
      <c r="I245" s="364"/>
      <c r="J245" s="364"/>
      <c r="K245" s="355">
        <v>1680</v>
      </c>
      <c r="L245" s="366" t="s">
        <v>3905</v>
      </c>
    </row>
    <row r="246" ht="21" customHeight="1" spans="1:12">
      <c r="A246" s="350">
        <v>240</v>
      </c>
      <c r="B246" s="386" t="s">
        <v>3901</v>
      </c>
      <c r="C246" s="206" t="s">
        <v>4144</v>
      </c>
      <c r="D246" s="206"/>
      <c r="E246" s="206" t="s">
        <v>386</v>
      </c>
      <c r="F246" s="206">
        <v>33</v>
      </c>
      <c r="G246" s="206" t="s">
        <v>4133</v>
      </c>
      <c r="H246" s="352"/>
      <c r="I246" s="364"/>
      <c r="J246" s="364"/>
      <c r="K246" s="355">
        <v>1680</v>
      </c>
      <c r="L246" s="366" t="s">
        <v>3905</v>
      </c>
    </row>
    <row r="247" ht="21" customHeight="1" spans="1:12">
      <c r="A247" s="350">
        <v>241</v>
      </c>
      <c r="B247" s="386" t="s">
        <v>3901</v>
      </c>
      <c r="C247" s="206" t="s">
        <v>4145</v>
      </c>
      <c r="D247" s="206"/>
      <c r="E247" s="206" t="s">
        <v>476</v>
      </c>
      <c r="F247" s="206">
        <v>18</v>
      </c>
      <c r="G247" s="206" t="s">
        <v>4133</v>
      </c>
      <c r="H247" s="352"/>
      <c r="I247" s="364"/>
      <c r="J247" s="364"/>
      <c r="K247" s="355">
        <v>1680</v>
      </c>
      <c r="L247" s="366" t="s">
        <v>3905</v>
      </c>
    </row>
    <row r="248" ht="21" customHeight="1" spans="1:12">
      <c r="A248" s="350">
        <v>242</v>
      </c>
      <c r="B248" s="386" t="s">
        <v>3901</v>
      </c>
      <c r="C248" s="380" t="s">
        <v>4146</v>
      </c>
      <c r="D248" s="380" t="s">
        <v>4147</v>
      </c>
      <c r="E248" s="380" t="s">
        <v>468</v>
      </c>
      <c r="F248" s="206">
        <v>2</v>
      </c>
      <c r="G248" s="206" t="s">
        <v>4133</v>
      </c>
      <c r="H248" s="352"/>
      <c r="I248" s="364"/>
      <c r="J248" s="364"/>
      <c r="K248" s="355">
        <v>1680</v>
      </c>
      <c r="L248" s="366" t="s">
        <v>3905</v>
      </c>
    </row>
    <row r="249" ht="21" customHeight="1" spans="1:12">
      <c r="A249" s="350">
        <v>243</v>
      </c>
      <c r="B249" s="386" t="s">
        <v>3901</v>
      </c>
      <c r="C249" s="380" t="s">
        <v>4146</v>
      </c>
      <c r="D249" s="380" t="s">
        <v>4148</v>
      </c>
      <c r="E249" s="380" t="s">
        <v>468</v>
      </c>
      <c r="F249" s="206">
        <v>2</v>
      </c>
      <c r="G249" s="206" t="s">
        <v>4133</v>
      </c>
      <c r="H249" s="352"/>
      <c r="I249" s="364"/>
      <c r="J249" s="364"/>
      <c r="K249" s="355">
        <v>1680</v>
      </c>
      <c r="L249" s="366" t="s">
        <v>3905</v>
      </c>
    </row>
    <row r="250" ht="21" customHeight="1" spans="1:12">
      <c r="A250" s="350">
        <v>244</v>
      </c>
      <c r="B250" s="386" t="s">
        <v>3901</v>
      </c>
      <c r="C250" s="380" t="s">
        <v>4146</v>
      </c>
      <c r="D250" s="380" t="s">
        <v>4149</v>
      </c>
      <c r="E250" s="380" t="s">
        <v>468</v>
      </c>
      <c r="F250" s="206">
        <v>2</v>
      </c>
      <c r="G250" s="206" t="s">
        <v>4133</v>
      </c>
      <c r="H250" s="352"/>
      <c r="I250" s="364"/>
      <c r="J250" s="364"/>
      <c r="K250" s="355">
        <v>1680</v>
      </c>
      <c r="L250" s="366" t="s">
        <v>3905</v>
      </c>
    </row>
    <row r="251" ht="21" customHeight="1" spans="1:12">
      <c r="A251" s="350">
        <v>245</v>
      </c>
      <c r="B251" s="355" t="s">
        <v>4150</v>
      </c>
      <c r="C251" s="368" t="s">
        <v>4151</v>
      </c>
      <c r="D251" s="367" t="s">
        <v>4152</v>
      </c>
      <c r="E251" s="368" t="s">
        <v>386</v>
      </c>
      <c r="F251" s="368">
        <v>2</v>
      </c>
      <c r="G251" s="368" t="s">
        <v>3910</v>
      </c>
      <c r="H251" s="352"/>
      <c r="I251" s="364"/>
      <c r="J251" s="364"/>
      <c r="K251" s="355">
        <v>1680</v>
      </c>
      <c r="L251" s="366" t="s">
        <v>3905</v>
      </c>
    </row>
    <row r="252" ht="21" customHeight="1" spans="1:12">
      <c r="A252" s="350">
        <v>246</v>
      </c>
      <c r="B252" s="355" t="s">
        <v>4150</v>
      </c>
      <c r="C252" s="368" t="s">
        <v>1317</v>
      </c>
      <c r="D252" s="367" t="s">
        <v>4153</v>
      </c>
      <c r="E252" s="368" t="s">
        <v>386</v>
      </c>
      <c r="F252" s="368">
        <v>7</v>
      </c>
      <c r="G252" s="368" t="s">
        <v>3910</v>
      </c>
      <c r="H252" s="352"/>
      <c r="I252" s="364"/>
      <c r="J252" s="364"/>
      <c r="K252" s="355">
        <v>1680</v>
      </c>
      <c r="L252" s="366" t="s">
        <v>3905</v>
      </c>
    </row>
    <row r="253" ht="21" customHeight="1" spans="1:12">
      <c r="A253" s="350">
        <v>247</v>
      </c>
      <c r="B253" s="355" t="s">
        <v>4150</v>
      </c>
      <c r="C253" s="368" t="s">
        <v>1317</v>
      </c>
      <c r="D253" s="367" t="s">
        <v>4154</v>
      </c>
      <c r="E253" s="368" t="s">
        <v>386</v>
      </c>
      <c r="F253" s="368">
        <v>9</v>
      </c>
      <c r="G253" s="368" t="s">
        <v>3910</v>
      </c>
      <c r="H253" s="352"/>
      <c r="I253" s="364"/>
      <c r="J253" s="364"/>
      <c r="K253" s="355">
        <v>1680</v>
      </c>
      <c r="L253" s="366" t="s">
        <v>3905</v>
      </c>
    </row>
    <row r="254" ht="21" customHeight="1" spans="1:12">
      <c r="A254" s="350">
        <v>248</v>
      </c>
      <c r="B254" s="355" t="s">
        <v>4150</v>
      </c>
      <c r="C254" s="368" t="s">
        <v>821</v>
      </c>
      <c r="D254" s="368"/>
      <c r="E254" s="368" t="s">
        <v>393</v>
      </c>
      <c r="F254" s="368">
        <v>1</v>
      </c>
      <c r="G254" s="368" t="s">
        <v>3977</v>
      </c>
      <c r="H254" s="352"/>
      <c r="I254" s="364"/>
      <c r="J254" s="364"/>
      <c r="K254" s="355">
        <v>1680</v>
      </c>
      <c r="L254" s="366" t="s">
        <v>3905</v>
      </c>
    </row>
    <row r="255" ht="21" customHeight="1" spans="1:12">
      <c r="A255" s="350">
        <v>249</v>
      </c>
      <c r="B255" s="355" t="s">
        <v>4150</v>
      </c>
      <c r="C255" s="368" t="s">
        <v>4155</v>
      </c>
      <c r="D255" s="368" t="s">
        <v>4156</v>
      </c>
      <c r="E255" s="368" t="s">
        <v>342</v>
      </c>
      <c r="F255" s="368">
        <v>1</v>
      </c>
      <c r="G255" s="368" t="s">
        <v>3910</v>
      </c>
      <c r="H255" s="352"/>
      <c r="I255" s="364"/>
      <c r="J255" s="364"/>
      <c r="K255" s="355">
        <v>1680</v>
      </c>
      <c r="L255" s="366" t="s">
        <v>3905</v>
      </c>
    </row>
    <row r="256" ht="21" customHeight="1" spans="1:12">
      <c r="A256" s="350">
        <v>250</v>
      </c>
      <c r="B256" s="355" t="s">
        <v>4150</v>
      </c>
      <c r="C256" s="368" t="s">
        <v>4157</v>
      </c>
      <c r="D256" s="368" t="s">
        <v>4158</v>
      </c>
      <c r="E256" s="368" t="s">
        <v>386</v>
      </c>
      <c r="F256" s="368">
        <v>16</v>
      </c>
      <c r="G256" s="368" t="s">
        <v>3910</v>
      </c>
      <c r="H256" s="352"/>
      <c r="I256" s="364"/>
      <c r="J256" s="364"/>
      <c r="K256" s="355">
        <v>1680</v>
      </c>
      <c r="L256" s="366" t="s">
        <v>3905</v>
      </c>
    </row>
    <row r="257" ht="21" customHeight="1" spans="1:12">
      <c r="A257" s="350">
        <v>251</v>
      </c>
      <c r="B257" s="355" t="s">
        <v>4150</v>
      </c>
      <c r="C257" s="368" t="s">
        <v>4157</v>
      </c>
      <c r="D257" s="368" t="s">
        <v>4159</v>
      </c>
      <c r="E257" s="368" t="s">
        <v>386</v>
      </c>
      <c r="F257" s="368">
        <v>8</v>
      </c>
      <c r="G257" s="368" t="s">
        <v>3910</v>
      </c>
      <c r="H257" s="352"/>
      <c r="I257" s="364"/>
      <c r="J257" s="364"/>
      <c r="K257" s="355">
        <v>1680</v>
      </c>
      <c r="L257" s="366" t="s">
        <v>3905</v>
      </c>
    </row>
    <row r="258" ht="21" customHeight="1" spans="1:12">
      <c r="A258" s="350">
        <v>252</v>
      </c>
      <c r="B258" s="355" t="s">
        <v>4150</v>
      </c>
      <c r="C258" s="368" t="s">
        <v>4160</v>
      </c>
      <c r="D258" s="368" t="s">
        <v>4161</v>
      </c>
      <c r="E258" s="368" t="s">
        <v>386</v>
      </c>
      <c r="F258" s="368">
        <v>3</v>
      </c>
      <c r="G258" s="368" t="s">
        <v>3910</v>
      </c>
      <c r="H258" s="352"/>
      <c r="I258" s="364"/>
      <c r="J258" s="364"/>
      <c r="K258" s="355">
        <v>1680</v>
      </c>
      <c r="L258" s="366" t="s">
        <v>3905</v>
      </c>
    </row>
    <row r="259" ht="21" customHeight="1" spans="1:12">
      <c r="A259" s="350">
        <v>253</v>
      </c>
      <c r="B259" s="355" t="s">
        <v>4150</v>
      </c>
      <c r="C259" s="368" t="s">
        <v>4160</v>
      </c>
      <c r="D259" s="368" t="s">
        <v>4162</v>
      </c>
      <c r="E259" s="368" t="s">
        <v>386</v>
      </c>
      <c r="F259" s="368">
        <v>1</v>
      </c>
      <c r="G259" s="368" t="s">
        <v>3910</v>
      </c>
      <c r="H259" s="352"/>
      <c r="I259" s="364"/>
      <c r="J259" s="364"/>
      <c r="K259" s="355">
        <v>1680</v>
      </c>
      <c r="L259" s="366" t="s">
        <v>3905</v>
      </c>
    </row>
    <row r="260" ht="21" customHeight="1" spans="1:12">
      <c r="A260" s="350">
        <v>254</v>
      </c>
      <c r="B260" s="355" t="s">
        <v>4150</v>
      </c>
      <c r="C260" s="368" t="s">
        <v>821</v>
      </c>
      <c r="D260" s="368" t="s">
        <v>4163</v>
      </c>
      <c r="E260" s="368" t="s">
        <v>386</v>
      </c>
      <c r="F260" s="368">
        <v>1</v>
      </c>
      <c r="G260" s="368" t="s">
        <v>3910</v>
      </c>
      <c r="H260" s="352"/>
      <c r="I260" s="364"/>
      <c r="J260" s="364"/>
      <c r="K260" s="355">
        <v>1680</v>
      </c>
      <c r="L260" s="366" t="s">
        <v>3905</v>
      </c>
    </row>
    <row r="261" ht="21" customHeight="1" spans="1:12">
      <c r="A261" s="350">
        <v>255</v>
      </c>
      <c r="B261" s="355" t="s">
        <v>4150</v>
      </c>
      <c r="C261" s="368" t="s">
        <v>4164</v>
      </c>
      <c r="D261" s="368" t="s">
        <v>4165</v>
      </c>
      <c r="E261" s="368" t="s">
        <v>386</v>
      </c>
      <c r="F261" s="368">
        <v>1</v>
      </c>
      <c r="G261" s="368" t="s">
        <v>3910</v>
      </c>
      <c r="H261" s="352"/>
      <c r="I261" s="364"/>
      <c r="J261" s="364"/>
      <c r="K261" s="355">
        <v>1680</v>
      </c>
      <c r="L261" s="366" t="s">
        <v>3905</v>
      </c>
    </row>
    <row r="262" ht="21" customHeight="1" spans="1:12">
      <c r="A262" s="350">
        <v>256</v>
      </c>
      <c r="B262" s="355" t="s">
        <v>4150</v>
      </c>
      <c r="C262" s="368" t="s">
        <v>4166</v>
      </c>
      <c r="D262" s="368" t="s">
        <v>4167</v>
      </c>
      <c r="E262" s="368" t="s">
        <v>386</v>
      </c>
      <c r="F262" s="368">
        <v>1</v>
      </c>
      <c r="G262" s="368" t="s">
        <v>3910</v>
      </c>
      <c r="H262" s="352"/>
      <c r="I262" s="364"/>
      <c r="J262" s="364"/>
      <c r="K262" s="355">
        <v>1680</v>
      </c>
      <c r="L262" s="366" t="s">
        <v>3905</v>
      </c>
    </row>
    <row r="263" ht="21" customHeight="1" spans="1:12">
      <c r="A263" s="350">
        <v>257</v>
      </c>
      <c r="B263" s="355" t="s">
        <v>4150</v>
      </c>
      <c r="C263" s="368" t="s">
        <v>4168</v>
      </c>
      <c r="D263" s="368" t="s">
        <v>4169</v>
      </c>
      <c r="E263" s="368" t="s">
        <v>386</v>
      </c>
      <c r="F263" s="368">
        <v>1</v>
      </c>
      <c r="G263" s="368" t="s">
        <v>3910</v>
      </c>
      <c r="H263" s="352"/>
      <c r="I263" s="364"/>
      <c r="J263" s="364"/>
      <c r="K263" s="355">
        <v>1680</v>
      </c>
      <c r="L263" s="366" t="s">
        <v>3905</v>
      </c>
    </row>
    <row r="264" ht="21" customHeight="1" spans="1:12">
      <c r="A264" s="350">
        <v>258</v>
      </c>
      <c r="B264" s="355" t="s">
        <v>4150</v>
      </c>
      <c r="C264" s="368" t="s">
        <v>4164</v>
      </c>
      <c r="D264" s="368" t="s">
        <v>4170</v>
      </c>
      <c r="E264" s="368" t="s">
        <v>386</v>
      </c>
      <c r="F264" s="368">
        <v>1</v>
      </c>
      <c r="G264" s="368" t="s">
        <v>3910</v>
      </c>
      <c r="H264" s="352"/>
      <c r="I264" s="364"/>
      <c r="J264" s="364"/>
      <c r="K264" s="355">
        <v>1680</v>
      </c>
      <c r="L264" s="366" t="s">
        <v>3905</v>
      </c>
    </row>
    <row r="265" ht="21" customHeight="1" spans="1:12">
      <c r="A265" s="350">
        <v>259</v>
      </c>
      <c r="B265" s="355" t="s">
        <v>4150</v>
      </c>
      <c r="C265" s="368" t="s">
        <v>4171</v>
      </c>
      <c r="D265" s="368" t="s">
        <v>4172</v>
      </c>
      <c r="E265" s="368" t="s">
        <v>386</v>
      </c>
      <c r="F265" s="368">
        <v>1</v>
      </c>
      <c r="G265" s="368" t="s">
        <v>3910</v>
      </c>
      <c r="H265" s="352"/>
      <c r="I265" s="364"/>
      <c r="J265" s="364"/>
      <c r="K265" s="355">
        <v>1680</v>
      </c>
      <c r="L265" s="366" t="s">
        <v>3905</v>
      </c>
    </row>
    <row r="266" ht="21" customHeight="1" spans="1:12">
      <c r="A266" s="350">
        <v>260</v>
      </c>
      <c r="B266" s="355" t="s">
        <v>4150</v>
      </c>
      <c r="C266" s="368" t="s">
        <v>4173</v>
      </c>
      <c r="D266" s="368" t="s">
        <v>4174</v>
      </c>
      <c r="E266" s="368" t="s">
        <v>386</v>
      </c>
      <c r="F266" s="368">
        <v>1</v>
      </c>
      <c r="G266" s="368" t="s">
        <v>3910</v>
      </c>
      <c r="H266" s="352"/>
      <c r="I266" s="364"/>
      <c r="J266" s="364"/>
      <c r="K266" s="355">
        <v>1680</v>
      </c>
      <c r="L266" s="366" t="s">
        <v>3905</v>
      </c>
    </row>
    <row r="267" ht="21" customHeight="1" spans="1:12">
      <c r="A267" s="350">
        <v>261</v>
      </c>
      <c r="B267" s="355" t="s">
        <v>4150</v>
      </c>
      <c r="C267" s="368" t="s">
        <v>4175</v>
      </c>
      <c r="D267" s="368" t="s">
        <v>4176</v>
      </c>
      <c r="E267" s="368" t="s">
        <v>386</v>
      </c>
      <c r="F267" s="368">
        <v>1</v>
      </c>
      <c r="G267" s="368" t="s">
        <v>3910</v>
      </c>
      <c r="H267" s="352"/>
      <c r="I267" s="364"/>
      <c r="J267" s="364"/>
      <c r="K267" s="355">
        <v>1680</v>
      </c>
      <c r="L267" s="366" t="s">
        <v>3905</v>
      </c>
    </row>
    <row r="268" ht="21" customHeight="1" spans="1:12">
      <c r="A268" s="350">
        <v>262</v>
      </c>
      <c r="B268" s="355" t="s">
        <v>4150</v>
      </c>
      <c r="C268" s="368" t="s">
        <v>4177</v>
      </c>
      <c r="D268" s="367" t="s">
        <v>4178</v>
      </c>
      <c r="E268" s="368" t="s">
        <v>386</v>
      </c>
      <c r="F268" s="368">
        <v>5</v>
      </c>
      <c r="G268" s="368" t="s">
        <v>3910</v>
      </c>
      <c r="H268" s="352"/>
      <c r="I268" s="364"/>
      <c r="J268" s="364"/>
      <c r="K268" s="355">
        <v>1680</v>
      </c>
      <c r="L268" s="366" t="s">
        <v>3905</v>
      </c>
    </row>
    <row r="269" ht="21" customHeight="1" spans="1:12">
      <c r="A269" s="350">
        <v>263</v>
      </c>
      <c r="B269" s="355" t="s">
        <v>4150</v>
      </c>
      <c r="C269" s="368" t="s">
        <v>4179</v>
      </c>
      <c r="D269" s="368" t="s">
        <v>4180</v>
      </c>
      <c r="E269" s="368" t="s">
        <v>386</v>
      </c>
      <c r="F269" s="368">
        <v>15</v>
      </c>
      <c r="G269" s="368" t="s">
        <v>3910</v>
      </c>
      <c r="H269" s="352"/>
      <c r="I269" s="364"/>
      <c r="J269" s="364"/>
      <c r="K269" s="355">
        <v>1680</v>
      </c>
      <c r="L269" s="366" t="s">
        <v>3905</v>
      </c>
    </row>
    <row r="270" ht="21" customHeight="1" spans="1:12">
      <c r="A270" s="350">
        <v>264</v>
      </c>
      <c r="B270" s="355" t="s">
        <v>4150</v>
      </c>
      <c r="C270" s="368" t="s">
        <v>1186</v>
      </c>
      <c r="D270" s="367"/>
      <c r="E270" s="368" t="s">
        <v>393</v>
      </c>
      <c r="F270" s="368">
        <v>3</v>
      </c>
      <c r="G270" s="368" t="s">
        <v>3910</v>
      </c>
      <c r="H270" s="352"/>
      <c r="I270" s="364"/>
      <c r="J270" s="364"/>
      <c r="K270" s="355">
        <v>1680</v>
      </c>
      <c r="L270" s="366" t="s">
        <v>3905</v>
      </c>
    </row>
    <row r="271" ht="21" customHeight="1" spans="1:12">
      <c r="A271" s="350">
        <v>265</v>
      </c>
      <c r="B271" s="355" t="s">
        <v>4150</v>
      </c>
      <c r="C271" s="368" t="s">
        <v>4181</v>
      </c>
      <c r="D271" s="367">
        <v>57980813</v>
      </c>
      <c r="E271" s="368" t="s">
        <v>386</v>
      </c>
      <c r="F271" s="368">
        <v>1</v>
      </c>
      <c r="G271" s="368" t="s">
        <v>3910</v>
      </c>
      <c r="H271" s="352"/>
      <c r="I271" s="364"/>
      <c r="J271" s="364"/>
      <c r="K271" s="355">
        <v>1680</v>
      </c>
      <c r="L271" s="366" t="s">
        <v>3905</v>
      </c>
    </row>
    <row r="272" ht="21" customHeight="1" spans="1:12">
      <c r="A272" s="350">
        <v>266</v>
      </c>
      <c r="B272" s="355" t="s">
        <v>4150</v>
      </c>
      <c r="C272" s="368" t="s">
        <v>4182</v>
      </c>
      <c r="D272" s="368" t="s">
        <v>4183</v>
      </c>
      <c r="E272" s="368" t="s">
        <v>386</v>
      </c>
      <c r="F272" s="368">
        <v>50</v>
      </c>
      <c r="G272" s="368" t="s">
        <v>3910</v>
      </c>
      <c r="H272" s="352"/>
      <c r="I272" s="364"/>
      <c r="J272" s="364"/>
      <c r="K272" s="355">
        <v>1680</v>
      </c>
      <c r="L272" s="366" t="s">
        <v>3905</v>
      </c>
    </row>
    <row r="273" ht="21" customHeight="1" spans="1:12">
      <c r="A273" s="350">
        <v>267</v>
      </c>
      <c r="B273" s="355" t="s">
        <v>4150</v>
      </c>
      <c r="C273" s="368" t="s">
        <v>743</v>
      </c>
      <c r="D273" s="368"/>
      <c r="E273" s="368" t="s">
        <v>386</v>
      </c>
      <c r="F273" s="368">
        <v>2</v>
      </c>
      <c r="G273" s="368" t="s">
        <v>3977</v>
      </c>
      <c r="H273" s="352"/>
      <c r="I273" s="364"/>
      <c r="J273" s="364"/>
      <c r="K273" s="355">
        <v>1680</v>
      </c>
      <c r="L273" s="366" t="s">
        <v>3905</v>
      </c>
    </row>
    <row r="274" ht="21" customHeight="1" spans="1:12">
      <c r="A274" s="350">
        <v>268</v>
      </c>
      <c r="B274" s="355" t="s">
        <v>4150</v>
      </c>
      <c r="C274" s="367" t="s">
        <v>4184</v>
      </c>
      <c r="D274" s="367" t="s">
        <v>4185</v>
      </c>
      <c r="E274" s="368" t="s">
        <v>342</v>
      </c>
      <c r="F274" s="368">
        <v>1</v>
      </c>
      <c r="G274" s="368" t="s">
        <v>3910</v>
      </c>
      <c r="H274" s="352"/>
      <c r="I274" s="364"/>
      <c r="J274" s="364"/>
      <c r="K274" s="355">
        <v>1680</v>
      </c>
      <c r="L274" s="366" t="s">
        <v>3905</v>
      </c>
    </row>
    <row r="275" ht="21" customHeight="1" spans="1:12">
      <c r="A275" s="350">
        <v>269</v>
      </c>
      <c r="B275" s="355" t="s">
        <v>4150</v>
      </c>
      <c r="C275" s="383" t="s">
        <v>4186</v>
      </c>
      <c r="D275" s="383" t="s">
        <v>4187</v>
      </c>
      <c r="E275" s="383" t="s">
        <v>386</v>
      </c>
      <c r="F275" s="368">
        <v>2</v>
      </c>
      <c r="G275" s="368" t="s">
        <v>4112</v>
      </c>
      <c r="H275" s="352"/>
      <c r="I275" s="364"/>
      <c r="J275" s="364"/>
      <c r="K275" s="355">
        <v>1680</v>
      </c>
      <c r="L275" s="366" t="s">
        <v>3905</v>
      </c>
    </row>
    <row r="276" ht="21" customHeight="1" spans="1:12">
      <c r="A276" s="350">
        <v>270</v>
      </c>
      <c r="B276" s="355" t="s">
        <v>4188</v>
      </c>
      <c r="C276" s="368" t="s">
        <v>4189</v>
      </c>
      <c r="D276" s="368" t="s">
        <v>4190</v>
      </c>
      <c r="E276" s="368" t="s">
        <v>342</v>
      </c>
      <c r="F276" s="368">
        <v>1</v>
      </c>
      <c r="G276" s="368" t="s">
        <v>3910</v>
      </c>
      <c r="H276" s="352"/>
      <c r="I276" s="364"/>
      <c r="J276" s="364"/>
      <c r="K276" s="355">
        <v>6</v>
      </c>
      <c r="L276" s="366" t="s">
        <v>4191</v>
      </c>
    </row>
    <row r="277" ht="21" customHeight="1" spans="1:12">
      <c r="A277" s="350">
        <v>271</v>
      </c>
      <c r="B277" s="355" t="s">
        <v>4188</v>
      </c>
      <c r="C277" s="383" t="s">
        <v>4192</v>
      </c>
      <c r="D277" s="383" t="s">
        <v>4193</v>
      </c>
      <c r="E277" s="368" t="s">
        <v>386</v>
      </c>
      <c r="F277" s="368">
        <v>1</v>
      </c>
      <c r="G277" s="368" t="s">
        <v>3910</v>
      </c>
      <c r="H277" s="352"/>
      <c r="I277" s="364"/>
      <c r="J277" s="364"/>
      <c r="K277" s="355">
        <v>3</v>
      </c>
      <c r="L277" s="366" t="s">
        <v>4191</v>
      </c>
    </row>
    <row r="278" ht="21" customHeight="1" spans="1:12">
      <c r="A278" s="350">
        <v>272</v>
      </c>
      <c r="B278" s="355" t="s">
        <v>4188</v>
      </c>
      <c r="C278" s="383" t="s">
        <v>4194</v>
      </c>
      <c r="D278" s="384" t="s">
        <v>4195</v>
      </c>
      <c r="E278" s="368" t="s">
        <v>386</v>
      </c>
      <c r="F278" s="368">
        <v>5</v>
      </c>
      <c r="G278" s="368" t="s">
        <v>3910</v>
      </c>
      <c r="H278" s="352"/>
      <c r="I278" s="364"/>
      <c r="J278" s="364"/>
      <c r="K278" s="355">
        <v>1</v>
      </c>
      <c r="L278" s="366" t="s">
        <v>4191</v>
      </c>
    </row>
    <row r="279" ht="21" customHeight="1" spans="1:12">
      <c r="A279" s="350">
        <v>273</v>
      </c>
      <c r="B279" s="355" t="s">
        <v>4188</v>
      </c>
      <c r="C279" s="368" t="s">
        <v>4196</v>
      </c>
      <c r="D279" s="368"/>
      <c r="E279" s="368" t="s">
        <v>386</v>
      </c>
      <c r="F279" s="368">
        <v>4</v>
      </c>
      <c r="G279" s="368" t="s">
        <v>3977</v>
      </c>
      <c r="H279" s="352"/>
      <c r="I279" s="364"/>
      <c r="J279" s="364"/>
      <c r="K279" s="355">
        <v>1</v>
      </c>
      <c r="L279" s="366" t="s">
        <v>4191</v>
      </c>
    </row>
    <row r="280" ht="21" customHeight="1" spans="1:12">
      <c r="A280" s="350">
        <v>274</v>
      </c>
      <c r="B280" s="355" t="s">
        <v>4188</v>
      </c>
      <c r="C280" s="368" t="s">
        <v>2563</v>
      </c>
      <c r="D280" s="368" t="s">
        <v>4197</v>
      </c>
      <c r="E280" s="368" t="s">
        <v>386</v>
      </c>
      <c r="F280" s="368">
        <v>1</v>
      </c>
      <c r="G280" s="368" t="s">
        <v>3910</v>
      </c>
      <c r="H280" s="352"/>
      <c r="I280" s="364"/>
      <c r="J280" s="364"/>
      <c r="K280" s="355">
        <v>2</v>
      </c>
      <c r="L280" s="366" t="s">
        <v>4191</v>
      </c>
    </row>
    <row r="281" ht="21" customHeight="1" spans="1:12">
      <c r="A281" s="350">
        <v>275</v>
      </c>
      <c r="B281" s="355" t="s">
        <v>4188</v>
      </c>
      <c r="C281" s="368" t="s">
        <v>4198</v>
      </c>
      <c r="D281" s="367" t="s">
        <v>4199</v>
      </c>
      <c r="E281" s="368" t="s">
        <v>342</v>
      </c>
      <c r="F281" s="368">
        <v>1</v>
      </c>
      <c r="G281" s="368" t="s">
        <v>3910</v>
      </c>
      <c r="H281" s="352"/>
      <c r="I281" s="364"/>
      <c r="J281" s="364"/>
      <c r="K281" s="355">
        <v>7</v>
      </c>
      <c r="L281" s="366" t="s">
        <v>4191</v>
      </c>
    </row>
    <row r="282" ht="21" customHeight="1" spans="1:12">
      <c r="A282" s="350">
        <v>276</v>
      </c>
      <c r="B282" s="355" t="s">
        <v>4188</v>
      </c>
      <c r="C282" s="368" t="s">
        <v>4200</v>
      </c>
      <c r="D282" s="367" t="s">
        <v>4200</v>
      </c>
      <c r="E282" s="368" t="s">
        <v>386</v>
      </c>
      <c r="F282" s="368">
        <v>1</v>
      </c>
      <c r="G282" s="368" t="s">
        <v>3910</v>
      </c>
      <c r="H282" s="352"/>
      <c r="I282" s="364"/>
      <c r="J282" s="364"/>
      <c r="K282" s="355">
        <v>8</v>
      </c>
      <c r="L282" s="366" t="s">
        <v>4191</v>
      </c>
    </row>
    <row r="283" ht="21" customHeight="1" spans="1:12">
      <c r="A283" s="350">
        <v>277</v>
      </c>
      <c r="B283" s="355" t="s">
        <v>4188</v>
      </c>
      <c r="C283" s="368" t="s">
        <v>4201</v>
      </c>
      <c r="D283" s="367" t="s">
        <v>4202</v>
      </c>
      <c r="E283" s="368" t="s">
        <v>386</v>
      </c>
      <c r="F283" s="368">
        <v>1</v>
      </c>
      <c r="G283" s="368" t="s">
        <v>3910</v>
      </c>
      <c r="H283" s="352"/>
      <c r="I283" s="364"/>
      <c r="J283" s="364"/>
      <c r="K283" s="355">
        <v>11</v>
      </c>
      <c r="L283" s="366" t="s">
        <v>4191</v>
      </c>
    </row>
    <row r="284" ht="21" customHeight="1" spans="1:12">
      <c r="A284" s="350">
        <v>278</v>
      </c>
      <c r="B284" s="355" t="s">
        <v>4188</v>
      </c>
      <c r="C284" s="368" t="s">
        <v>4203</v>
      </c>
      <c r="D284" s="367" t="s">
        <v>4204</v>
      </c>
      <c r="E284" s="368" t="s">
        <v>386</v>
      </c>
      <c r="F284" s="368">
        <v>1</v>
      </c>
      <c r="G284" s="368" t="s">
        <v>3910</v>
      </c>
      <c r="H284" s="352"/>
      <c r="I284" s="364"/>
      <c r="J284" s="364"/>
      <c r="K284" s="355">
        <v>8</v>
      </c>
      <c r="L284" s="366" t="s">
        <v>4191</v>
      </c>
    </row>
    <row r="285" ht="21" customHeight="1" spans="1:12">
      <c r="A285" s="350">
        <v>279</v>
      </c>
      <c r="B285" s="355" t="s">
        <v>4188</v>
      </c>
      <c r="C285" s="368" t="s">
        <v>4198</v>
      </c>
      <c r="D285" s="367" t="s">
        <v>4205</v>
      </c>
      <c r="E285" s="368" t="s">
        <v>386</v>
      </c>
      <c r="F285" s="368">
        <v>1</v>
      </c>
      <c r="G285" s="368" t="s">
        <v>3910</v>
      </c>
      <c r="H285" s="352"/>
      <c r="I285" s="364"/>
      <c r="J285" s="364"/>
      <c r="K285" s="355">
        <v>6</v>
      </c>
      <c r="L285" s="366" t="s">
        <v>4191</v>
      </c>
    </row>
    <row r="286" ht="21" customHeight="1" spans="1:12">
      <c r="A286" s="350">
        <v>280</v>
      </c>
      <c r="B286" s="355" t="s">
        <v>4188</v>
      </c>
      <c r="C286" s="368" t="s">
        <v>4201</v>
      </c>
      <c r="D286" s="367" t="s">
        <v>4206</v>
      </c>
      <c r="E286" s="368" t="s">
        <v>342</v>
      </c>
      <c r="F286" s="368">
        <v>1</v>
      </c>
      <c r="G286" s="368" t="s">
        <v>3910</v>
      </c>
      <c r="H286" s="352"/>
      <c r="I286" s="364"/>
      <c r="J286" s="364"/>
      <c r="K286" s="355">
        <v>11</v>
      </c>
      <c r="L286" s="366" t="s">
        <v>4191</v>
      </c>
    </row>
    <row r="287" ht="21" customHeight="1" spans="1:12">
      <c r="A287" s="350">
        <v>281</v>
      </c>
      <c r="B287" s="355" t="s">
        <v>4188</v>
      </c>
      <c r="C287" s="368" t="s">
        <v>4201</v>
      </c>
      <c r="D287" s="367" t="s">
        <v>4207</v>
      </c>
      <c r="E287" s="368" t="s">
        <v>342</v>
      </c>
      <c r="F287" s="368">
        <v>1</v>
      </c>
      <c r="G287" s="368" t="s">
        <v>3910</v>
      </c>
      <c r="H287" s="352"/>
      <c r="I287" s="364"/>
      <c r="J287" s="364"/>
      <c r="K287" s="355">
        <v>11</v>
      </c>
      <c r="L287" s="366" t="s">
        <v>4191</v>
      </c>
    </row>
    <row r="288" ht="21" customHeight="1" spans="1:12">
      <c r="A288" s="350">
        <v>282</v>
      </c>
      <c r="B288" s="355" t="s">
        <v>4188</v>
      </c>
      <c r="C288" s="368" t="s">
        <v>2759</v>
      </c>
      <c r="D288" s="367" t="s">
        <v>4208</v>
      </c>
      <c r="E288" s="368" t="s">
        <v>342</v>
      </c>
      <c r="F288" s="368">
        <v>2</v>
      </c>
      <c r="G288" s="368" t="s">
        <v>3910</v>
      </c>
      <c r="H288" s="352"/>
      <c r="I288" s="364"/>
      <c r="J288" s="364"/>
      <c r="K288" s="355">
        <v>5</v>
      </c>
      <c r="L288" s="366" t="s">
        <v>4191</v>
      </c>
    </row>
    <row r="289" ht="21" customHeight="1" spans="1:12">
      <c r="A289" s="350">
        <v>283</v>
      </c>
      <c r="B289" s="355" t="s">
        <v>4188</v>
      </c>
      <c r="C289" s="368" t="s">
        <v>4209</v>
      </c>
      <c r="D289" s="367" t="s">
        <v>4210</v>
      </c>
      <c r="E289" s="368" t="s">
        <v>342</v>
      </c>
      <c r="F289" s="368">
        <v>1</v>
      </c>
      <c r="G289" s="368" t="s">
        <v>3910</v>
      </c>
      <c r="H289" s="352"/>
      <c r="I289" s="364"/>
      <c r="J289" s="364"/>
      <c r="K289" s="355">
        <v>11</v>
      </c>
      <c r="L289" s="366" t="s">
        <v>4191</v>
      </c>
    </row>
    <row r="290" ht="21" customHeight="1" spans="1:12">
      <c r="A290" s="350">
        <v>284</v>
      </c>
      <c r="B290" s="355" t="s">
        <v>4188</v>
      </c>
      <c r="C290" s="368" t="s">
        <v>4211</v>
      </c>
      <c r="D290" s="367" t="s">
        <v>4212</v>
      </c>
      <c r="E290" s="368" t="s">
        <v>342</v>
      </c>
      <c r="F290" s="368">
        <v>1</v>
      </c>
      <c r="G290" s="368" t="s">
        <v>3910</v>
      </c>
      <c r="H290" s="352"/>
      <c r="I290" s="364"/>
      <c r="J290" s="364"/>
      <c r="K290" s="355">
        <v>7</v>
      </c>
      <c r="L290" s="366" t="s">
        <v>4191</v>
      </c>
    </row>
    <row r="291" ht="21" customHeight="1" spans="1:12">
      <c r="A291" s="350">
        <v>285</v>
      </c>
      <c r="B291" s="355" t="s">
        <v>4188</v>
      </c>
      <c r="C291" s="368" t="s">
        <v>4213</v>
      </c>
      <c r="D291" s="367" t="s">
        <v>4214</v>
      </c>
      <c r="E291" s="368" t="s">
        <v>342</v>
      </c>
      <c r="F291" s="368">
        <v>2</v>
      </c>
      <c r="G291" s="368" t="s">
        <v>3910</v>
      </c>
      <c r="H291" s="352"/>
      <c r="I291" s="364"/>
      <c r="J291" s="364"/>
      <c r="K291" s="355">
        <v>11</v>
      </c>
      <c r="L291" s="366" t="s">
        <v>4191</v>
      </c>
    </row>
    <row r="292" ht="21" customHeight="1" spans="1:12">
      <c r="A292" s="350">
        <v>286</v>
      </c>
      <c r="B292" s="355" t="s">
        <v>4188</v>
      </c>
      <c r="C292" s="368" t="s">
        <v>2759</v>
      </c>
      <c r="D292" s="367" t="s">
        <v>4215</v>
      </c>
      <c r="E292" s="368" t="s">
        <v>342</v>
      </c>
      <c r="F292" s="368">
        <v>4</v>
      </c>
      <c r="G292" s="368" t="s">
        <v>3910</v>
      </c>
      <c r="H292" s="352"/>
      <c r="I292" s="364"/>
      <c r="J292" s="364"/>
      <c r="K292" s="355">
        <v>5</v>
      </c>
      <c r="L292" s="366" t="s">
        <v>4191</v>
      </c>
    </row>
    <row r="293" ht="21" customHeight="1" spans="1:12">
      <c r="A293" s="350">
        <v>287</v>
      </c>
      <c r="B293" s="355" t="s">
        <v>4188</v>
      </c>
      <c r="C293" s="368" t="s">
        <v>4216</v>
      </c>
      <c r="D293" s="367" t="s">
        <v>4217</v>
      </c>
      <c r="E293" s="368" t="s">
        <v>342</v>
      </c>
      <c r="F293" s="368">
        <v>2</v>
      </c>
      <c r="G293" s="368" t="s">
        <v>3910</v>
      </c>
      <c r="H293" s="352"/>
      <c r="I293" s="364"/>
      <c r="J293" s="364"/>
      <c r="K293" s="355">
        <v>4</v>
      </c>
      <c r="L293" s="366" t="s">
        <v>4191</v>
      </c>
    </row>
    <row r="294" ht="21" customHeight="1" spans="1:12">
      <c r="A294" s="350">
        <v>288</v>
      </c>
      <c r="B294" s="355" t="s">
        <v>4188</v>
      </c>
      <c r="C294" s="368" t="s">
        <v>4216</v>
      </c>
      <c r="D294" s="367" t="s">
        <v>4218</v>
      </c>
      <c r="E294" s="368" t="s">
        <v>342</v>
      </c>
      <c r="F294" s="368">
        <v>1</v>
      </c>
      <c r="G294" s="368" t="s">
        <v>3910</v>
      </c>
      <c r="H294" s="352"/>
      <c r="I294" s="364"/>
      <c r="J294" s="364"/>
      <c r="K294" s="355">
        <v>4</v>
      </c>
      <c r="L294" s="366" t="s">
        <v>4191</v>
      </c>
    </row>
    <row r="295" ht="21" customHeight="1" spans="1:12">
      <c r="A295" s="350">
        <v>289</v>
      </c>
      <c r="B295" s="355" t="s">
        <v>4188</v>
      </c>
      <c r="C295" s="368" t="s">
        <v>4192</v>
      </c>
      <c r="D295" s="367" t="s">
        <v>4219</v>
      </c>
      <c r="E295" s="368" t="s">
        <v>342</v>
      </c>
      <c r="F295" s="368">
        <v>3</v>
      </c>
      <c r="G295" s="368" t="s">
        <v>3910</v>
      </c>
      <c r="H295" s="352"/>
      <c r="I295" s="364"/>
      <c r="J295" s="364"/>
      <c r="K295" s="355">
        <v>3</v>
      </c>
      <c r="L295" s="366" t="s">
        <v>4191</v>
      </c>
    </row>
    <row r="296" ht="21" customHeight="1" spans="1:12">
      <c r="A296" s="350">
        <v>290</v>
      </c>
      <c r="B296" s="355" t="s">
        <v>4188</v>
      </c>
      <c r="C296" s="368" t="s">
        <v>4220</v>
      </c>
      <c r="D296" s="367" t="s">
        <v>4221</v>
      </c>
      <c r="E296" s="368" t="s">
        <v>386</v>
      </c>
      <c r="F296" s="368">
        <v>1</v>
      </c>
      <c r="G296" s="368" t="s">
        <v>3910</v>
      </c>
      <c r="H296" s="352"/>
      <c r="I296" s="364"/>
      <c r="J296" s="364"/>
      <c r="K296" s="355">
        <v>3</v>
      </c>
      <c r="L296" s="366" t="s">
        <v>4191</v>
      </c>
    </row>
    <row r="297" ht="21" customHeight="1" spans="1:12">
      <c r="A297" s="350">
        <v>291</v>
      </c>
      <c r="B297" s="355" t="s">
        <v>4188</v>
      </c>
      <c r="C297" s="368" t="s">
        <v>4192</v>
      </c>
      <c r="D297" s="367" t="s">
        <v>4222</v>
      </c>
      <c r="E297" s="368" t="s">
        <v>386</v>
      </c>
      <c r="F297" s="368">
        <v>1</v>
      </c>
      <c r="G297" s="368" t="s">
        <v>3910</v>
      </c>
      <c r="H297" s="352"/>
      <c r="I297" s="364"/>
      <c r="J297" s="364"/>
      <c r="K297" s="355">
        <v>6</v>
      </c>
      <c r="L297" s="366" t="s">
        <v>4191</v>
      </c>
    </row>
    <row r="298" ht="21" customHeight="1" spans="1:12">
      <c r="A298" s="350">
        <v>292</v>
      </c>
      <c r="B298" s="355" t="s">
        <v>4188</v>
      </c>
      <c r="C298" s="368" t="s">
        <v>4223</v>
      </c>
      <c r="D298" s="367" t="s">
        <v>4224</v>
      </c>
      <c r="E298" s="368" t="s">
        <v>386</v>
      </c>
      <c r="F298" s="368">
        <v>1</v>
      </c>
      <c r="G298" s="368" t="s">
        <v>3910</v>
      </c>
      <c r="H298" s="352"/>
      <c r="I298" s="364"/>
      <c r="J298" s="364"/>
      <c r="K298" s="355">
        <v>4</v>
      </c>
      <c r="L298" s="366" t="s">
        <v>4191</v>
      </c>
    </row>
    <row r="299" ht="21" customHeight="1" spans="1:12">
      <c r="A299" s="350">
        <v>293</v>
      </c>
      <c r="B299" s="355" t="s">
        <v>4188</v>
      </c>
      <c r="C299" s="368" t="s">
        <v>2939</v>
      </c>
      <c r="D299" s="367" t="s">
        <v>4225</v>
      </c>
      <c r="E299" s="368" t="s">
        <v>895</v>
      </c>
      <c r="F299" s="368">
        <v>10</v>
      </c>
      <c r="G299" s="368" t="s">
        <v>3910</v>
      </c>
      <c r="H299" s="352"/>
      <c r="I299" s="364"/>
      <c r="J299" s="364"/>
      <c r="K299" s="355">
        <v>1</v>
      </c>
      <c r="L299" s="366" t="s">
        <v>4191</v>
      </c>
    </row>
    <row r="300" ht="21" customHeight="1" spans="1:12">
      <c r="A300" s="350">
        <v>294</v>
      </c>
      <c r="B300" s="355" t="s">
        <v>4188</v>
      </c>
      <c r="C300" s="368" t="s">
        <v>4192</v>
      </c>
      <c r="D300" s="367" t="s">
        <v>4226</v>
      </c>
      <c r="E300" s="368" t="s">
        <v>386</v>
      </c>
      <c r="F300" s="368">
        <v>1</v>
      </c>
      <c r="G300" s="368" t="s">
        <v>3910</v>
      </c>
      <c r="H300" s="352"/>
      <c r="I300" s="364"/>
      <c r="J300" s="364"/>
      <c r="K300" s="355">
        <v>6</v>
      </c>
      <c r="L300" s="366" t="s">
        <v>4191</v>
      </c>
    </row>
    <row r="301" ht="21" customHeight="1" spans="1:12">
      <c r="A301" s="350">
        <v>295</v>
      </c>
      <c r="B301" s="355" t="s">
        <v>4188</v>
      </c>
      <c r="C301" s="368" t="s">
        <v>4227</v>
      </c>
      <c r="D301" s="367" t="s">
        <v>4228</v>
      </c>
      <c r="E301" s="368" t="s">
        <v>895</v>
      </c>
      <c r="F301" s="368">
        <v>4</v>
      </c>
      <c r="G301" s="368" t="s">
        <v>3910</v>
      </c>
      <c r="H301" s="352"/>
      <c r="I301" s="364"/>
      <c r="J301" s="364"/>
      <c r="K301" s="355">
        <v>1</v>
      </c>
      <c r="L301" s="366" t="s">
        <v>4191</v>
      </c>
    </row>
    <row r="302" ht="21" customHeight="1" spans="1:12">
      <c r="A302" s="350">
        <v>296</v>
      </c>
      <c r="B302" s="355" t="s">
        <v>4188</v>
      </c>
      <c r="C302" s="368" t="s">
        <v>4229</v>
      </c>
      <c r="D302" s="367" t="s">
        <v>4230</v>
      </c>
      <c r="E302" s="368" t="s">
        <v>895</v>
      </c>
      <c r="F302" s="368">
        <v>3</v>
      </c>
      <c r="G302" s="368" t="s">
        <v>3910</v>
      </c>
      <c r="H302" s="352"/>
      <c r="I302" s="364"/>
      <c r="J302" s="364"/>
      <c r="K302" s="355">
        <v>1</v>
      </c>
      <c r="L302" s="366" t="s">
        <v>4191</v>
      </c>
    </row>
    <row r="303" ht="21" customHeight="1" spans="1:12">
      <c r="A303" s="350">
        <v>297</v>
      </c>
      <c r="B303" s="355" t="s">
        <v>4188</v>
      </c>
      <c r="C303" s="368" t="s">
        <v>4231</v>
      </c>
      <c r="D303" s="367" t="s">
        <v>4232</v>
      </c>
      <c r="E303" s="368" t="s">
        <v>386</v>
      </c>
      <c r="F303" s="368">
        <v>1</v>
      </c>
      <c r="G303" s="368" t="s">
        <v>3910</v>
      </c>
      <c r="H303" s="352"/>
      <c r="I303" s="364"/>
      <c r="J303" s="364"/>
      <c r="K303" s="355">
        <v>6</v>
      </c>
      <c r="L303" s="366" t="s">
        <v>4191</v>
      </c>
    </row>
    <row r="304" ht="21" customHeight="1" spans="1:12">
      <c r="A304" s="350">
        <v>298</v>
      </c>
      <c r="B304" s="355" t="s">
        <v>4188</v>
      </c>
      <c r="C304" s="368" t="s">
        <v>4233</v>
      </c>
      <c r="D304" s="367" t="s">
        <v>4234</v>
      </c>
      <c r="E304" s="368" t="s">
        <v>386</v>
      </c>
      <c r="F304" s="368">
        <v>1</v>
      </c>
      <c r="G304" s="368" t="s">
        <v>3910</v>
      </c>
      <c r="H304" s="352"/>
      <c r="I304" s="364"/>
      <c r="J304" s="364"/>
      <c r="K304" s="355">
        <v>4</v>
      </c>
      <c r="L304" s="366" t="s">
        <v>4191</v>
      </c>
    </row>
    <row r="305" ht="21" customHeight="1" spans="1:12">
      <c r="A305" s="350">
        <v>299</v>
      </c>
      <c r="B305" s="355" t="s">
        <v>4188</v>
      </c>
      <c r="C305" s="368" t="s">
        <v>4235</v>
      </c>
      <c r="D305" s="367" t="s">
        <v>4236</v>
      </c>
      <c r="E305" s="368" t="s">
        <v>386</v>
      </c>
      <c r="F305" s="368">
        <v>1</v>
      </c>
      <c r="G305" s="368" t="s">
        <v>3910</v>
      </c>
      <c r="H305" s="352"/>
      <c r="I305" s="364"/>
      <c r="J305" s="364"/>
      <c r="K305" s="355">
        <v>5</v>
      </c>
      <c r="L305" s="366" t="s">
        <v>4191</v>
      </c>
    </row>
    <row r="306" ht="21" customHeight="1" spans="1:12">
      <c r="A306" s="350">
        <v>300</v>
      </c>
      <c r="B306" s="355" t="s">
        <v>4188</v>
      </c>
      <c r="C306" s="368" t="s">
        <v>4235</v>
      </c>
      <c r="D306" s="367" t="s">
        <v>4237</v>
      </c>
      <c r="E306" s="368" t="s">
        <v>386</v>
      </c>
      <c r="F306" s="368">
        <v>1</v>
      </c>
      <c r="G306" s="368" t="s">
        <v>3910</v>
      </c>
      <c r="H306" s="352"/>
      <c r="I306" s="364"/>
      <c r="J306" s="364"/>
      <c r="K306" s="355">
        <v>5</v>
      </c>
      <c r="L306" s="366" t="s">
        <v>4191</v>
      </c>
    </row>
    <row r="307" ht="21" customHeight="1" spans="1:12">
      <c r="A307" s="350">
        <v>301</v>
      </c>
      <c r="B307" s="355" t="s">
        <v>4188</v>
      </c>
      <c r="C307" s="368" t="s">
        <v>4235</v>
      </c>
      <c r="D307" s="367" t="s">
        <v>4238</v>
      </c>
      <c r="E307" s="368" t="s">
        <v>386</v>
      </c>
      <c r="F307" s="368">
        <v>1</v>
      </c>
      <c r="G307" s="368" t="s">
        <v>3910</v>
      </c>
      <c r="H307" s="352"/>
      <c r="I307" s="364"/>
      <c r="J307" s="364"/>
      <c r="K307" s="355">
        <v>5</v>
      </c>
      <c r="L307" s="366" t="s">
        <v>4191</v>
      </c>
    </row>
    <row r="308" ht="21" customHeight="1" spans="1:12">
      <c r="A308" s="350">
        <v>302</v>
      </c>
      <c r="B308" s="355" t="s">
        <v>4188</v>
      </c>
      <c r="C308" s="368" t="s">
        <v>4235</v>
      </c>
      <c r="D308" s="368" t="s">
        <v>4239</v>
      </c>
      <c r="E308" s="368" t="s">
        <v>386</v>
      </c>
      <c r="F308" s="368">
        <v>5</v>
      </c>
      <c r="G308" s="385" t="s">
        <v>4112</v>
      </c>
      <c r="H308" s="352"/>
      <c r="I308" s="364"/>
      <c r="J308" s="364"/>
      <c r="K308" s="355">
        <v>5</v>
      </c>
      <c r="L308" s="366" t="s">
        <v>4191</v>
      </c>
    </row>
    <row r="309" ht="21" customHeight="1" spans="1:12">
      <c r="A309" s="350">
        <v>303</v>
      </c>
      <c r="B309" s="355" t="s">
        <v>4188</v>
      </c>
      <c r="C309" s="153" t="s">
        <v>4201</v>
      </c>
      <c r="D309" s="368" t="s">
        <v>4240</v>
      </c>
      <c r="E309" s="368" t="s">
        <v>342</v>
      </c>
      <c r="F309" s="368">
        <v>1</v>
      </c>
      <c r="G309" s="153" t="s">
        <v>3910</v>
      </c>
      <c r="H309" s="352"/>
      <c r="I309" s="364"/>
      <c r="J309" s="364"/>
      <c r="K309" s="355">
        <v>11</v>
      </c>
      <c r="L309" s="366" t="s">
        <v>4191</v>
      </c>
    </row>
    <row r="310" ht="21" customHeight="1" spans="1:12">
      <c r="A310" s="350">
        <v>304</v>
      </c>
      <c r="B310" s="355" t="s">
        <v>4188</v>
      </c>
      <c r="C310" s="153" t="s">
        <v>4209</v>
      </c>
      <c r="D310" s="153" t="s">
        <v>4241</v>
      </c>
      <c r="E310" s="368" t="s">
        <v>386</v>
      </c>
      <c r="F310" s="153">
        <v>1</v>
      </c>
      <c r="G310" s="153" t="s">
        <v>3910</v>
      </c>
      <c r="H310" s="352"/>
      <c r="I310" s="364"/>
      <c r="J310" s="364"/>
      <c r="K310" s="355">
        <v>11</v>
      </c>
      <c r="L310" s="366" t="s">
        <v>4191</v>
      </c>
    </row>
    <row r="311" ht="21" customHeight="1" spans="1:12">
      <c r="A311" s="350">
        <v>305</v>
      </c>
      <c r="B311" s="355" t="s">
        <v>4188</v>
      </c>
      <c r="C311" s="153" t="s">
        <v>2759</v>
      </c>
      <c r="D311" s="153" t="s">
        <v>4242</v>
      </c>
      <c r="E311" s="153" t="s">
        <v>386</v>
      </c>
      <c r="F311" s="153">
        <v>1</v>
      </c>
      <c r="G311" s="153" t="s">
        <v>3910</v>
      </c>
      <c r="H311" s="352"/>
      <c r="I311" s="364"/>
      <c r="J311" s="364"/>
      <c r="K311" s="355">
        <v>5</v>
      </c>
      <c r="L311" s="366" t="s">
        <v>4191</v>
      </c>
    </row>
    <row r="312" ht="21" customHeight="1" spans="1:12">
      <c r="A312" s="350">
        <v>306</v>
      </c>
      <c r="B312" s="355" t="s">
        <v>4188</v>
      </c>
      <c r="C312" s="153" t="s">
        <v>2759</v>
      </c>
      <c r="D312" s="153" t="s">
        <v>4243</v>
      </c>
      <c r="E312" s="153" t="s">
        <v>386</v>
      </c>
      <c r="F312" s="153">
        <v>1</v>
      </c>
      <c r="G312" s="153" t="s">
        <v>3910</v>
      </c>
      <c r="H312" s="352"/>
      <c r="I312" s="364"/>
      <c r="J312" s="364"/>
      <c r="K312" s="355">
        <v>5</v>
      </c>
      <c r="L312" s="366" t="s">
        <v>4191</v>
      </c>
    </row>
    <row r="313" ht="21" customHeight="1" spans="1:12">
      <c r="A313" s="350">
        <v>307</v>
      </c>
      <c r="B313" s="355" t="s">
        <v>4188</v>
      </c>
      <c r="C313" s="153" t="s">
        <v>4201</v>
      </c>
      <c r="D313" s="206" t="s">
        <v>4244</v>
      </c>
      <c r="E313" s="153" t="s">
        <v>386</v>
      </c>
      <c r="F313" s="153">
        <v>1</v>
      </c>
      <c r="G313" s="153" t="s">
        <v>3910</v>
      </c>
      <c r="H313" s="352"/>
      <c r="I313" s="364"/>
      <c r="J313" s="364"/>
      <c r="K313" s="355">
        <v>11</v>
      </c>
      <c r="L313" s="366" t="s">
        <v>4191</v>
      </c>
    </row>
    <row r="314" ht="21" customHeight="1" spans="1:12">
      <c r="A314" s="350">
        <v>308</v>
      </c>
      <c r="B314" s="355" t="s">
        <v>4188</v>
      </c>
      <c r="C314" s="153" t="s">
        <v>4209</v>
      </c>
      <c r="D314" s="206" t="s">
        <v>4245</v>
      </c>
      <c r="E314" s="153" t="s">
        <v>386</v>
      </c>
      <c r="F314" s="153">
        <v>1</v>
      </c>
      <c r="G314" s="153" t="s">
        <v>3910</v>
      </c>
      <c r="H314" s="352"/>
      <c r="I314" s="364"/>
      <c r="J314" s="364"/>
      <c r="K314" s="355">
        <v>11</v>
      </c>
      <c r="L314" s="366" t="s">
        <v>4191</v>
      </c>
    </row>
    <row r="315" ht="21" customHeight="1" spans="1:12">
      <c r="A315" s="350">
        <v>309</v>
      </c>
      <c r="B315" s="355" t="s">
        <v>4188</v>
      </c>
      <c r="C315" s="153" t="s">
        <v>4209</v>
      </c>
      <c r="D315" s="206" t="s">
        <v>4246</v>
      </c>
      <c r="E315" s="153" t="s">
        <v>386</v>
      </c>
      <c r="F315" s="153">
        <v>1</v>
      </c>
      <c r="G315" s="153" t="s">
        <v>3910</v>
      </c>
      <c r="H315" s="352"/>
      <c r="I315" s="364"/>
      <c r="J315" s="364"/>
      <c r="K315" s="355">
        <v>11</v>
      </c>
      <c r="L315" s="366" t="s">
        <v>4191</v>
      </c>
    </row>
    <row r="316" ht="21" customHeight="1" spans="1:12">
      <c r="A316" s="350">
        <v>310</v>
      </c>
      <c r="B316" s="355" t="s">
        <v>4188</v>
      </c>
      <c r="C316" s="153" t="s">
        <v>4201</v>
      </c>
      <c r="D316" s="206" t="s">
        <v>4247</v>
      </c>
      <c r="E316" s="153" t="s">
        <v>386</v>
      </c>
      <c r="F316" s="153">
        <v>1</v>
      </c>
      <c r="G316" s="153" t="s">
        <v>3910</v>
      </c>
      <c r="H316" s="352"/>
      <c r="I316" s="364"/>
      <c r="J316" s="364"/>
      <c r="K316" s="355">
        <v>11</v>
      </c>
      <c r="L316" s="366" t="s">
        <v>4191</v>
      </c>
    </row>
    <row r="317" ht="21" customHeight="1" spans="1:12">
      <c r="A317" s="350">
        <v>311</v>
      </c>
      <c r="B317" s="355" t="s">
        <v>4188</v>
      </c>
      <c r="C317" s="153" t="s">
        <v>2759</v>
      </c>
      <c r="D317" s="206" t="s">
        <v>4248</v>
      </c>
      <c r="E317" s="153" t="s">
        <v>386</v>
      </c>
      <c r="F317" s="153">
        <v>1</v>
      </c>
      <c r="G317" s="153" t="s">
        <v>3910</v>
      </c>
      <c r="H317" s="352"/>
      <c r="I317" s="364"/>
      <c r="J317" s="364"/>
      <c r="K317" s="355">
        <v>5</v>
      </c>
      <c r="L317" s="366" t="s">
        <v>4191</v>
      </c>
    </row>
    <row r="318" ht="21" customHeight="1" spans="1:12">
      <c r="A318" s="350">
        <v>312</v>
      </c>
      <c r="B318" s="355" t="s">
        <v>4188</v>
      </c>
      <c r="C318" s="153" t="s">
        <v>4216</v>
      </c>
      <c r="D318" s="206" t="s">
        <v>4249</v>
      </c>
      <c r="E318" s="153" t="s">
        <v>386</v>
      </c>
      <c r="F318" s="153">
        <v>1</v>
      </c>
      <c r="G318" s="153" t="s">
        <v>3910</v>
      </c>
      <c r="H318" s="352"/>
      <c r="I318" s="364"/>
      <c r="J318" s="364"/>
      <c r="K318" s="355">
        <v>4</v>
      </c>
      <c r="L318" s="366" t="s">
        <v>4191</v>
      </c>
    </row>
    <row r="319" ht="21" customHeight="1" spans="1:12">
      <c r="A319" s="350">
        <v>313</v>
      </c>
      <c r="B319" s="355" t="s">
        <v>4188</v>
      </c>
      <c r="C319" s="153" t="s">
        <v>4250</v>
      </c>
      <c r="D319" s="153"/>
      <c r="E319" s="153" t="s">
        <v>4251</v>
      </c>
      <c r="F319" s="153">
        <v>1</v>
      </c>
      <c r="G319" s="153"/>
      <c r="H319" s="352"/>
      <c r="I319" s="364"/>
      <c r="J319" s="364"/>
      <c r="K319" s="355">
        <v>1</v>
      </c>
      <c r="L319" s="366" t="s">
        <v>4191</v>
      </c>
    </row>
    <row r="320" ht="21" customHeight="1" spans="1:12">
      <c r="A320" s="350">
        <v>314</v>
      </c>
      <c r="B320" s="355" t="s">
        <v>4252</v>
      </c>
      <c r="C320" s="368" t="s">
        <v>4253</v>
      </c>
      <c r="D320" s="206" t="s">
        <v>4254</v>
      </c>
      <c r="E320" s="153" t="s">
        <v>386</v>
      </c>
      <c r="F320" s="153">
        <v>1</v>
      </c>
      <c r="G320" s="153" t="s">
        <v>3910</v>
      </c>
      <c r="H320" s="352"/>
      <c r="I320" s="364"/>
      <c r="J320" s="364"/>
      <c r="K320" s="355">
        <v>9</v>
      </c>
      <c r="L320" s="366" t="s">
        <v>4191</v>
      </c>
    </row>
    <row r="321" ht="21" customHeight="1" spans="1:12">
      <c r="A321" s="350">
        <v>315</v>
      </c>
      <c r="B321" s="355" t="s">
        <v>4252</v>
      </c>
      <c r="C321" s="368" t="s">
        <v>3711</v>
      </c>
      <c r="D321" s="206" t="s">
        <v>4255</v>
      </c>
      <c r="E321" s="153" t="s">
        <v>386</v>
      </c>
      <c r="F321" s="153">
        <v>1</v>
      </c>
      <c r="G321" s="153" t="s">
        <v>3910</v>
      </c>
      <c r="H321" s="352"/>
      <c r="I321" s="364"/>
      <c r="J321" s="364"/>
      <c r="K321" s="355">
        <v>5</v>
      </c>
      <c r="L321" s="366" t="s">
        <v>4191</v>
      </c>
    </row>
    <row r="322" ht="21" customHeight="1" spans="1:12">
      <c r="A322" s="350">
        <v>316</v>
      </c>
      <c r="B322" s="355" t="s">
        <v>4252</v>
      </c>
      <c r="C322" s="368" t="s">
        <v>4256</v>
      </c>
      <c r="D322" s="206" t="s">
        <v>4257</v>
      </c>
      <c r="E322" s="153" t="s">
        <v>386</v>
      </c>
      <c r="F322" s="153">
        <v>1</v>
      </c>
      <c r="G322" s="153" t="s">
        <v>3910</v>
      </c>
      <c r="H322" s="352"/>
      <c r="I322" s="364"/>
      <c r="J322" s="364"/>
      <c r="K322" s="355">
        <v>3</v>
      </c>
      <c r="L322" s="366" t="s">
        <v>4191</v>
      </c>
    </row>
    <row r="323" ht="21" customHeight="1" spans="1:12">
      <c r="A323" s="350">
        <v>317</v>
      </c>
      <c r="B323" s="355" t="s">
        <v>4252</v>
      </c>
      <c r="C323" s="368" t="s">
        <v>4258</v>
      </c>
      <c r="D323" s="206" t="s">
        <v>4259</v>
      </c>
      <c r="E323" s="153" t="s">
        <v>342</v>
      </c>
      <c r="F323" s="153">
        <v>1</v>
      </c>
      <c r="G323" s="153" t="s">
        <v>3910</v>
      </c>
      <c r="H323" s="352"/>
      <c r="I323" s="364"/>
      <c r="J323" s="364"/>
      <c r="K323" s="355">
        <v>120</v>
      </c>
      <c r="L323" s="366" t="s">
        <v>4191</v>
      </c>
    </row>
    <row r="324" ht="21" customHeight="1" spans="1:12">
      <c r="A324" s="350">
        <v>318</v>
      </c>
      <c r="B324" s="355" t="s">
        <v>4252</v>
      </c>
      <c r="C324" s="368" t="s">
        <v>4260</v>
      </c>
      <c r="D324" s="206" t="s">
        <v>4261</v>
      </c>
      <c r="E324" s="153" t="s">
        <v>416</v>
      </c>
      <c r="F324" s="153">
        <v>2</v>
      </c>
      <c r="G324" s="153" t="s">
        <v>3910</v>
      </c>
      <c r="H324" s="352"/>
      <c r="I324" s="364"/>
      <c r="J324" s="364"/>
      <c r="K324" s="355">
        <v>120</v>
      </c>
      <c r="L324" s="366" t="s">
        <v>4191</v>
      </c>
    </row>
    <row r="325" ht="21" customHeight="1" spans="1:12">
      <c r="A325" s="350">
        <v>319</v>
      </c>
      <c r="B325" s="355" t="s">
        <v>4252</v>
      </c>
      <c r="C325" s="368" t="s">
        <v>4258</v>
      </c>
      <c r="D325" s="206" t="s">
        <v>4262</v>
      </c>
      <c r="E325" s="153" t="s">
        <v>342</v>
      </c>
      <c r="F325" s="153">
        <v>2</v>
      </c>
      <c r="G325" s="153" t="s">
        <v>3910</v>
      </c>
      <c r="H325" s="352"/>
      <c r="I325" s="364"/>
      <c r="J325" s="364"/>
      <c r="K325" s="355">
        <v>120</v>
      </c>
      <c r="L325" s="366" t="s">
        <v>4191</v>
      </c>
    </row>
    <row r="326" ht="21" customHeight="1" spans="1:12">
      <c r="A326" s="350">
        <v>320</v>
      </c>
      <c r="B326" s="355" t="s">
        <v>4252</v>
      </c>
      <c r="C326" s="368" t="s">
        <v>4263</v>
      </c>
      <c r="D326" s="206" t="s">
        <v>4264</v>
      </c>
      <c r="E326" s="153" t="s">
        <v>342</v>
      </c>
      <c r="F326" s="153">
        <v>2</v>
      </c>
      <c r="G326" s="153" t="s">
        <v>3910</v>
      </c>
      <c r="H326" s="352"/>
      <c r="I326" s="364"/>
      <c r="J326" s="364"/>
      <c r="K326" s="355">
        <v>12</v>
      </c>
      <c r="L326" s="366" t="s">
        <v>4191</v>
      </c>
    </row>
    <row r="327" ht="21" customHeight="1" spans="1:12">
      <c r="A327" s="350">
        <v>321</v>
      </c>
      <c r="B327" s="355" t="s">
        <v>4252</v>
      </c>
      <c r="C327" s="368" t="s">
        <v>4263</v>
      </c>
      <c r="D327" s="206" t="s">
        <v>4265</v>
      </c>
      <c r="E327" s="153" t="s">
        <v>342</v>
      </c>
      <c r="F327" s="153">
        <v>2</v>
      </c>
      <c r="G327" s="153" t="s">
        <v>3910</v>
      </c>
      <c r="H327" s="352"/>
      <c r="I327" s="364"/>
      <c r="J327" s="364"/>
      <c r="K327" s="355">
        <v>12</v>
      </c>
      <c r="L327" s="366" t="s">
        <v>4191</v>
      </c>
    </row>
    <row r="328" ht="21" customHeight="1" spans="1:12">
      <c r="A328" s="350">
        <v>322</v>
      </c>
      <c r="B328" s="355" t="s">
        <v>4252</v>
      </c>
      <c r="C328" s="368" t="s">
        <v>4263</v>
      </c>
      <c r="D328" s="206" t="s">
        <v>4266</v>
      </c>
      <c r="E328" s="153" t="s">
        <v>342</v>
      </c>
      <c r="F328" s="153">
        <v>1</v>
      </c>
      <c r="G328" s="153" t="s">
        <v>3910</v>
      </c>
      <c r="H328" s="352"/>
      <c r="I328" s="364"/>
      <c r="J328" s="364"/>
      <c r="K328" s="355">
        <v>12</v>
      </c>
      <c r="L328" s="366" t="s">
        <v>4191</v>
      </c>
    </row>
    <row r="329" ht="21" customHeight="1" spans="1:12">
      <c r="A329" s="350">
        <v>323</v>
      </c>
      <c r="B329" s="355" t="s">
        <v>4252</v>
      </c>
      <c r="C329" s="368" t="s">
        <v>4267</v>
      </c>
      <c r="D329" s="368" t="s">
        <v>4268</v>
      </c>
      <c r="E329" s="368" t="s">
        <v>386</v>
      </c>
      <c r="F329" s="368">
        <v>1</v>
      </c>
      <c r="G329" s="368" t="s">
        <v>3910</v>
      </c>
      <c r="H329" s="352"/>
      <c r="I329" s="364"/>
      <c r="J329" s="364"/>
      <c r="K329" s="355">
        <v>4</v>
      </c>
      <c r="L329" s="366" t="s">
        <v>4191</v>
      </c>
    </row>
    <row r="330" ht="21" customHeight="1" spans="1:12">
      <c r="A330" s="350">
        <v>324</v>
      </c>
      <c r="B330" s="381" t="s">
        <v>4269</v>
      </c>
      <c r="C330" s="382" t="s">
        <v>4270</v>
      </c>
      <c r="D330" s="382"/>
      <c r="E330" s="382" t="s">
        <v>972</v>
      </c>
      <c r="F330" s="382">
        <v>1</v>
      </c>
      <c r="G330" s="382" t="s">
        <v>3977</v>
      </c>
      <c r="H330" s="352"/>
      <c r="I330" s="364"/>
      <c r="J330" s="364"/>
      <c r="K330" s="355">
        <v>1</v>
      </c>
      <c r="L330" s="366" t="s">
        <v>4191</v>
      </c>
    </row>
    <row r="331" ht="21" customHeight="1" spans="1:12">
      <c r="A331" s="350">
        <v>325</v>
      </c>
      <c r="B331" s="381" t="s">
        <v>4269</v>
      </c>
      <c r="C331" s="368" t="s">
        <v>2643</v>
      </c>
      <c r="D331" s="368"/>
      <c r="E331" s="368" t="s">
        <v>386</v>
      </c>
      <c r="F331" s="368">
        <v>51</v>
      </c>
      <c r="G331" s="368" t="s">
        <v>4271</v>
      </c>
      <c r="H331" s="352"/>
      <c r="I331" s="364"/>
      <c r="J331" s="364"/>
      <c r="K331" s="355">
        <v>1</v>
      </c>
      <c r="L331" s="366" t="s">
        <v>4191</v>
      </c>
    </row>
    <row r="332" ht="21" customHeight="1" spans="1:12">
      <c r="A332" s="350">
        <v>326</v>
      </c>
      <c r="B332" s="381" t="s">
        <v>4269</v>
      </c>
      <c r="C332" s="368" t="s">
        <v>2643</v>
      </c>
      <c r="D332" s="368"/>
      <c r="E332" s="368" t="s">
        <v>386</v>
      </c>
      <c r="F332" s="368">
        <v>36</v>
      </c>
      <c r="G332" s="368" t="s">
        <v>3904</v>
      </c>
      <c r="H332" s="352"/>
      <c r="I332" s="364"/>
      <c r="J332" s="364"/>
      <c r="K332" s="355">
        <v>1</v>
      </c>
      <c r="L332" s="366" t="s">
        <v>4191</v>
      </c>
    </row>
    <row r="333" ht="21" customHeight="1" spans="1:12">
      <c r="A333" s="350">
        <v>327</v>
      </c>
      <c r="B333" s="381" t="s">
        <v>4269</v>
      </c>
      <c r="C333" s="368" t="s">
        <v>2643</v>
      </c>
      <c r="D333" s="368"/>
      <c r="E333" s="368" t="s">
        <v>2644</v>
      </c>
      <c r="F333" s="368">
        <v>217</v>
      </c>
      <c r="G333" s="368" t="s">
        <v>4271</v>
      </c>
      <c r="H333" s="352"/>
      <c r="I333" s="364"/>
      <c r="J333" s="364"/>
      <c r="K333" s="355">
        <v>1</v>
      </c>
      <c r="L333" s="366" t="s">
        <v>4191</v>
      </c>
    </row>
    <row r="334" ht="21" customHeight="1" spans="1:12">
      <c r="A334" s="350">
        <v>328</v>
      </c>
      <c r="B334" s="381" t="s">
        <v>4269</v>
      </c>
      <c r="C334" s="367" t="s">
        <v>4272</v>
      </c>
      <c r="D334" s="368"/>
      <c r="E334" s="368" t="s">
        <v>378</v>
      </c>
      <c r="F334" s="368">
        <v>1</v>
      </c>
      <c r="G334" s="368" t="s">
        <v>3910</v>
      </c>
      <c r="H334" s="352"/>
      <c r="I334" s="364"/>
      <c r="J334" s="364"/>
      <c r="K334" s="355">
        <v>13</v>
      </c>
      <c r="L334" s="366" t="s">
        <v>4191</v>
      </c>
    </row>
    <row r="335" ht="21" customHeight="1" spans="1:12">
      <c r="A335" s="350">
        <v>329</v>
      </c>
      <c r="B335" s="381" t="s">
        <v>4269</v>
      </c>
      <c r="C335" s="383" t="s">
        <v>4273</v>
      </c>
      <c r="D335" s="368"/>
      <c r="E335" s="383" t="s">
        <v>1389</v>
      </c>
      <c r="F335" s="368">
        <v>1</v>
      </c>
      <c r="G335" s="368" t="s">
        <v>4112</v>
      </c>
      <c r="H335" s="352"/>
      <c r="I335" s="364"/>
      <c r="J335" s="364"/>
      <c r="K335" s="355">
        <v>4</v>
      </c>
      <c r="L335" s="366" t="s">
        <v>4191</v>
      </c>
    </row>
    <row r="336" ht="21" customHeight="1" spans="1:12">
      <c r="A336" s="350">
        <v>330</v>
      </c>
      <c r="B336" s="355" t="s">
        <v>4274</v>
      </c>
      <c r="C336" s="380" t="s">
        <v>4275</v>
      </c>
      <c r="D336" s="206"/>
      <c r="E336" s="206" t="s">
        <v>386</v>
      </c>
      <c r="F336" s="206">
        <v>2</v>
      </c>
      <c r="G336" s="206" t="s">
        <v>4133</v>
      </c>
      <c r="H336" s="352"/>
      <c r="I336" s="364"/>
      <c r="J336" s="364"/>
      <c r="K336" s="355">
        <v>1680</v>
      </c>
      <c r="L336" s="366" t="s">
        <v>3905</v>
      </c>
    </row>
    <row r="337" ht="21" customHeight="1" spans="1:12">
      <c r="A337" s="350">
        <v>331</v>
      </c>
      <c r="B337" s="355" t="s">
        <v>4274</v>
      </c>
      <c r="C337" s="368" t="s">
        <v>4276</v>
      </c>
      <c r="D337" s="206" t="s">
        <v>4277</v>
      </c>
      <c r="E337" s="153" t="s">
        <v>342</v>
      </c>
      <c r="F337" s="153">
        <v>3</v>
      </c>
      <c r="G337" s="153" t="s">
        <v>3893</v>
      </c>
      <c r="H337" s="352"/>
      <c r="I337" s="364"/>
      <c r="J337" s="364"/>
      <c r="K337" s="355">
        <v>1680</v>
      </c>
      <c r="L337" s="366" t="s">
        <v>3905</v>
      </c>
    </row>
    <row r="338" ht="21" customHeight="1" spans="1:12">
      <c r="A338" s="350">
        <v>332</v>
      </c>
      <c r="B338" s="355" t="s">
        <v>4274</v>
      </c>
      <c r="C338" s="368" t="s">
        <v>4276</v>
      </c>
      <c r="D338" s="206" t="s">
        <v>4278</v>
      </c>
      <c r="E338" s="153" t="s">
        <v>342</v>
      </c>
      <c r="F338" s="153">
        <v>1</v>
      </c>
      <c r="G338" s="153" t="s">
        <v>3910</v>
      </c>
      <c r="H338" s="352"/>
      <c r="I338" s="364"/>
      <c r="J338" s="364"/>
      <c r="K338" s="355">
        <v>1680</v>
      </c>
      <c r="L338" s="366" t="s">
        <v>3905</v>
      </c>
    </row>
    <row r="339" ht="21" customHeight="1" spans="1:12">
      <c r="A339" s="350">
        <v>333</v>
      </c>
      <c r="B339" s="355" t="s">
        <v>4274</v>
      </c>
      <c r="C339" s="368" t="s">
        <v>4279</v>
      </c>
      <c r="D339" s="206" t="s">
        <v>4280</v>
      </c>
      <c r="E339" s="153" t="s">
        <v>342</v>
      </c>
      <c r="F339" s="153">
        <v>1</v>
      </c>
      <c r="G339" s="153" t="s">
        <v>3893</v>
      </c>
      <c r="H339" s="352"/>
      <c r="I339" s="364"/>
      <c r="J339" s="364"/>
      <c r="K339" s="355">
        <v>1680</v>
      </c>
      <c r="L339" s="366" t="s">
        <v>3905</v>
      </c>
    </row>
    <row r="340" ht="21" customHeight="1" spans="1:12">
      <c r="A340" s="350">
        <v>334</v>
      </c>
      <c r="B340" s="355" t="s">
        <v>4281</v>
      </c>
      <c r="C340" s="379" t="s">
        <v>4282</v>
      </c>
      <c r="D340" s="162"/>
      <c r="E340" s="162" t="s">
        <v>468</v>
      </c>
      <c r="F340" s="162">
        <v>100</v>
      </c>
      <c r="G340" s="153" t="s">
        <v>3910</v>
      </c>
      <c r="H340" s="352"/>
      <c r="I340" s="364"/>
      <c r="J340" s="364"/>
      <c r="K340" s="355">
        <v>6</v>
      </c>
      <c r="L340" s="366" t="s">
        <v>4191</v>
      </c>
    </row>
    <row r="341" ht="21" customHeight="1" spans="1:12">
      <c r="A341" s="350">
        <v>335</v>
      </c>
      <c r="B341" s="355" t="s">
        <v>4281</v>
      </c>
      <c r="C341" s="379" t="s">
        <v>4283</v>
      </c>
      <c r="D341" s="162"/>
      <c r="E341" s="162" t="s">
        <v>468</v>
      </c>
      <c r="F341" s="162">
        <v>200</v>
      </c>
      <c r="G341" s="153" t="s">
        <v>3910</v>
      </c>
      <c r="H341" s="352"/>
      <c r="I341" s="364"/>
      <c r="J341" s="364"/>
      <c r="K341" s="355">
        <v>8</v>
      </c>
      <c r="L341" s="366" t="s">
        <v>4191</v>
      </c>
    </row>
    <row r="342" ht="21" customHeight="1" spans="1:12">
      <c r="A342" s="350">
        <v>336</v>
      </c>
      <c r="B342" s="355" t="s">
        <v>4281</v>
      </c>
      <c r="C342" s="379" t="s">
        <v>4284</v>
      </c>
      <c r="D342" s="162"/>
      <c r="E342" s="162" t="s">
        <v>468</v>
      </c>
      <c r="F342" s="162">
        <v>200</v>
      </c>
      <c r="G342" s="153" t="s">
        <v>3910</v>
      </c>
      <c r="H342" s="352"/>
      <c r="I342" s="364"/>
      <c r="J342" s="364"/>
      <c r="K342" s="355">
        <v>8</v>
      </c>
      <c r="L342" s="366" t="s">
        <v>4191</v>
      </c>
    </row>
    <row r="343" ht="21" customHeight="1" spans="1:12">
      <c r="A343" s="350">
        <v>337</v>
      </c>
      <c r="B343" s="355" t="s">
        <v>4281</v>
      </c>
      <c r="C343" s="379" t="s">
        <v>4285</v>
      </c>
      <c r="D343" s="162"/>
      <c r="E343" s="162" t="s">
        <v>468</v>
      </c>
      <c r="F343" s="162">
        <v>300</v>
      </c>
      <c r="G343" s="153" t="s">
        <v>3910</v>
      </c>
      <c r="H343" s="352"/>
      <c r="I343" s="364"/>
      <c r="J343" s="364"/>
      <c r="K343" s="355">
        <v>8</v>
      </c>
      <c r="L343" s="366" t="s">
        <v>4191</v>
      </c>
    </row>
    <row r="344" ht="21" customHeight="1" spans="1:12">
      <c r="A344" s="350">
        <v>338</v>
      </c>
      <c r="B344" s="355" t="s">
        <v>4281</v>
      </c>
      <c r="C344" s="368" t="s">
        <v>4286</v>
      </c>
      <c r="D344" s="206"/>
      <c r="E344" s="153" t="s">
        <v>468</v>
      </c>
      <c r="F344" s="153">
        <v>20</v>
      </c>
      <c r="G344" s="153" t="s">
        <v>3910</v>
      </c>
      <c r="H344" s="352"/>
      <c r="I344" s="364"/>
      <c r="J344" s="364"/>
      <c r="K344" s="355">
        <v>1680</v>
      </c>
      <c r="L344" s="366" t="s">
        <v>3905</v>
      </c>
    </row>
    <row r="345" ht="21" customHeight="1" spans="1:12">
      <c r="A345" s="350">
        <v>339</v>
      </c>
      <c r="B345" s="355" t="s">
        <v>4287</v>
      </c>
      <c r="C345" s="36" t="s">
        <v>4288</v>
      </c>
      <c r="D345" s="356" t="s">
        <v>4289</v>
      </c>
      <c r="E345" s="36" t="s">
        <v>1389</v>
      </c>
      <c r="F345" s="36">
        <v>8</v>
      </c>
      <c r="G345" s="153" t="s">
        <v>3910</v>
      </c>
      <c r="H345" s="352"/>
      <c r="I345" s="364"/>
      <c r="J345" s="364"/>
      <c r="K345" s="355">
        <v>0</v>
      </c>
      <c r="L345" s="366" t="s">
        <v>4290</v>
      </c>
    </row>
    <row r="346" ht="21" customHeight="1" spans="1:12">
      <c r="A346" s="350">
        <v>340</v>
      </c>
      <c r="B346" s="355" t="s">
        <v>4287</v>
      </c>
      <c r="C346" s="36" t="s">
        <v>4288</v>
      </c>
      <c r="D346" s="357">
        <v>881</v>
      </c>
      <c r="E346" s="36" t="s">
        <v>1389</v>
      </c>
      <c r="F346" s="36">
        <v>8</v>
      </c>
      <c r="G346" s="153" t="s">
        <v>3910</v>
      </c>
      <c r="H346" s="352"/>
      <c r="I346" s="364"/>
      <c r="J346" s="364"/>
      <c r="K346" s="355">
        <v>0</v>
      </c>
      <c r="L346" s="366" t="s">
        <v>4290</v>
      </c>
    </row>
    <row r="347" ht="21" customHeight="1" spans="1:12">
      <c r="A347" s="350">
        <v>341</v>
      </c>
      <c r="B347" s="355" t="s">
        <v>4287</v>
      </c>
      <c r="C347" s="36" t="s">
        <v>4288</v>
      </c>
      <c r="D347" s="15" t="s">
        <v>4291</v>
      </c>
      <c r="E347" s="36" t="s">
        <v>1389</v>
      </c>
      <c r="F347" s="36">
        <v>3</v>
      </c>
      <c r="G347" s="153" t="s">
        <v>3910</v>
      </c>
      <c r="H347" s="352"/>
      <c r="I347" s="364"/>
      <c r="J347" s="364"/>
      <c r="K347" s="355">
        <v>0</v>
      </c>
      <c r="L347" s="366" t="s">
        <v>4290</v>
      </c>
    </row>
    <row r="348" ht="21" customHeight="1" spans="1:12">
      <c r="A348" s="350">
        <v>342</v>
      </c>
      <c r="B348" s="355" t="s">
        <v>4287</v>
      </c>
      <c r="C348" s="36" t="s">
        <v>4292</v>
      </c>
      <c r="D348" s="15" t="s">
        <v>4293</v>
      </c>
      <c r="E348" s="36" t="s">
        <v>1389</v>
      </c>
      <c r="F348" s="36">
        <v>3</v>
      </c>
      <c r="G348" s="153" t="s">
        <v>3910</v>
      </c>
      <c r="H348" s="352"/>
      <c r="I348" s="364"/>
      <c r="J348" s="364"/>
      <c r="K348" s="355">
        <v>0</v>
      </c>
      <c r="L348" s="366" t="s">
        <v>4290</v>
      </c>
    </row>
    <row r="349" ht="21" customHeight="1" spans="1:12">
      <c r="A349" s="350">
        <v>343</v>
      </c>
      <c r="B349" s="355" t="s">
        <v>4287</v>
      </c>
      <c r="C349" s="36" t="s">
        <v>4294</v>
      </c>
      <c r="D349" s="15" t="s">
        <v>4295</v>
      </c>
      <c r="E349" s="36" t="s">
        <v>1389</v>
      </c>
      <c r="F349" s="36">
        <v>1</v>
      </c>
      <c r="G349" s="153" t="s">
        <v>3910</v>
      </c>
      <c r="H349" s="352"/>
      <c r="I349" s="364"/>
      <c r="J349" s="364"/>
      <c r="K349" s="355">
        <v>0</v>
      </c>
      <c r="L349" s="366" t="s">
        <v>4290</v>
      </c>
    </row>
    <row r="350" ht="21" customHeight="1" spans="1:12">
      <c r="A350" s="350">
        <v>344</v>
      </c>
      <c r="B350" s="355" t="s">
        <v>4287</v>
      </c>
      <c r="C350" s="36" t="s">
        <v>4288</v>
      </c>
      <c r="D350" s="356" t="s">
        <v>4289</v>
      </c>
      <c r="E350" s="36" t="s">
        <v>1389</v>
      </c>
      <c r="F350" s="36">
        <v>1</v>
      </c>
      <c r="G350" s="153" t="s">
        <v>3910</v>
      </c>
      <c r="H350" s="352"/>
      <c r="I350" s="364"/>
      <c r="J350" s="364"/>
      <c r="K350" s="355">
        <v>0</v>
      </c>
      <c r="L350" s="366" t="s">
        <v>4290</v>
      </c>
    </row>
    <row r="351" ht="21" customHeight="1" spans="1:12">
      <c r="A351" s="350">
        <v>345</v>
      </c>
      <c r="B351" s="355" t="s">
        <v>4287</v>
      </c>
      <c r="C351" s="36" t="s">
        <v>4288</v>
      </c>
      <c r="D351" s="15" t="s">
        <v>4296</v>
      </c>
      <c r="E351" s="36" t="s">
        <v>1389</v>
      </c>
      <c r="F351" s="36">
        <v>1</v>
      </c>
      <c r="G351" s="153" t="s">
        <v>3910</v>
      </c>
      <c r="H351" s="352"/>
      <c r="I351" s="364"/>
      <c r="J351" s="364"/>
      <c r="K351" s="355">
        <v>0</v>
      </c>
      <c r="L351" s="366" t="s">
        <v>4290</v>
      </c>
    </row>
    <row r="352" ht="21" customHeight="1" spans="1:12">
      <c r="A352" s="350">
        <v>346</v>
      </c>
      <c r="B352" s="355" t="s">
        <v>4287</v>
      </c>
      <c r="C352" s="36" t="s">
        <v>4297</v>
      </c>
      <c r="D352" s="15" t="s">
        <v>4298</v>
      </c>
      <c r="E352" s="36" t="s">
        <v>1389</v>
      </c>
      <c r="F352" s="36">
        <v>1</v>
      </c>
      <c r="G352" s="153" t="s">
        <v>3910</v>
      </c>
      <c r="H352" s="352"/>
      <c r="I352" s="364"/>
      <c r="J352" s="364"/>
      <c r="K352" s="355">
        <v>0</v>
      </c>
      <c r="L352" s="366" t="s">
        <v>4290</v>
      </c>
    </row>
    <row r="353" ht="21" customHeight="1" spans="1:12">
      <c r="A353" s="350">
        <v>347</v>
      </c>
      <c r="B353" s="355" t="s">
        <v>4287</v>
      </c>
      <c r="C353" s="36" t="s">
        <v>4288</v>
      </c>
      <c r="D353" s="15" t="s">
        <v>4296</v>
      </c>
      <c r="E353" s="36" t="s">
        <v>1389</v>
      </c>
      <c r="F353" s="36">
        <v>2</v>
      </c>
      <c r="G353" s="153" t="s">
        <v>3910</v>
      </c>
      <c r="H353" s="352"/>
      <c r="I353" s="364"/>
      <c r="J353" s="364"/>
      <c r="K353" s="355">
        <v>0</v>
      </c>
      <c r="L353" s="366" t="s">
        <v>4290</v>
      </c>
    </row>
    <row r="354" ht="21" customHeight="1" spans="1:12">
      <c r="A354" s="350">
        <v>348</v>
      </c>
      <c r="B354" s="355" t="s">
        <v>4287</v>
      </c>
      <c r="C354" s="36" t="s">
        <v>4288</v>
      </c>
      <c r="D354" s="15" t="s">
        <v>4291</v>
      </c>
      <c r="E354" s="36" t="s">
        <v>1389</v>
      </c>
      <c r="F354" s="36">
        <v>3</v>
      </c>
      <c r="G354" s="153" t="s">
        <v>3910</v>
      </c>
      <c r="H354" s="352"/>
      <c r="I354" s="364"/>
      <c r="J354" s="364"/>
      <c r="K354" s="355">
        <v>0</v>
      </c>
      <c r="L354" s="366" t="s">
        <v>4290</v>
      </c>
    </row>
    <row r="355" ht="21" customHeight="1" spans="1:12">
      <c r="A355" s="350">
        <v>349</v>
      </c>
      <c r="B355" s="355" t="s">
        <v>4287</v>
      </c>
      <c r="C355" s="36" t="s">
        <v>4299</v>
      </c>
      <c r="D355" s="15" t="s">
        <v>4300</v>
      </c>
      <c r="E355" s="36" t="s">
        <v>1389</v>
      </c>
      <c r="F355" s="36">
        <v>100</v>
      </c>
      <c r="G355" s="153" t="s">
        <v>3910</v>
      </c>
      <c r="H355" s="352"/>
      <c r="I355" s="364"/>
      <c r="J355" s="364"/>
      <c r="K355" s="355">
        <v>0</v>
      </c>
      <c r="L355" s="366" t="s">
        <v>4290</v>
      </c>
    </row>
    <row r="356" ht="21" customHeight="1" spans="1:12">
      <c r="A356" s="350">
        <v>350</v>
      </c>
      <c r="B356" s="355" t="s">
        <v>4287</v>
      </c>
      <c r="C356" s="36" t="s">
        <v>4301</v>
      </c>
      <c r="D356" s="15" t="s">
        <v>4302</v>
      </c>
      <c r="E356" s="36" t="s">
        <v>1389</v>
      </c>
      <c r="F356" s="36">
        <v>26</v>
      </c>
      <c r="G356" s="153" t="s">
        <v>3910</v>
      </c>
      <c r="H356" s="352"/>
      <c r="I356" s="364"/>
      <c r="J356" s="364"/>
      <c r="K356" s="355">
        <v>0</v>
      </c>
      <c r="L356" s="366" t="s">
        <v>4290</v>
      </c>
    </row>
    <row r="357" ht="21" customHeight="1" spans="1:12">
      <c r="A357" s="350">
        <v>351</v>
      </c>
      <c r="B357" s="355" t="s">
        <v>4287</v>
      </c>
      <c r="C357" s="36" t="s">
        <v>4303</v>
      </c>
      <c r="D357" s="15" t="s">
        <v>4304</v>
      </c>
      <c r="E357" s="36" t="s">
        <v>1389</v>
      </c>
      <c r="F357" s="36">
        <v>7</v>
      </c>
      <c r="G357" s="153" t="s">
        <v>3910</v>
      </c>
      <c r="H357" s="352"/>
      <c r="I357" s="364"/>
      <c r="J357" s="364"/>
      <c r="K357" s="355">
        <v>0</v>
      </c>
      <c r="L357" s="366" t="s">
        <v>4290</v>
      </c>
    </row>
    <row r="358" ht="21" customHeight="1" spans="1:12">
      <c r="A358" s="350">
        <v>352</v>
      </c>
      <c r="B358" s="355" t="s">
        <v>4287</v>
      </c>
      <c r="C358" s="36" t="s">
        <v>4288</v>
      </c>
      <c r="D358" s="15" t="s">
        <v>4291</v>
      </c>
      <c r="E358" s="36" t="s">
        <v>1389</v>
      </c>
      <c r="F358" s="36">
        <v>15</v>
      </c>
      <c r="G358" s="153" t="s">
        <v>3910</v>
      </c>
      <c r="H358" s="352"/>
      <c r="I358" s="364"/>
      <c r="J358" s="364"/>
      <c r="K358" s="355">
        <v>0</v>
      </c>
      <c r="L358" s="366" t="s">
        <v>4290</v>
      </c>
    </row>
    <row r="359" ht="21" customHeight="1" spans="1:12">
      <c r="A359" s="350">
        <v>353</v>
      </c>
      <c r="B359" s="355" t="s">
        <v>4287</v>
      </c>
      <c r="C359" s="36" t="s">
        <v>4305</v>
      </c>
      <c r="D359" s="15" t="s">
        <v>4306</v>
      </c>
      <c r="E359" s="36" t="s">
        <v>1389</v>
      </c>
      <c r="F359" s="36">
        <v>4</v>
      </c>
      <c r="G359" s="153" t="s">
        <v>3910</v>
      </c>
      <c r="H359" s="352"/>
      <c r="I359" s="364"/>
      <c r="J359" s="364"/>
      <c r="K359" s="355">
        <v>0</v>
      </c>
      <c r="L359" s="366" t="s">
        <v>4290</v>
      </c>
    </row>
    <row r="360" ht="21" customHeight="1" spans="1:12">
      <c r="A360" s="350">
        <v>354</v>
      </c>
      <c r="B360" s="355" t="s">
        <v>4287</v>
      </c>
      <c r="C360" s="36" t="s">
        <v>4307</v>
      </c>
      <c r="D360" s="15">
        <v>1235</v>
      </c>
      <c r="E360" s="36" t="s">
        <v>1389</v>
      </c>
      <c r="F360" s="36">
        <v>18</v>
      </c>
      <c r="G360" s="153" t="s">
        <v>3910</v>
      </c>
      <c r="H360" s="352"/>
      <c r="I360" s="364"/>
      <c r="J360" s="364"/>
      <c r="K360" s="355">
        <v>0</v>
      </c>
      <c r="L360" s="366" t="s">
        <v>4290</v>
      </c>
    </row>
    <row r="361" ht="21" customHeight="1" spans="1:12">
      <c r="A361" s="350">
        <v>355</v>
      </c>
      <c r="B361" s="355" t="s">
        <v>4287</v>
      </c>
      <c r="C361" s="36" t="s">
        <v>4288</v>
      </c>
      <c r="D361" s="15" t="s">
        <v>4308</v>
      </c>
      <c r="E361" s="36" t="s">
        <v>1389</v>
      </c>
      <c r="F361" s="36">
        <v>3</v>
      </c>
      <c r="G361" s="153" t="s">
        <v>3910</v>
      </c>
      <c r="H361" s="352"/>
      <c r="I361" s="364"/>
      <c r="J361" s="364"/>
      <c r="K361" s="355">
        <v>0</v>
      </c>
      <c r="L361" s="366" t="s">
        <v>4290</v>
      </c>
    </row>
    <row r="362" ht="21" customHeight="1" spans="1:12">
      <c r="A362" s="350">
        <v>356</v>
      </c>
      <c r="B362" s="355" t="s">
        <v>4287</v>
      </c>
      <c r="C362" s="36" t="s">
        <v>4305</v>
      </c>
      <c r="D362" s="15">
        <v>881</v>
      </c>
      <c r="E362" s="36" t="s">
        <v>1389</v>
      </c>
      <c r="F362" s="36">
        <v>10</v>
      </c>
      <c r="G362" s="153" t="s">
        <v>3910</v>
      </c>
      <c r="H362" s="352"/>
      <c r="I362" s="364"/>
      <c r="J362" s="364"/>
      <c r="K362" s="355">
        <v>0</v>
      </c>
      <c r="L362" s="366" t="s">
        <v>4290</v>
      </c>
    </row>
    <row r="363" ht="21" customHeight="1" spans="1:12">
      <c r="A363" s="350">
        <v>357</v>
      </c>
      <c r="B363" s="355" t="s">
        <v>4287</v>
      </c>
      <c r="C363" s="36" t="s">
        <v>4292</v>
      </c>
      <c r="D363" s="15" t="s">
        <v>4296</v>
      </c>
      <c r="E363" s="36" t="s">
        <v>1389</v>
      </c>
      <c r="F363" s="36">
        <v>1</v>
      </c>
      <c r="G363" s="153" t="s">
        <v>3910</v>
      </c>
      <c r="H363" s="352"/>
      <c r="I363" s="364"/>
      <c r="J363" s="364"/>
      <c r="K363" s="355">
        <v>0</v>
      </c>
      <c r="L363" s="366" t="s">
        <v>4290</v>
      </c>
    </row>
    <row r="364" ht="21" customHeight="1" spans="1:12">
      <c r="A364" s="350">
        <v>358</v>
      </c>
      <c r="B364" s="355" t="s">
        <v>4287</v>
      </c>
      <c r="C364" s="36" t="s">
        <v>4292</v>
      </c>
      <c r="D364" s="15" t="s">
        <v>4309</v>
      </c>
      <c r="E364" s="36" t="s">
        <v>386</v>
      </c>
      <c r="F364" s="36">
        <v>2</v>
      </c>
      <c r="G364" s="153" t="s">
        <v>3910</v>
      </c>
      <c r="H364" s="352"/>
      <c r="I364" s="364"/>
      <c r="J364" s="364"/>
      <c r="K364" s="355">
        <v>0</v>
      </c>
      <c r="L364" s="366" t="s">
        <v>4290</v>
      </c>
    </row>
    <row r="365" ht="21" customHeight="1" spans="1:12">
      <c r="A365" s="350">
        <v>359</v>
      </c>
      <c r="B365" s="355" t="s">
        <v>4287</v>
      </c>
      <c r="C365" s="36" t="s">
        <v>4294</v>
      </c>
      <c r="D365" s="15" t="s">
        <v>4304</v>
      </c>
      <c r="E365" s="36" t="s">
        <v>1389</v>
      </c>
      <c r="F365" s="36">
        <v>2</v>
      </c>
      <c r="G365" s="153" t="s">
        <v>3910</v>
      </c>
      <c r="H365" s="352"/>
      <c r="I365" s="364"/>
      <c r="J365" s="364"/>
      <c r="K365" s="355">
        <v>0</v>
      </c>
      <c r="L365" s="366" t="s">
        <v>4290</v>
      </c>
    </row>
    <row r="366" ht="21" customHeight="1" spans="1:12">
      <c r="A366" s="350">
        <v>360</v>
      </c>
      <c r="B366" s="355" t="s">
        <v>4287</v>
      </c>
      <c r="C366" s="36" t="s">
        <v>4294</v>
      </c>
      <c r="D366" s="15" t="s">
        <v>4310</v>
      </c>
      <c r="E366" s="36" t="s">
        <v>1389</v>
      </c>
      <c r="F366" s="36">
        <v>20</v>
      </c>
      <c r="G366" s="153" t="s">
        <v>3910</v>
      </c>
      <c r="H366" s="352"/>
      <c r="I366" s="364"/>
      <c r="J366" s="364"/>
      <c r="K366" s="355">
        <v>0</v>
      </c>
      <c r="L366" s="366" t="s">
        <v>4290</v>
      </c>
    </row>
    <row r="367" ht="21" customHeight="1" spans="1:12">
      <c r="A367" s="350">
        <v>361</v>
      </c>
      <c r="B367" s="355" t="s">
        <v>4287</v>
      </c>
      <c r="C367" s="36" t="s">
        <v>4294</v>
      </c>
      <c r="D367" s="15" t="s">
        <v>4311</v>
      </c>
      <c r="E367" s="36" t="s">
        <v>1389</v>
      </c>
      <c r="F367" s="36">
        <v>1</v>
      </c>
      <c r="G367" s="153" t="s">
        <v>3910</v>
      </c>
      <c r="H367" s="352"/>
      <c r="I367" s="364"/>
      <c r="J367" s="364"/>
      <c r="K367" s="355">
        <v>0</v>
      </c>
      <c r="L367" s="366" t="s">
        <v>4290</v>
      </c>
    </row>
    <row r="368" ht="21" customHeight="1" spans="1:12">
      <c r="A368" s="350">
        <v>362</v>
      </c>
      <c r="B368" s="355" t="s">
        <v>4287</v>
      </c>
      <c r="C368" s="36" t="s">
        <v>4294</v>
      </c>
      <c r="D368" s="15" t="s">
        <v>4312</v>
      </c>
      <c r="E368" s="36" t="s">
        <v>2412</v>
      </c>
      <c r="F368" s="36">
        <v>2</v>
      </c>
      <c r="G368" s="153" t="s">
        <v>3910</v>
      </c>
      <c r="H368" s="352"/>
      <c r="I368" s="364"/>
      <c r="J368" s="364"/>
      <c r="K368" s="355">
        <v>0</v>
      </c>
      <c r="L368" s="366" t="s">
        <v>4290</v>
      </c>
    </row>
    <row r="369" ht="21" customHeight="1" spans="1:12">
      <c r="A369" s="350">
        <v>363</v>
      </c>
      <c r="B369" s="355" t="s">
        <v>4287</v>
      </c>
      <c r="C369" s="36" t="s">
        <v>4313</v>
      </c>
      <c r="D369" s="15">
        <v>213</v>
      </c>
      <c r="E369" s="36" t="s">
        <v>2412</v>
      </c>
      <c r="F369" s="36">
        <v>21</v>
      </c>
      <c r="G369" s="153" t="s">
        <v>3910</v>
      </c>
      <c r="H369" s="352"/>
      <c r="I369" s="364"/>
      <c r="J369" s="364"/>
      <c r="K369" s="355">
        <v>0</v>
      </c>
      <c r="L369" s="366" t="s">
        <v>4290</v>
      </c>
    </row>
    <row r="370" ht="21" customHeight="1" spans="1:12">
      <c r="A370" s="350">
        <v>364</v>
      </c>
      <c r="B370" s="355" t="s">
        <v>4287</v>
      </c>
      <c r="C370" s="36" t="s">
        <v>4314</v>
      </c>
      <c r="D370" s="15">
        <v>280</v>
      </c>
      <c r="E370" s="36" t="s">
        <v>2412</v>
      </c>
      <c r="F370" s="36">
        <v>6</v>
      </c>
      <c r="G370" s="153" t="s">
        <v>3910</v>
      </c>
      <c r="H370" s="352"/>
      <c r="I370" s="364"/>
      <c r="J370" s="364"/>
      <c r="K370" s="355">
        <v>0</v>
      </c>
      <c r="L370" s="366" t="s">
        <v>4290</v>
      </c>
    </row>
    <row r="371" ht="21" customHeight="1" spans="1:12">
      <c r="A371" s="350">
        <v>365</v>
      </c>
      <c r="B371" s="355" t="s">
        <v>4287</v>
      </c>
      <c r="C371" s="36" t="s">
        <v>4315</v>
      </c>
      <c r="D371" s="15">
        <v>256</v>
      </c>
      <c r="E371" s="36" t="s">
        <v>2412</v>
      </c>
      <c r="F371" s="36">
        <v>3</v>
      </c>
      <c r="G371" s="153" t="s">
        <v>3910</v>
      </c>
      <c r="H371" s="352"/>
      <c r="I371" s="364"/>
      <c r="J371" s="364"/>
      <c r="K371" s="355">
        <v>0</v>
      </c>
      <c r="L371" s="366" t="s">
        <v>4290</v>
      </c>
    </row>
    <row r="372" ht="21" customHeight="1" spans="1:12">
      <c r="A372" s="350">
        <v>366</v>
      </c>
      <c r="B372" s="355" t="s">
        <v>4287</v>
      </c>
      <c r="C372" s="36" t="s">
        <v>4316</v>
      </c>
      <c r="D372" s="15">
        <v>651</v>
      </c>
      <c r="E372" s="36" t="s">
        <v>2412</v>
      </c>
      <c r="F372" s="36">
        <v>1</v>
      </c>
      <c r="G372" s="153" t="s">
        <v>3910</v>
      </c>
      <c r="H372" s="352"/>
      <c r="I372" s="364"/>
      <c r="J372" s="364"/>
      <c r="K372" s="355">
        <v>0</v>
      </c>
      <c r="L372" s="366" t="s">
        <v>4290</v>
      </c>
    </row>
    <row r="373" ht="21" customHeight="1" spans="1:12">
      <c r="A373" s="350">
        <v>367</v>
      </c>
      <c r="B373" s="355" t="s">
        <v>4287</v>
      </c>
      <c r="C373" s="36" t="s">
        <v>4317</v>
      </c>
      <c r="D373" s="15" t="s">
        <v>4318</v>
      </c>
      <c r="E373" s="36" t="s">
        <v>2412</v>
      </c>
      <c r="F373" s="36">
        <v>1</v>
      </c>
      <c r="G373" s="153" t="s">
        <v>3910</v>
      </c>
      <c r="H373" s="352"/>
      <c r="I373" s="364"/>
      <c r="J373" s="364"/>
      <c r="K373" s="355">
        <v>0</v>
      </c>
      <c r="L373" s="366" t="s">
        <v>4290</v>
      </c>
    </row>
    <row r="374" ht="21" customHeight="1" spans="1:12">
      <c r="A374" s="350">
        <v>368</v>
      </c>
      <c r="B374" s="355" t="s">
        <v>4287</v>
      </c>
      <c r="C374" s="36" t="s">
        <v>4319</v>
      </c>
      <c r="D374" s="15">
        <v>9130</v>
      </c>
      <c r="E374" s="36" t="s">
        <v>2412</v>
      </c>
      <c r="F374" s="36">
        <v>12</v>
      </c>
      <c r="G374" s="153" t="s">
        <v>3910</v>
      </c>
      <c r="H374" s="352"/>
      <c r="I374" s="364"/>
      <c r="J374" s="364"/>
      <c r="K374" s="355">
        <v>0</v>
      </c>
      <c r="L374" s="366" t="s">
        <v>4290</v>
      </c>
    </row>
    <row r="375" ht="21" customHeight="1" spans="1:12">
      <c r="A375" s="350">
        <v>369</v>
      </c>
      <c r="B375" s="355" t="s">
        <v>4287</v>
      </c>
      <c r="C375" s="36" t="s">
        <v>4315</v>
      </c>
      <c r="D375" s="15">
        <v>280</v>
      </c>
      <c r="E375" s="36" t="s">
        <v>2412</v>
      </c>
      <c r="F375" s="36">
        <v>2</v>
      </c>
      <c r="G375" s="153" t="s">
        <v>3910</v>
      </c>
      <c r="H375" s="352"/>
      <c r="I375" s="364"/>
      <c r="J375" s="364"/>
      <c r="K375" s="355">
        <v>0</v>
      </c>
      <c r="L375" s="366" t="s">
        <v>4290</v>
      </c>
    </row>
    <row r="376" ht="21" customHeight="1" spans="1:12">
      <c r="A376" s="350">
        <v>370</v>
      </c>
      <c r="B376" s="355" t="s">
        <v>4287</v>
      </c>
      <c r="C376" s="36" t="s">
        <v>4292</v>
      </c>
      <c r="D376" s="15" t="s">
        <v>4320</v>
      </c>
      <c r="E376" s="36" t="s">
        <v>1389</v>
      </c>
      <c r="F376" s="36">
        <v>2</v>
      </c>
      <c r="G376" s="153" t="s">
        <v>3910</v>
      </c>
      <c r="H376" s="352"/>
      <c r="I376" s="364"/>
      <c r="J376" s="364"/>
      <c r="K376" s="355">
        <v>0</v>
      </c>
      <c r="L376" s="366" t="s">
        <v>4290</v>
      </c>
    </row>
    <row r="377" ht="21" customHeight="1" spans="1:12">
      <c r="A377" s="350">
        <v>371</v>
      </c>
      <c r="B377" s="355" t="s">
        <v>4287</v>
      </c>
      <c r="C377" s="36" t="s">
        <v>4292</v>
      </c>
      <c r="D377" s="15" t="s">
        <v>4309</v>
      </c>
      <c r="E377" s="36" t="s">
        <v>1389</v>
      </c>
      <c r="F377" s="36">
        <v>2</v>
      </c>
      <c r="G377" s="153" t="s">
        <v>3910</v>
      </c>
      <c r="H377" s="352"/>
      <c r="I377" s="364"/>
      <c r="J377" s="364"/>
      <c r="K377" s="355">
        <v>0</v>
      </c>
      <c r="L377" s="366" t="s">
        <v>4290</v>
      </c>
    </row>
    <row r="378" ht="21" customHeight="1" spans="1:12">
      <c r="A378" s="350">
        <v>372</v>
      </c>
      <c r="B378" s="355" t="s">
        <v>4287</v>
      </c>
      <c r="C378" s="36" t="s">
        <v>4321</v>
      </c>
      <c r="D378" s="15">
        <v>280</v>
      </c>
      <c r="E378" s="36" t="s">
        <v>2412</v>
      </c>
      <c r="F378" s="36">
        <v>5</v>
      </c>
      <c r="G378" s="153" t="s">
        <v>3910</v>
      </c>
      <c r="H378" s="352"/>
      <c r="I378" s="364"/>
      <c r="J378" s="364"/>
      <c r="K378" s="355">
        <v>0</v>
      </c>
      <c r="L378" s="366" t="s">
        <v>4290</v>
      </c>
    </row>
    <row r="379" ht="21" customHeight="1" spans="1:12">
      <c r="A379" s="350">
        <v>373</v>
      </c>
      <c r="B379" s="355" t="s">
        <v>4287</v>
      </c>
      <c r="C379" s="36" t="s">
        <v>4316</v>
      </c>
      <c r="D379" s="15">
        <v>280</v>
      </c>
      <c r="E379" s="36" t="s">
        <v>2412</v>
      </c>
      <c r="F379" s="36">
        <v>4</v>
      </c>
      <c r="G379" s="153" t="s">
        <v>3910</v>
      </c>
      <c r="H379" s="352"/>
      <c r="I379" s="364"/>
      <c r="J379" s="364"/>
      <c r="K379" s="355">
        <v>0</v>
      </c>
      <c r="L379" s="366" t="s">
        <v>4290</v>
      </c>
    </row>
    <row r="380" ht="21" customHeight="1" spans="1:12">
      <c r="A380" s="350">
        <v>374</v>
      </c>
      <c r="B380" s="355" t="s">
        <v>4287</v>
      </c>
      <c r="C380" s="36" t="s">
        <v>4322</v>
      </c>
      <c r="D380" s="15" t="s">
        <v>4323</v>
      </c>
      <c r="E380" s="36" t="s">
        <v>2412</v>
      </c>
      <c r="F380" s="36">
        <v>1</v>
      </c>
      <c r="G380" s="153" t="s">
        <v>3910</v>
      </c>
      <c r="H380" s="352"/>
      <c r="I380" s="364"/>
      <c r="J380" s="364"/>
      <c r="K380" s="355">
        <v>0</v>
      </c>
      <c r="L380" s="366" t="s">
        <v>4290</v>
      </c>
    </row>
    <row r="381" ht="21" customHeight="1" spans="1:12">
      <c r="A381" s="350">
        <v>375</v>
      </c>
      <c r="B381" s="355" t="s">
        <v>4287</v>
      </c>
      <c r="C381" s="36" t="s">
        <v>2431</v>
      </c>
      <c r="D381" s="15" t="s">
        <v>4324</v>
      </c>
      <c r="E381" s="36" t="s">
        <v>2412</v>
      </c>
      <c r="F381" s="36">
        <v>1</v>
      </c>
      <c r="G381" s="153" t="s">
        <v>3910</v>
      </c>
      <c r="H381" s="352"/>
      <c r="I381" s="364"/>
      <c r="J381" s="364"/>
      <c r="K381" s="355">
        <v>0</v>
      </c>
      <c r="L381" s="366" t="s">
        <v>4290</v>
      </c>
    </row>
    <row r="382" ht="21" customHeight="1" spans="1:12">
      <c r="A382" s="350">
        <v>376</v>
      </c>
      <c r="B382" s="355" t="s">
        <v>4287</v>
      </c>
      <c r="C382" s="36" t="s">
        <v>4325</v>
      </c>
      <c r="D382" s="15" t="s">
        <v>4326</v>
      </c>
      <c r="E382" s="36" t="s">
        <v>2412</v>
      </c>
      <c r="F382" s="36">
        <v>1</v>
      </c>
      <c r="G382" s="153" t="s">
        <v>3910</v>
      </c>
      <c r="H382" s="352"/>
      <c r="I382" s="364"/>
      <c r="J382" s="364"/>
      <c r="K382" s="355">
        <v>0</v>
      </c>
      <c r="L382" s="366" t="s">
        <v>4290</v>
      </c>
    </row>
    <row r="383" ht="21" customHeight="1" spans="1:12">
      <c r="A383" s="350">
        <v>377</v>
      </c>
      <c r="B383" s="355" t="s">
        <v>4287</v>
      </c>
      <c r="C383" s="36" t="s">
        <v>4327</v>
      </c>
      <c r="D383" s="15" t="s">
        <v>4326</v>
      </c>
      <c r="E383" s="36" t="s">
        <v>2412</v>
      </c>
      <c r="F383" s="36">
        <v>1</v>
      </c>
      <c r="G383" s="153" t="s">
        <v>3910</v>
      </c>
      <c r="H383" s="352"/>
      <c r="I383" s="364"/>
      <c r="J383" s="364"/>
      <c r="K383" s="355">
        <v>0</v>
      </c>
      <c r="L383" s="366" t="s">
        <v>4290</v>
      </c>
    </row>
    <row r="384" ht="21" customHeight="1" spans="1:12">
      <c r="A384" s="350">
        <v>378</v>
      </c>
      <c r="B384" s="355" t="s">
        <v>4287</v>
      </c>
      <c r="C384" s="36" t="s">
        <v>4322</v>
      </c>
      <c r="D384" s="15" t="s">
        <v>4328</v>
      </c>
      <c r="E384" s="36" t="s">
        <v>2412</v>
      </c>
      <c r="F384" s="36">
        <v>1</v>
      </c>
      <c r="G384" s="153" t="s">
        <v>3910</v>
      </c>
      <c r="H384" s="352"/>
      <c r="I384" s="364"/>
      <c r="J384" s="364"/>
      <c r="K384" s="355">
        <v>0</v>
      </c>
      <c r="L384" s="366" t="s">
        <v>4290</v>
      </c>
    </row>
    <row r="385" ht="21" customHeight="1" spans="1:12">
      <c r="A385" s="350">
        <v>379</v>
      </c>
      <c r="B385" s="355" t="s">
        <v>4287</v>
      </c>
      <c r="C385" s="36" t="s">
        <v>4301</v>
      </c>
      <c r="D385" s="15" t="s">
        <v>4329</v>
      </c>
      <c r="E385" s="36" t="s">
        <v>1389</v>
      </c>
      <c r="F385" s="36">
        <v>44</v>
      </c>
      <c r="G385" s="153" t="s">
        <v>3910</v>
      </c>
      <c r="H385" s="352"/>
      <c r="I385" s="364"/>
      <c r="J385" s="364"/>
      <c r="K385" s="355">
        <v>0</v>
      </c>
      <c r="L385" s="366" t="s">
        <v>4290</v>
      </c>
    </row>
    <row r="386" ht="21" customHeight="1" spans="1:12">
      <c r="A386" s="350">
        <v>380</v>
      </c>
      <c r="B386" s="355" t="s">
        <v>4287</v>
      </c>
      <c r="C386" s="36" t="s">
        <v>4288</v>
      </c>
      <c r="D386" s="15" t="s">
        <v>4291</v>
      </c>
      <c r="E386" s="36" t="s">
        <v>1389</v>
      </c>
      <c r="F386" s="36">
        <v>51</v>
      </c>
      <c r="G386" s="153" t="s">
        <v>3910</v>
      </c>
      <c r="H386" s="352"/>
      <c r="I386" s="364"/>
      <c r="J386" s="364"/>
      <c r="K386" s="355">
        <v>0</v>
      </c>
      <c r="L386" s="366" t="s">
        <v>4290</v>
      </c>
    </row>
    <row r="387" ht="21" customHeight="1" spans="1:12">
      <c r="A387" s="350">
        <v>381</v>
      </c>
      <c r="B387" s="355" t="s">
        <v>4287</v>
      </c>
      <c r="C387" s="36" t="s">
        <v>4288</v>
      </c>
      <c r="D387" s="15" t="s">
        <v>4289</v>
      </c>
      <c r="E387" s="36" t="s">
        <v>1389</v>
      </c>
      <c r="F387" s="36">
        <v>6</v>
      </c>
      <c r="G387" s="153" t="s">
        <v>3910</v>
      </c>
      <c r="H387" s="352"/>
      <c r="I387" s="364"/>
      <c r="J387" s="364"/>
      <c r="K387" s="355">
        <v>0</v>
      </c>
      <c r="L387" s="366" t="s">
        <v>4290</v>
      </c>
    </row>
    <row r="388" ht="21" customHeight="1" spans="1:12">
      <c r="A388" s="350">
        <v>382</v>
      </c>
      <c r="B388" s="355" t="s">
        <v>4287</v>
      </c>
      <c r="C388" s="36" t="s">
        <v>4330</v>
      </c>
      <c r="D388" s="15" t="s">
        <v>4331</v>
      </c>
      <c r="E388" s="36" t="s">
        <v>2412</v>
      </c>
      <c r="F388" s="36">
        <v>1</v>
      </c>
      <c r="G388" s="153" t="s">
        <v>3910</v>
      </c>
      <c r="H388" s="352"/>
      <c r="I388" s="364"/>
      <c r="J388" s="364"/>
      <c r="K388" s="355">
        <v>0</v>
      </c>
      <c r="L388" s="366" t="s">
        <v>4290</v>
      </c>
    </row>
    <row r="389" ht="21" customHeight="1" spans="1:12">
      <c r="A389" s="350">
        <v>383</v>
      </c>
      <c r="B389" s="355" t="s">
        <v>4287</v>
      </c>
      <c r="C389" s="36" t="s">
        <v>4307</v>
      </c>
      <c r="D389" s="15">
        <v>1235</v>
      </c>
      <c r="E389" s="36" t="s">
        <v>1389</v>
      </c>
      <c r="F389" s="36">
        <v>27</v>
      </c>
      <c r="G389" s="153" t="s">
        <v>3910</v>
      </c>
      <c r="H389" s="352"/>
      <c r="I389" s="364"/>
      <c r="J389" s="364"/>
      <c r="K389" s="355">
        <v>0</v>
      </c>
      <c r="L389" s="366" t="s">
        <v>4290</v>
      </c>
    </row>
    <row r="390" ht="21" customHeight="1" spans="1:12">
      <c r="A390" s="350">
        <v>384</v>
      </c>
      <c r="B390" s="355" t="s">
        <v>4287</v>
      </c>
      <c r="C390" s="36" t="s">
        <v>4288</v>
      </c>
      <c r="D390" s="15" t="s">
        <v>4332</v>
      </c>
      <c r="E390" s="36" t="s">
        <v>1389</v>
      </c>
      <c r="F390" s="36">
        <v>62</v>
      </c>
      <c r="G390" s="153" t="s">
        <v>3910</v>
      </c>
      <c r="H390" s="352"/>
      <c r="I390" s="364"/>
      <c r="J390" s="364"/>
      <c r="K390" s="355">
        <v>0</v>
      </c>
      <c r="L390" s="366" t="s">
        <v>4290</v>
      </c>
    </row>
    <row r="391" ht="21" customHeight="1" spans="1:12">
      <c r="A391" s="350">
        <v>385</v>
      </c>
      <c r="B391" s="355" t="s">
        <v>4287</v>
      </c>
      <c r="C391" s="36" t="s">
        <v>4333</v>
      </c>
      <c r="D391" s="15" t="s">
        <v>4334</v>
      </c>
      <c r="E391" s="36" t="s">
        <v>1389</v>
      </c>
      <c r="F391" s="36">
        <v>76</v>
      </c>
      <c r="G391" s="153" t="s">
        <v>3910</v>
      </c>
      <c r="H391" s="352"/>
      <c r="I391" s="364"/>
      <c r="J391" s="364"/>
      <c r="K391" s="355">
        <v>0</v>
      </c>
      <c r="L391" s="366" t="s">
        <v>4290</v>
      </c>
    </row>
    <row r="392" ht="21" customHeight="1" spans="1:12">
      <c r="A392" s="350">
        <v>386</v>
      </c>
      <c r="B392" s="355" t="s">
        <v>4287</v>
      </c>
      <c r="C392" s="36" t="s">
        <v>4335</v>
      </c>
      <c r="D392" s="15" t="s">
        <v>4336</v>
      </c>
      <c r="E392" s="36" t="s">
        <v>1389</v>
      </c>
      <c r="F392" s="36">
        <v>1</v>
      </c>
      <c r="G392" s="153" t="s">
        <v>3910</v>
      </c>
      <c r="H392" s="352"/>
      <c r="I392" s="364"/>
      <c r="J392" s="364"/>
      <c r="K392" s="355">
        <v>0</v>
      </c>
      <c r="L392" s="366" t="s">
        <v>4290</v>
      </c>
    </row>
    <row r="393" ht="21" customHeight="1" spans="1:12">
      <c r="A393" s="350">
        <v>387</v>
      </c>
      <c r="B393" s="355" t="s">
        <v>4287</v>
      </c>
      <c r="C393" s="36" t="s">
        <v>4335</v>
      </c>
      <c r="D393" s="15" t="s">
        <v>4337</v>
      </c>
      <c r="E393" s="36" t="s">
        <v>1389</v>
      </c>
      <c r="F393" s="36">
        <v>1</v>
      </c>
      <c r="G393" s="153" t="s">
        <v>3910</v>
      </c>
      <c r="H393" s="352"/>
      <c r="I393" s="364"/>
      <c r="J393" s="364"/>
      <c r="K393" s="355">
        <v>0</v>
      </c>
      <c r="L393" s="366" t="s">
        <v>4290</v>
      </c>
    </row>
    <row r="394" ht="21" customHeight="1" spans="1:12">
      <c r="A394" s="350">
        <v>388</v>
      </c>
      <c r="B394" s="355" t="s">
        <v>4287</v>
      </c>
      <c r="C394" s="36" t="s">
        <v>4313</v>
      </c>
      <c r="D394" s="15">
        <v>213</v>
      </c>
      <c r="E394" s="36" t="s">
        <v>1389</v>
      </c>
      <c r="F394" s="36">
        <v>16</v>
      </c>
      <c r="G394" s="153" t="s">
        <v>3910</v>
      </c>
      <c r="H394" s="352"/>
      <c r="I394" s="364"/>
      <c r="J394" s="364"/>
      <c r="K394" s="355">
        <v>0</v>
      </c>
      <c r="L394" s="366" t="s">
        <v>4290</v>
      </c>
    </row>
    <row r="395" ht="21" customHeight="1" spans="1:12">
      <c r="A395" s="350">
        <v>389</v>
      </c>
      <c r="B395" s="355" t="s">
        <v>4287</v>
      </c>
      <c r="C395" s="153" t="s">
        <v>4338</v>
      </c>
      <c r="D395" s="358">
        <v>618</v>
      </c>
      <c r="E395" s="36" t="s">
        <v>1389</v>
      </c>
      <c r="F395" s="153">
        <v>3</v>
      </c>
      <c r="G395" s="153" t="s">
        <v>3910</v>
      </c>
      <c r="H395" s="352"/>
      <c r="I395" s="364"/>
      <c r="J395" s="364"/>
      <c r="K395" s="355">
        <v>0</v>
      </c>
      <c r="L395" s="366" t="s">
        <v>4290</v>
      </c>
    </row>
    <row r="396" ht="21" customHeight="1" spans="1:12">
      <c r="A396" s="350">
        <v>390</v>
      </c>
      <c r="B396" s="355" t="s">
        <v>4287</v>
      </c>
      <c r="C396" s="206" t="s">
        <v>4339</v>
      </c>
      <c r="D396" s="358" t="s">
        <v>4340</v>
      </c>
      <c r="E396" s="36" t="s">
        <v>2412</v>
      </c>
      <c r="F396" s="153">
        <v>42</v>
      </c>
      <c r="G396" s="153" t="s">
        <v>3910</v>
      </c>
      <c r="H396" s="352"/>
      <c r="I396" s="364"/>
      <c r="J396" s="364"/>
      <c r="K396" s="355">
        <v>0</v>
      </c>
      <c r="L396" s="366" t="s">
        <v>4290</v>
      </c>
    </row>
    <row r="397" ht="21" customHeight="1" spans="1:12">
      <c r="A397" s="350">
        <v>391</v>
      </c>
      <c r="B397" s="355" t="s">
        <v>4287</v>
      </c>
      <c r="C397" s="206" t="s">
        <v>4339</v>
      </c>
      <c r="D397" s="358" t="s">
        <v>4304</v>
      </c>
      <c r="E397" s="36" t="s">
        <v>2412</v>
      </c>
      <c r="F397" s="153">
        <v>48</v>
      </c>
      <c r="G397" s="153" t="s">
        <v>3910</v>
      </c>
      <c r="H397" s="352"/>
      <c r="I397" s="364"/>
      <c r="J397" s="364"/>
      <c r="K397" s="355">
        <v>0</v>
      </c>
      <c r="L397" s="366" t="s">
        <v>4290</v>
      </c>
    </row>
    <row r="398" ht="21" customHeight="1" spans="1:12">
      <c r="A398" s="350">
        <v>392</v>
      </c>
      <c r="B398" s="355" t="s">
        <v>4287</v>
      </c>
      <c r="C398" s="36" t="s">
        <v>4288</v>
      </c>
      <c r="D398" s="358" t="s">
        <v>4341</v>
      </c>
      <c r="E398" s="36" t="s">
        <v>378</v>
      </c>
      <c r="F398" s="153">
        <v>2</v>
      </c>
      <c r="G398" s="153" t="s">
        <v>3910</v>
      </c>
      <c r="H398" s="352"/>
      <c r="I398" s="364"/>
      <c r="J398" s="364"/>
      <c r="K398" s="355">
        <v>0</v>
      </c>
      <c r="L398" s="366" t="s">
        <v>4290</v>
      </c>
    </row>
    <row r="399" ht="21" customHeight="1" spans="1:12">
      <c r="A399" s="350">
        <v>393</v>
      </c>
      <c r="B399" s="355" t="s">
        <v>4287</v>
      </c>
      <c r="C399" s="153" t="s">
        <v>4292</v>
      </c>
      <c r="D399" s="358" t="s">
        <v>4342</v>
      </c>
      <c r="E399" s="36" t="s">
        <v>378</v>
      </c>
      <c r="F399" s="153">
        <v>4</v>
      </c>
      <c r="G399" s="153" t="s">
        <v>3910</v>
      </c>
      <c r="H399" s="352"/>
      <c r="I399" s="364"/>
      <c r="J399" s="364"/>
      <c r="K399" s="355">
        <v>0</v>
      </c>
      <c r="L399" s="366" t="s">
        <v>4290</v>
      </c>
    </row>
    <row r="400" ht="21" customHeight="1" spans="1:12">
      <c r="A400" s="350">
        <v>394</v>
      </c>
      <c r="B400" s="355" t="s">
        <v>4287</v>
      </c>
      <c r="C400" s="206" t="s">
        <v>4343</v>
      </c>
      <c r="D400" s="358">
        <v>9130</v>
      </c>
      <c r="E400" s="36" t="s">
        <v>2412</v>
      </c>
      <c r="F400" s="153">
        <v>12</v>
      </c>
      <c r="G400" s="153" t="s">
        <v>3910</v>
      </c>
      <c r="H400" s="352"/>
      <c r="I400" s="364"/>
      <c r="J400" s="364"/>
      <c r="K400" s="355">
        <v>0</v>
      </c>
      <c r="L400" s="366" t="s">
        <v>4290</v>
      </c>
    </row>
    <row r="401" ht="21" customHeight="1" spans="1:12">
      <c r="A401" s="350">
        <v>395</v>
      </c>
      <c r="B401" s="355" t="s">
        <v>4287</v>
      </c>
      <c r="C401" s="206" t="s">
        <v>4344</v>
      </c>
      <c r="D401" s="358" t="s">
        <v>4345</v>
      </c>
      <c r="E401" s="36" t="s">
        <v>2412</v>
      </c>
      <c r="F401" s="153">
        <v>2</v>
      </c>
      <c r="G401" s="153" t="s">
        <v>3910</v>
      </c>
      <c r="H401" s="352"/>
      <c r="I401" s="364"/>
      <c r="J401" s="364"/>
      <c r="K401" s="355">
        <v>0</v>
      </c>
      <c r="L401" s="366" t="s">
        <v>4290</v>
      </c>
    </row>
    <row r="402" ht="21" customHeight="1" spans="1:12">
      <c r="A402" s="350">
        <v>396</v>
      </c>
      <c r="B402" s="355" t="s">
        <v>4287</v>
      </c>
      <c r="C402" s="153" t="s">
        <v>2424</v>
      </c>
      <c r="D402" s="358" t="s">
        <v>4346</v>
      </c>
      <c r="E402" s="36" t="s">
        <v>2412</v>
      </c>
      <c r="F402" s="153">
        <v>5</v>
      </c>
      <c r="G402" s="153" t="s">
        <v>3910</v>
      </c>
      <c r="H402" s="352"/>
      <c r="I402" s="364"/>
      <c r="J402" s="364"/>
      <c r="K402" s="355">
        <v>0</v>
      </c>
      <c r="L402" s="366" t="s">
        <v>4290</v>
      </c>
    </row>
    <row r="403" ht="21" customHeight="1" spans="1:12">
      <c r="A403" s="350">
        <v>397</v>
      </c>
      <c r="B403" s="355" t="s">
        <v>4287</v>
      </c>
      <c r="C403" s="153" t="s">
        <v>4316</v>
      </c>
      <c r="D403" s="358" t="s">
        <v>4347</v>
      </c>
      <c r="E403" s="36" t="s">
        <v>2412</v>
      </c>
      <c r="F403" s="153">
        <v>2</v>
      </c>
      <c r="G403" s="153" t="s">
        <v>3910</v>
      </c>
      <c r="H403" s="352"/>
      <c r="I403" s="364"/>
      <c r="J403" s="364"/>
      <c r="K403" s="355">
        <v>0</v>
      </c>
      <c r="L403" s="366" t="s">
        <v>4290</v>
      </c>
    </row>
    <row r="404" ht="21" customHeight="1" spans="1:12">
      <c r="A404" s="350">
        <v>398</v>
      </c>
      <c r="B404" s="355" t="s">
        <v>4287</v>
      </c>
      <c r="C404" s="153" t="s">
        <v>4321</v>
      </c>
      <c r="D404" s="358">
        <v>280</v>
      </c>
      <c r="E404" s="36" t="s">
        <v>2412</v>
      </c>
      <c r="F404" s="153">
        <v>6</v>
      </c>
      <c r="G404" s="153" t="s">
        <v>3910</v>
      </c>
      <c r="H404" s="352"/>
      <c r="I404" s="364"/>
      <c r="J404" s="364"/>
      <c r="K404" s="355">
        <v>0</v>
      </c>
      <c r="L404" s="366" t="s">
        <v>4290</v>
      </c>
    </row>
    <row r="405" ht="21" customHeight="1" spans="1:12">
      <c r="A405" s="350">
        <v>399</v>
      </c>
      <c r="B405" s="355" t="s">
        <v>4287</v>
      </c>
      <c r="C405" s="153" t="s">
        <v>4315</v>
      </c>
      <c r="D405" s="358">
        <v>456</v>
      </c>
      <c r="E405" s="36" t="s">
        <v>2412</v>
      </c>
      <c r="F405" s="153">
        <v>3</v>
      </c>
      <c r="G405" s="153" t="s">
        <v>3910</v>
      </c>
      <c r="H405" s="352"/>
      <c r="I405" s="364"/>
      <c r="J405" s="364"/>
      <c r="K405" s="355">
        <v>0</v>
      </c>
      <c r="L405" s="366" t="s">
        <v>4290</v>
      </c>
    </row>
    <row r="406" ht="21" customHeight="1" spans="1:12">
      <c r="A406" s="350">
        <v>400</v>
      </c>
      <c r="B406" s="355" t="s">
        <v>4287</v>
      </c>
      <c r="C406" s="153" t="s">
        <v>4316</v>
      </c>
      <c r="D406" s="358">
        <v>550</v>
      </c>
      <c r="E406" s="36" t="s">
        <v>2412</v>
      </c>
      <c r="F406" s="153">
        <v>3</v>
      </c>
      <c r="G406" s="153" t="s">
        <v>3910</v>
      </c>
      <c r="H406" s="352"/>
      <c r="I406" s="364"/>
      <c r="J406" s="364"/>
      <c r="K406" s="355">
        <v>0</v>
      </c>
      <c r="L406" s="366" t="s">
        <v>4290</v>
      </c>
    </row>
    <row r="407" ht="21" customHeight="1" spans="1:12">
      <c r="A407" s="350">
        <v>401</v>
      </c>
      <c r="B407" s="355" t="s">
        <v>4287</v>
      </c>
      <c r="C407" s="153" t="s">
        <v>4316</v>
      </c>
      <c r="D407" s="358">
        <v>456</v>
      </c>
      <c r="E407" s="36" t="s">
        <v>2412</v>
      </c>
      <c r="F407" s="153">
        <v>4</v>
      </c>
      <c r="G407" s="153" t="s">
        <v>3910</v>
      </c>
      <c r="H407" s="352"/>
      <c r="I407" s="364"/>
      <c r="J407" s="364"/>
      <c r="K407" s="355">
        <v>0</v>
      </c>
      <c r="L407" s="366" t="s">
        <v>4290</v>
      </c>
    </row>
    <row r="408" ht="21" customHeight="1" spans="1:12">
      <c r="A408" s="350">
        <v>402</v>
      </c>
      <c r="B408" s="355" t="s">
        <v>4287</v>
      </c>
      <c r="C408" s="206" t="s">
        <v>4303</v>
      </c>
      <c r="D408" s="358" t="s">
        <v>4348</v>
      </c>
      <c r="E408" s="153" t="s">
        <v>2412</v>
      </c>
      <c r="F408" s="153">
        <v>38</v>
      </c>
      <c r="G408" s="153" t="s">
        <v>3910</v>
      </c>
      <c r="H408" s="352"/>
      <c r="I408" s="364"/>
      <c r="J408" s="364"/>
      <c r="K408" s="355">
        <v>0</v>
      </c>
      <c r="L408" s="366" t="s">
        <v>4290</v>
      </c>
    </row>
    <row r="409" ht="21" customHeight="1" spans="1:12">
      <c r="A409" s="350">
        <v>403</v>
      </c>
      <c r="B409" s="355" t="s">
        <v>4287</v>
      </c>
      <c r="C409" s="206" t="s">
        <v>4305</v>
      </c>
      <c r="D409" s="358">
        <v>879</v>
      </c>
      <c r="E409" s="153" t="s">
        <v>2412</v>
      </c>
      <c r="F409" s="153">
        <v>114</v>
      </c>
      <c r="G409" s="153" t="s">
        <v>3910</v>
      </c>
      <c r="H409" s="352"/>
      <c r="I409" s="364"/>
      <c r="J409" s="364"/>
      <c r="K409" s="355">
        <v>0</v>
      </c>
      <c r="L409" s="366" t="s">
        <v>4290</v>
      </c>
    </row>
    <row r="410" ht="21" customHeight="1" spans="1:12">
      <c r="A410" s="350">
        <v>404</v>
      </c>
      <c r="B410" s="355" t="s">
        <v>4287</v>
      </c>
      <c r="C410" s="153" t="s">
        <v>4292</v>
      </c>
      <c r="D410" s="358" t="s">
        <v>4309</v>
      </c>
      <c r="E410" s="153" t="s">
        <v>2412</v>
      </c>
      <c r="F410" s="153">
        <v>5</v>
      </c>
      <c r="G410" s="153" t="s">
        <v>3910</v>
      </c>
      <c r="H410" s="352"/>
      <c r="I410" s="364"/>
      <c r="J410" s="364"/>
      <c r="K410" s="355">
        <v>0</v>
      </c>
      <c r="L410" s="366" t="s">
        <v>4290</v>
      </c>
    </row>
    <row r="411" ht="21" customHeight="1" spans="1:15">
      <c r="A411" s="350">
        <v>405</v>
      </c>
      <c r="B411" s="355" t="s">
        <v>4287</v>
      </c>
      <c r="C411" s="367" t="s">
        <v>4349</v>
      </c>
      <c r="D411" s="368"/>
      <c r="E411" s="368" t="s">
        <v>378</v>
      </c>
      <c r="F411" s="368">
        <v>11</v>
      </c>
      <c r="G411" s="368" t="s">
        <v>3910</v>
      </c>
      <c r="H411" s="352"/>
      <c r="I411" s="364"/>
      <c r="J411" s="364"/>
      <c r="K411" s="355">
        <v>0</v>
      </c>
      <c r="L411" s="366" t="s">
        <v>4290</v>
      </c>
      <c r="O411" s="341" t="s">
        <v>4350</v>
      </c>
    </row>
    <row r="412" ht="21" customHeight="1" spans="1:12">
      <c r="A412" s="154" t="s">
        <v>3856</v>
      </c>
      <c r="B412" s="154"/>
      <c r="C412" s="154"/>
      <c r="D412" s="369"/>
      <c r="E412" s="154"/>
      <c r="F412" s="154"/>
      <c r="G412" s="370"/>
      <c r="H412" s="370"/>
      <c r="I412" s="375"/>
      <c r="J412" s="375"/>
      <c r="K412" s="375">
        <v>0</v>
      </c>
      <c r="L412" s="376"/>
    </row>
    <row r="413" ht="21" customHeight="1" spans="1:12">
      <c r="A413" s="154" t="s">
        <v>3818</v>
      </c>
      <c r="B413" s="154"/>
      <c r="C413" s="154"/>
      <c r="D413" s="369"/>
      <c r="E413" s="154"/>
      <c r="F413" s="154"/>
      <c r="G413" s="370"/>
      <c r="H413" s="370"/>
      <c r="I413" s="375"/>
      <c r="J413" s="375"/>
      <c r="K413" s="375"/>
      <c r="L413" s="376"/>
    </row>
    <row r="414" ht="21" customHeight="1" spans="1:12">
      <c r="A414" s="154" t="s">
        <v>3857</v>
      </c>
      <c r="B414" s="154"/>
      <c r="C414" s="154"/>
      <c r="D414" s="369"/>
      <c r="E414" s="154"/>
      <c r="F414" s="154"/>
      <c r="G414" s="370"/>
      <c r="H414" s="370"/>
      <c r="I414" s="375"/>
      <c r="J414" s="375"/>
      <c r="K414" s="375">
        <v>0</v>
      </c>
      <c r="L414" s="376"/>
    </row>
    <row r="415" ht="40.5" customHeight="1" spans="1:12">
      <c r="A415" s="371" t="s">
        <v>4351</v>
      </c>
      <c r="B415" s="371"/>
      <c r="C415" s="343"/>
      <c r="E415" s="343"/>
      <c r="F415" s="343"/>
      <c r="G415" s="372"/>
      <c r="H415" s="372"/>
      <c r="I415" s="377" t="s">
        <v>4352</v>
      </c>
      <c r="J415" s="377"/>
      <c r="K415" s="377"/>
      <c r="L415" s="378"/>
    </row>
    <row r="416" ht="44.25" customHeight="1" spans="1:12">
      <c r="A416" s="373" t="s">
        <v>4353</v>
      </c>
      <c r="B416" s="373"/>
      <c r="C416" s="343"/>
      <c r="E416" s="343"/>
      <c r="F416" s="343"/>
      <c r="G416" s="372"/>
      <c r="H416" s="372"/>
      <c r="I416" s="372"/>
      <c r="J416" s="372"/>
      <c r="K416" s="343"/>
      <c r="L416" s="378"/>
    </row>
    <row r="417" ht="15" customHeight="1"/>
    <row r="418" ht="15" customHeight="1"/>
    <row r="419" ht="15" customHeight="1"/>
    <row r="420" ht="15" customHeight="1"/>
    <row r="421" ht="15" customHeight="1"/>
    <row r="422" ht="15" customHeight="1" spans="8:9">
      <c r="H422" s="374" t="e">
        <f>I414+#REF!+#REF!</f>
        <v>#REF!</v>
      </c>
      <c r="I422" s="374"/>
    </row>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sheetData>
  <mergeCells count="17">
    <mergeCell ref="A1:L1"/>
    <mergeCell ref="A3:L3"/>
    <mergeCell ref="I5:J5"/>
    <mergeCell ref="A412:C412"/>
    <mergeCell ref="A413:C413"/>
    <mergeCell ref="A414:C414"/>
    <mergeCell ref="I415:K415"/>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52"/>
  <sheetViews>
    <sheetView zoomScaleSheetLayoutView="90" topLeftCell="A607" workbookViewId="0">
      <selection activeCell="C622" sqref="C622"/>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3901</v>
      </c>
      <c r="C7" s="352" t="s">
        <v>3936</v>
      </c>
      <c r="D7" s="352" t="s">
        <v>4366</v>
      </c>
      <c r="E7" s="352" t="s">
        <v>476</v>
      </c>
      <c r="F7" s="352">
        <v>24</v>
      </c>
      <c r="G7" s="352" t="s">
        <v>4367</v>
      </c>
      <c r="H7" s="352"/>
      <c r="I7" s="364"/>
      <c r="J7" s="364"/>
      <c r="K7" s="365"/>
      <c r="L7" s="366" t="s">
        <v>4368</v>
      </c>
    </row>
    <row r="8" ht="19.2" customHeight="1" spans="1:12">
      <c r="A8" s="350">
        <v>2</v>
      </c>
      <c r="B8" s="386" t="s">
        <v>3901</v>
      </c>
      <c r="C8" s="352" t="s">
        <v>1696</v>
      </c>
      <c r="D8" s="352" t="s">
        <v>3944</v>
      </c>
      <c r="E8" s="352" t="s">
        <v>1381</v>
      </c>
      <c r="F8" s="352">
        <v>48</v>
      </c>
      <c r="G8" s="352" t="s">
        <v>4367</v>
      </c>
      <c r="H8" s="352"/>
      <c r="I8" s="364"/>
      <c r="J8" s="364"/>
      <c r="K8" s="365"/>
      <c r="L8" s="366" t="s">
        <v>4368</v>
      </c>
    </row>
    <row r="9" ht="19.2" customHeight="1" spans="1:12">
      <c r="A9" s="350">
        <v>3</v>
      </c>
      <c r="B9" s="386" t="s">
        <v>3901</v>
      </c>
      <c r="C9" s="352" t="s">
        <v>3943</v>
      </c>
      <c r="D9" s="352" t="s">
        <v>3944</v>
      </c>
      <c r="E9" s="352" t="s">
        <v>386</v>
      </c>
      <c r="F9" s="352">
        <v>24</v>
      </c>
      <c r="G9" s="352" t="s">
        <v>4367</v>
      </c>
      <c r="H9" s="352"/>
      <c r="I9" s="364"/>
      <c r="J9" s="364"/>
      <c r="K9" s="365"/>
      <c r="L9" s="366" t="s">
        <v>4368</v>
      </c>
    </row>
    <row r="10" ht="19.2" customHeight="1" spans="1:12">
      <c r="A10" s="350">
        <v>4</v>
      </c>
      <c r="B10" s="386" t="s">
        <v>3901</v>
      </c>
      <c r="C10" s="352" t="s">
        <v>4048</v>
      </c>
      <c r="D10" s="352"/>
      <c r="E10" s="352" t="s">
        <v>476</v>
      </c>
      <c r="F10" s="352">
        <v>1</v>
      </c>
      <c r="G10" s="352" t="s">
        <v>4367</v>
      </c>
      <c r="H10" s="352"/>
      <c r="I10" s="364"/>
      <c r="J10" s="364"/>
      <c r="K10" s="365"/>
      <c r="L10" s="366" t="s">
        <v>4368</v>
      </c>
    </row>
    <row r="11" ht="19.2" customHeight="1" spans="1:12">
      <c r="A11" s="350">
        <v>5</v>
      </c>
      <c r="B11" s="386" t="s">
        <v>3901</v>
      </c>
      <c r="C11" s="352" t="s">
        <v>4047</v>
      </c>
      <c r="D11" s="352"/>
      <c r="E11" s="352" t="s">
        <v>386</v>
      </c>
      <c r="F11" s="352">
        <v>1</v>
      </c>
      <c r="G11" s="352" t="s">
        <v>4367</v>
      </c>
      <c r="H11" s="352"/>
      <c r="I11" s="364"/>
      <c r="J11" s="364"/>
      <c r="K11" s="365"/>
      <c r="L11" s="366" t="s">
        <v>4368</v>
      </c>
    </row>
    <row r="12" ht="19.2" customHeight="1" spans="1:12">
      <c r="A12" s="350">
        <v>6</v>
      </c>
      <c r="B12" s="386" t="s">
        <v>3901</v>
      </c>
      <c r="C12" s="352" t="s">
        <v>1449</v>
      </c>
      <c r="D12" s="352"/>
      <c r="E12" s="352" t="s">
        <v>386</v>
      </c>
      <c r="F12" s="352">
        <v>1</v>
      </c>
      <c r="G12" s="352" t="s">
        <v>4367</v>
      </c>
      <c r="H12" s="352"/>
      <c r="I12" s="364"/>
      <c r="J12" s="364"/>
      <c r="K12" s="365"/>
      <c r="L12" s="366" t="s">
        <v>4368</v>
      </c>
    </row>
    <row r="13" ht="19.2" customHeight="1" spans="1:12">
      <c r="A13" s="350">
        <v>7</v>
      </c>
      <c r="B13" s="386" t="s">
        <v>3901</v>
      </c>
      <c r="C13" s="352" t="s">
        <v>4369</v>
      </c>
      <c r="D13" s="352" t="s">
        <v>3941</v>
      </c>
      <c r="E13" s="352" t="s">
        <v>468</v>
      </c>
      <c r="F13" s="352">
        <v>160</v>
      </c>
      <c r="G13" s="352" t="s">
        <v>4367</v>
      </c>
      <c r="H13" s="352"/>
      <c r="I13" s="364"/>
      <c r="J13" s="364"/>
      <c r="K13" s="365"/>
      <c r="L13" s="366" t="s">
        <v>4368</v>
      </c>
    </row>
    <row r="14" ht="19.2" customHeight="1" spans="1:12">
      <c r="A14" s="350">
        <v>8</v>
      </c>
      <c r="B14" s="386" t="s">
        <v>3901</v>
      </c>
      <c r="C14" s="352" t="s">
        <v>1430</v>
      </c>
      <c r="D14" s="352" t="s">
        <v>3941</v>
      </c>
      <c r="E14" s="352" t="s">
        <v>386</v>
      </c>
      <c r="F14" s="352">
        <v>4</v>
      </c>
      <c r="G14" s="352" t="s">
        <v>4367</v>
      </c>
      <c r="H14" s="352"/>
      <c r="I14" s="364"/>
      <c r="J14" s="364"/>
      <c r="K14" s="365"/>
      <c r="L14" s="366" t="s">
        <v>4368</v>
      </c>
    </row>
    <row r="15" ht="19.2" customHeight="1" spans="1:12">
      <c r="A15" s="350">
        <v>9</v>
      </c>
      <c r="B15" s="386" t="s">
        <v>3901</v>
      </c>
      <c r="C15" s="352" t="s">
        <v>4369</v>
      </c>
      <c r="D15" s="352" t="s">
        <v>3937</v>
      </c>
      <c r="E15" s="352" t="s">
        <v>468</v>
      </c>
      <c r="F15" s="352">
        <v>140</v>
      </c>
      <c r="G15" s="352" t="s">
        <v>4367</v>
      </c>
      <c r="H15" s="352"/>
      <c r="I15" s="364"/>
      <c r="J15" s="364"/>
      <c r="K15" s="365"/>
      <c r="L15" s="366" t="s">
        <v>4368</v>
      </c>
    </row>
    <row r="16" ht="19.2" customHeight="1" spans="1:12">
      <c r="A16" s="350">
        <v>10</v>
      </c>
      <c r="B16" s="386" t="s">
        <v>3901</v>
      </c>
      <c r="C16" s="352" t="s">
        <v>1430</v>
      </c>
      <c r="D16" s="352" t="s">
        <v>3937</v>
      </c>
      <c r="E16" s="352" t="s">
        <v>386</v>
      </c>
      <c r="F16" s="352">
        <v>2</v>
      </c>
      <c r="G16" s="352" t="s">
        <v>4367</v>
      </c>
      <c r="H16" s="352"/>
      <c r="I16" s="364"/>
      <c r="J16" s="364"/>
      <c r="K16" s="365"/>
      <c r="L16" s="366" t="s">
        <v>4368</v>
      </c>
    </row>
    <row r="17" ht="19.2" customHeight="1" spans="1:12">
      <c r="A17" s="350">
        <v>11</v>
      </c>
      <c r="B17" s="386" t="s">
        <v>3901</v>
      </c>
      <c r="C17" s="352" t="s">
        <v>4369</v>
      </c>
      <c r="D17" s="352" t="s">
        <v>1441</v>
      </c>
      <c r="E17" s="352" t="s">
        <v>468</v>
      </c>
      <c r="F17" s="352">
        <v>3</v>
      </c>
      <c r="G17" s="352" t="s">
        <v>4367</v>
      </c>
      <c r="H17" s="352"/>
      <c r="I17" s="364"/>
      <c r="J17" s="364"/>
      <c r="K17" s="365"/>
      <c r="L17" s="366" t="s">
        <v>4368</v>
      </c>
    </row>
    <row r="18" ht="19.2" customHeight="1" spans="1:12">
      <c r="A18" s="350">
        <v>12</v>
      </c>
      <c r="B18" s="386" t="s">
        <v>3901</v>
      </c>
      <c r="C18" s="352" t="s">
        <v>1430</v>
      </c>
      <c r="D18" s="352" t="s">
        <v>1441</v>
      </c>
      <c r="E18" s="352" t="s">
        <v>386</v>
      </c>
      <c r="F18" s="352">
        <v>2</v>
      </c>
      <c r="G18" s="352" t="s">
        <v>4367</v>
      </c>
      <c r="H18" s="352"/>
      <c r="I18" s="364"/>
      <c r="J18" s="364"/>
      <c r="K18" s="365"/>
      <c r="L18" s="366" t="s">
        <v>4368</v>
      </c>
    </row>
    <row r="19" ht="19.2" customHeight="1" spans="1:12">
      <c r="A19" s="350">
        <v>13</v>
      </c>
      <c r="B19" s="386" t="s">
        <v>3901</v>
      </c>
      <c r="C19" s="352" t="s">
        <v>4370</v>
      </c>
      <c r="D19" s="352" t="s">
        <v>3932</v>
      </c>
      <c r="E19" s="352" t="s">
        <v>386</v>
      </c>
      <c r="F19" s="352">
        <v>1</v>
      </c>
      <c r="G19" s="352" t="s">
        <v>4367</v>
      </c>
      <c r="H19" s="352"/>
      <c r="I19" s="364"/>
      <c r="J19" s="364"/>
      <c r="K19" s="365"/>
      <c r="L19" s="366" t="s">
        <v>4368</v>
      </c>
    </row>
    <row r="20" ht="19.2" customHeight="1" spans="1:12">
      <c r="A20" s="350">
        <v>14</v>
      </c>
      <c r="B20" s="386" t="s">
        <v>3901</v>
      </c>
      <c r="C20" s="352" t="s">
        <v>4371</v>
      </c>
      <c r="D20" s="352" t="s">
        <v>3932</v>
      </c>
      <c r="E20" s="352" t="s">
        <v>386</v>
      </c>
      <c r="F20" s="352">
        <v>2</v>
      </c>
      <c r="G20" s="352" t="s">
        <v>4367</v>
      </c>
      <c r="H20" s="352"/>
      <c r="I20" s="364"/>
      <c r="J20" s="364"/>
      <c r="K20" s="365"/>
      <c r="L20" s="366" t="s">
        <v>4368</v>
      </c>
    </row>
    <row r="21" ht="19.2" customHeight="1" spans="1:12">
      <c r="A21" s="350">
        <v>15</v>
      </c>
      <c r="B21" s="386" t="s">
        <v>3901</v>
      </c>
      <c r="C21" s="352" t="s">
        <v>4372</v>
      </c>
      <c r="D21" s="352" t="s">
        <v>4373</v>
      </c>
      <c r="E21" s="352" t="s">
        <v>386</v>
      </c>
      <c r="F21" s="352">
        <v>2</v>
      </c>
      <c r="G21" s="352" t="s">
        <v>4367</v>
      </c>
      <c r="H21" s="352"/>
      <c r="I21" s="364"/>
      <c r="J21" s="364"/>
      <c r="K21" s="365"/>
      <c r="L21" s="366" t="s">
        <v>4368</v>
      </c>
    </row>
    <row r="22" ht="19.2" customHeight="1" spans="1:12">
      <c r="A22" s="350">
        <v>16</v>
      </c>
      <c r="B22" s="386" t="s">
        <v>3901</v>
      </c>
      <c r="C22" s="352" t="s">
        <v>4374</v>
      </c>
      <c r="D22" s="352" t="s">
        <v>4373</v>
      </c>
      <c r="E22" s="352" t="s">
        <v>386</v>
      </c>
      <c r="F22" s="352">
        <v>2</v>
      </c>
      <c r="G22" s="352" t="s">
        <v>4367</v>
      </c>
      <c r="H22" s="352"/>
      <c r="I22" s="364"/>
      <c r="J22" s="364"/>
      <c r="K22" s="365"/>
      <c r="L22" s="366" t="s">
        <v>4368</v>
      </c>
    </row>
    <row r="23" ht="19.2" customHeight="1" spans="1:12">
      <c r="A23" s="350">
        <v>17</v>
      </c>
      <c r="B23" s="386" t="s">
        <v>3901</v>
      </c>
      <c r="C23" s="352" t="s">
        <v>4375</v>
      </c>
      <c r="D23" s="352" t="s">
        <v>4376</v>
      </c>
      <c r="E23" s="352" t="s">
        <v>386</v>
      </c>
      <c r="F23" s="352">
        <v>3</v>
      </c>
      <c r="G23" s="352" t="s">
        <v>4367</v>
      </c>
      <c r="H23" s="352"/>
      <c r="I23" s="364"/>
      <c r="J23" s="364"/>
      <c r="K23" s="365"/>
      <c r="L23" s="366" t="s">
        <v>4368</v>
      </c>
    </row>
    <row r="24" ht="19.2" customHeight="1" spans="1:12">
      <c r="A24" s="350">
        <v>18</v>
      </c>
      <c r="B24" s="386" t="s">
        <v>3901</v>
      </c>
      <c r="C24" s="352" t="s">
        <v>4377</v>
      </c>
      <c r="D24" s="352"/>
      <c r="E24" s="352" t="s">
        <v>386</v>
      </c>
      <c r="F24" s="352">
        <v>1</v>
      </c>
      <c r="G24" s="352" t="s">
        <v>4367</v>
      </c>
      <c r="H24" s="352"/>
      <c r="I24" s="364"/>
      <c r="J24" s="364"/>
      <c r="K24" s="365"/>
      <c r="L24" s="366" t="s">
        <v>4368</v>
      </c>
    </row>
    <row r="25" ht="19.2" customHeight="1" spans="1:12">
      <c r="A25" s="350">
        <v>19</v>
      </c>
      <c r="B25" s="386" t="s">
        <v>3901</v>
      </c>
      <c r="C25" s="352" t="s">
        <v>4378</v>
      </c>
      <c r="D25" s="352" t="s">
        <v>4379</v>
      </c>
      <c r="E25" s="352" t="s">
        <v>386</v>
      </c>
      <c r="F25" s="352">
        <v>1</v>
      </c>
      <c r="G25" s="352" t="s">
        <v>4367</v>
      </c>
      <c r="H25" s="352"/>
      <c r="I25" s="364"/>
      <c r="J25" s="364"/>
      <c r="K25" s="365"/>
      <c r="L25" s="366" t="s">
        <v>4368</v>
      </c>
    </row>
    <row r="26" ht="19.2" customHeight="1" spans="1:12">
      <c r="A26" s="350">
        <v>20</v>
      </c>
      <c r="B26" s="386" t="s">
        <v>3901</v>
      </c>
      <c r="C26" s="352" t="s">
        <v>3936</v>
      </c>
      <c r="D26" s="352" t="s">
        <v>3932</v>
      </c>
      <c r="E26" s="352" t="s">
        <v>4380</v>
      </c>
      <c r="F26" s="352">
        <v>23.4</v>
      </c>
      <c r="G26" s="352" t="s">
        <v>4367</v>
      </c>
      <c r="H26" s="352"/>
      <c r="I26" s="364"/>
      <c r="J26" s="364"/>
      <c r="K26" s="365"/>
      <c r="L26" s="366" t="s">
        <v>4368</v>
      </c>
    </row>
    <row r="27" ht="19.2" customHeight="1" spans="1:12">
      <c r="A27" s="350">
        <v>21</v>
      </c>
      <c r="B27" s="386" t="s">
        <v>3901</v>
      </c>
      <c r="C27" s="352" t="s">
        <v>1430</v>
      </c>
      <c r="D27" s="352" t="s">
        <v>3932</v>
      </c>
      <c r="E27" s="352" t="s">
        <v>342</v>
      </c>
      <c r="F27" s="352">
        <v>8</v>
      </c>
      <c r="G27" s="352" t="s">
        <v>4367</v>
      </c>
      <c r="H27" s="352"/>
      <c r="I27" s="364"/>
      <c r="J27" s="364"/>
      <c r="K27" s="365"/>
      <c r="L27" s="366" t="s">
        <v>4368</v>
      </c>
    </row>
    <row r="28" ht="19.2" customHeight="1" spans="1:12">
      <c r="A28" s="350">
        <v>22</v>
      </c>
      <c r="B28" s="386" t="s">
        <v>3901</v>
      </c>
      <c r="C28" s="352" t="s">
        <v>3936</v>
      </c>
      <c r="D28" s="352" t="s">
        <v>3937</v>
      </c>
      <c r="E28" s="352" t="s">
        <v>468</v>
      </c>
      <c r="F28" s="352">
        <v>1.5</v>
      </c>
      <c r="G28" s="352" t="s">
        <v>4367</v>
      </c>
      <c r="H28" s="352"/>
      <c r="I28" s="364"/>
      <c r="J28" s="364"/>
      <c r="K28" s="365"/>
      <c r="L28" s="366" t="s">
        <v>4368</v>
      </c>
    </row>
    <row r="29" ht="19.2" customHeight="1" spans="1:12">
      <c r="A29" s="350">
        <v>23</v>
      </c>
      <c r="B29" s="386" t="s">
        <v>3901</v>
      </c>
      <c r="C29" s="352" t="s">
        <v>3936</v>
      </c>
      <c r="D29" s="352" t="s">
        <v>1441</v>
      </c>
      <c r="E29" s="352" t="s">
        <v>468</v>
      </c>
      <c r="F29" s="352">
        <v>2.5</v>
      </c>
      <c r="G29" s="352" t="s">
        <v>4367</v>
      </c>
      <c r="H29" s="352"/>
      <c r="I29" s="364"/>
      <c r="J29" s="364"/>
      <c r="K29" s="365"/>
      <c r="L29" s="366" t="s">
        <v>4368</v>
      </c>
    </row>
    <row r="30" ht="19.2" customHeight="1" spans="1:12">
      <c r="A30" s="350">
        <v>24</v>
      </c>
      <c r="B30" s="386" t="s">
        <v>3901</v>
      </c>
      <c r="C30" s="352" t="s">
        <v>3936</v>
      </c>
      <c r="D30" s="352" t="s">
        <v>3932</v>
      </c>
      <c r="E30" s="352" t="s">
        <v>468</v>
      </c>
      <c r="F30" s="352">
        <v>6</v>
      </c>
      <c r="G30" s="352" t="s">
        <v>4367</v>
      </c>
      <c r="H30" s="352"/>
      <c r="I30" s="364"/>
      <c r="J30" s="364"/>
      <c r="K30" s="365"/>
      <c r="L30" s="366" t="s">
        <v>4368</v>
      </c>
    </row>
    <row r="31" ht="19.2" customHeight="1" spans="1:12">
      <c r="A31" s="350">
        <v>25</v>
      </c>
      <c r="B31" s="386" t="s">
        <v>3901</v>
      </c>
      <c r="C31" s="352" t="s">
        <v>3936</v>
      </c>
      <c r="D31" s="352" t="s">
        <v>3941</v>
      </c>
      <c r="E31" s="352" t="s">
        <v>468</v>
      </c>
      <c r="F31" s="352">
        <v>11.5</v>
      </c>
      <c r="G31" s="352" t="s">
        <v>4367</v>
      </c>
      <c r="H31" s="352"/>
      <c r="I31" s="364"/>
      <c r="J31" s="364"/>
      <c r="K31" s="365"/>
      <c r="L31" s="366" t="s">
        <v>4368</v>
      </c>
    </row>
    <row r="32" ht="19.2" customHeight="1" spans="1:12">
      <c r="A32" s="350">
        <v>26</v>
      </c>
      <c r="B32" s="386" t="s">
        <v>3901</v>
      </c>
      <c r="C32" s="352" t="s">
        <v>1428</v>
      </c>
      <c r="D32" s="352" t="s">
        <v>3932</v>
      </c>
      <c r="E32" s="352" t="s">
        <v>386</v>
      </c>
      <c r="F32" s="352">
        <v>2</v>
      </c>
      <c r="G32" s="352" t="s">
        <v>4367</v>
      </c>
      <c r="H32" s="352"/>
      <c r="I32" s="364"/>
      <c r="J32" s="364"/>
      <c r="K32" s="365"/>
      <c r="L32" s="366" t="s">
        <v>4368</v>
      </c>
    </row>
    <row r="33" ht="19.2" customHeight="1" spans="1:12">
      <c r="A33" s="350">
        <v>27</v>
      </c>
      <c r="B33" s="386" t="s">
        <v>3901</v>
      </c>
      <c r="C33" s="352" t="s">
        <v>1428</v>
      </c>
      <c r="D33" s="352" t="s">
        <v>3941</v>
      </c>
      <c r="E33" s="352" t="s">
        <v>386</v>
      </c>
      <c r="F33" s="352">
        <v>7</v>
      </c>
      <c r="G33" s="352" t="s">
        <v>4367</v>
      </c>
      <c r="H33" s="352"/>
      <c r="I33" s="364"/>
      <c r="J33" s="364"/>
      <c r="K33" s="365"/>
      <c r="L33" s="366" t="s">
        <v>4368</v>
      </c>
    </row>
    <row r="34" ht="19.2" customHeight="1" spans="1:12">
      <c r="A34" s="350">
        <v>28</v>
      </c>
      <c r="B34" s="386" t="s">
        <v>3901</v>
      </c>
      <c r="C34" s="352" t="s">
        <v>1430</v>
      </c>
      <c r="D34" s="352" t="s">
        <v>3932</v>
      </c>
      <c r="E34" s="352" t="s">
        <v>386</v>
      </c>
      <c r="F34" s="352">
        <v>2</v>
      </c>
      <c r="G34" s="352" t="s">
        <v>4367</v>
      </c>
      <c r="H34" s="352"/>
      <c r="I34" s="364"/>
      <c r="J34" s="364"/>
      <c r="K34" s="365"/>
      <c r="L34" s="366" t="s">
        <v>4368</v>
      </c>
    </row>
    <row r="35" ht="19.2" customHeight="1" spans="1:12">
      <c r="A35" s="350">
        <v>29</v>
      </c>
      <c r="B35" s="386" t="s">
        <v>3901</v>
      </c>
      <c r="C35" s="352" t="s">
        <v>1430</v>
      </c>
      <c r="D35" s="352" t="s">
        <v>3937</v>
      </c>
      <c r="E35" s="352" t="s">
        <v>386</v>
      </c>
      <c r="F35" s="352">
        <v>2</v>
      </c>
      <c r="G35" s="352" t="s">
        <v>4367</v>
      </c>
      <c r="H35" s="352"/>
      <c r="I35" s="364"/>
      <c r="J35" s="364"/>
      <c r="K35" s="365"/>
      <c r="L35" s="366" t="s">
        <v>4368</v>
      </c>
    </row>
    <row r="36" ht="19.2" customHeight="1" spans="1:12">
      <c r="A36" s="350">
        <v>30</v>
      </c>
      <c r="B36" s="386" t="s">
        <v>3901</v>
      </c>
      <c r="C36" s="352" t="s">
        <v>1430</v>
      </c>
      <c r="D36" s="352" t="s">
        <v>3941</v>
      </c>
      <c r="E36" s="352" t="s">
        <v>386</v>
      </c>
      <c r="F36" s="352">
        <v>2</v>
      </c>
      <c r="G36" s="352" t="s">
        <v>4367</v>
      </c>
      <c r="H36" s="352"/>
      <c r="I36" s="364"/>
      <c r="J36" s="364"/>
      <c r="K36" s="365"/>
      <c r="L36" s="366" t="s">
        <v>4368</v>
      </c>
    </row>
    <row r="37" ht="19.2" customHeight="1" spans="1:12">
      <c r="A37" s="350">
        <v>31</v>
      </c>
      <c r="B37" s="386" t="s">
        <v>3901</v>
      </c>
      <c r="C37" s="352" t="s">
        <v>1430</v>
      </c>
      <c r="D37" s="352" t="s">
        <v>3932</v>
      </c>
      <c r="E37" s="352" t="s">
        <v>386</v>
      </c>
      <c r="F37" s="352">
        <v>2</v>
      </c>
      <c r="G37" s="352" t="s">
        <v>4367</v>
      </c>
      <c r="H37" s="352"/>
      <c r="I37" s="364"/>
      <c r="J37" s="364"/>
      <c r="K37" s="365"/>
      <c r="L37" s="366" t="s">
        <v>4368</v>
      </c>
    </row>
    <row r="38" ht="19.2" customHeight="1" spans="1:12">
      <c r="A38" s="350">
        <v>32</v>
      </c>
      <c r="B38" s="386" t="s">
        <v>3901</v>
      </c>
      <c r="C38" s="352" t="s">
        <v>4381</v>
      </c>
      <c r="D38" s="352" t="s">
        <v>4373</v>
      </c>
      <c r="E38" s="352" t="s">
        <v>2579</v>
      </c>
      <c r="F38" s="352">
        <v>2</v>
      </c>
      <c r="G38" s="352" t="s">
        <v>4367</v>
      </c>
      <c r="H38" s="352"/>
      <c r="I38" s="364"/>
      <c r="J38" s="364"/>
      <c r="K38" s="365"/>
      <c r="L38" s="366" t="s">
        <v>4368</v>
      </c>
    </row>
    <row r="39" ht="19.2" customHeight="1" spans="1:12">
      <c r="A39" s="350">
        <v>33</v>
      </c>
      <c r="B39" s="386" t="s">
        <v>3901</v>
      </c>
      <c r="C39" s="352" t="s">
        <v>4382</v>
      </c>
      <c r="D39" s="352" t="s">
        <v>4373</v>
      </c>
      <c r="E39" s="352" t="s">
        <v>2579</v>
      </c>
      <c r="F39" s="352">
        <v>2</v>
      </c>
      <c r="G39" s="352" t="s">
        <v>4367</v>
      </c>
      <c r="H39" s="352"/>
      <c r="I39" s="364"/>
      <c r="J39" s="364"/>
      <c r="K39" s="365"/>
      <c r="L39" s="366" t="s">
        <v>4368</v>
      </c>
    </row>
    <row r="40" ht="19.2" customHeight="1" spans="1:12">
      <c r="A40" s="350">
        <v>34</v>
      </c>
      <c r="B40" s="386" t="s">
        <v>3901</v>
      </c>
      <c r="C40" s="352" t="s">
        <v>4383</v>
      </c>
      <c r="D40" s="352" t="s">
        <v>3990</v>
      </c>
      <c r="E40" s="352" t="s">
        <v>480</v>
      </c>
      <c r="F40" s="352">
        <v>6</v>
      </c>
      <c r="G40" s="352" t="s">
        <v>4367</v>
      </c>
      <c r="H40" s="352"/>
      <c r="I40" s="364"/>
      <c r="J40" s="364"/>
      <c r="K40" s="365"/>
      <c r="L40" s="366" t="s">
        <v>4368</v>
      </c>
    </row>
    <row r="41" ht="19.2" customHeight="1" spans="1:12">
      <c r="A41" s="350">
        <v>35</v>
      </c>
      <c r="B41" s="386" t="s">
        <v>3901</v>
      </c>
      <c r="C41" s="352" t="s">
        <v>4384</v>
      </c>
      <c r="D41" s="352" t="s">
        <v>4385</v>
      </c>
      <c r="E41" s="352" t="s">
        <v>2579</v>
      </c>
      <c r="F41" s="352">
        <v>4</v>
      </c>
      <c r="G41" s="352" t="s">
        <v>4367</v>
      </c>
      <c r="H41" s="352"/>
      <c r="I41" s="364"/>
      <c r="J41" s="364"/>
      <c r="K41" s="365"/>
      <c r="L41" s="366" t="s">
        <v>4368</v>
      </c>
    </row>
    <row r="42" ht="19.2" customHeight="1" spans="1:12">
      <c r="A42" s="350">
        <v>36</v>
      </c>
      <c r="B42" s="386" t="s">
        <v>3901</v>
      </c>
      <c r="C42" s="352" t="s">
        <v>4386</v>
      </c>
      <c r="D42" s="352"/>
      <c r="E42" s="352" t="s">
        <v>4380</v>
      </c>
      <c r="F42" s="352">
        <v>50</v>
      </c>
      <c r="G42" s="352" t="s">
        <v>4367</v>
      </c>
      <c r="H42" s="352"/>
      <c r="I42" s="364"/>
      <c r="J42" s="364"/>
      <c r="K42" s="365"/>
      <c r="L42" s="366" t="s">
        <v>4368</v>
      </c>
    </row>
    <row r="43" ht="19.2" customHeight="1" spans="1:12">
      <c r="A43" s="350">
        <v>37</v>
      </c>
      <c r="B43" s="386" t="s">
        <v>3901</v>
      </c>
      <c r="C43" s="352" t="s">
        <v>4386</v>
      </c>
      <c r="D43" s="352" t="s">
        <v>3937</v>
      </c>
      <c r="E43" s="352" t="s">
        <v>4380</v>
      </c>
      <c r="F43" s="352">
        <v>80</v>
      </c>
      <c r="G43" s="352" t="s">
        <v>4367</v>
      </c>
      <c r="H43" s="352"/>
      <c r="I43" s="364"/>
      <c r="J43" s="364"/>
      <c r="K43" s="365"/>
      <c r="L43" s="366" t="s">
        <v>4368</v>
      </c>
    </row>
    <row r="44" ht="19.2" customHeight="1" spans="1:12">
      <c r="A44" s="350">
        <v>38</v>
      </c>
      <c r="B44" s="386" t="s">
        <v>3901</v>
      </c>
      <c r="C44" s="352" t="s">
        <v>4386</v>
      </c>
      <c r="D44" s="352" t="s">
        <v>3944</v>
      </c>
      <c r="E44" s="352" t="s">
        <v>4380</v>
      </c>
      <c r="F44" s="352">
        <v>30</v>
      </c>
      <c r="G44" s="352" t="s">
        <v>4367</v>
      </c>
      <c r="H44" s="352"/>
      <c r="I44" s="364"/>
      <c r="J44" s="364"/>
      <c r="K44" s="365"/>
      <c r="L44" s="366" t="s">
        <v>4368</v>
      </c>
    </row>
    <row r="45" ht="19.2" customHeight="1" spans="1:12">
      <c r="A45" s="350">
        <v>39</v>
      </c>
      <c r="B45" s="386" t="s">
        <v>3901</v>
      </c>
      <c r="C45" s="352" t="s">
        <v>4387</v>
      </c>
      <c r="D45" s="352" t="s">
        <v>4388</v>
      </c>
      <c r="E45" s="352" t="s">
        <v>386</v>
      </c>
      <c r="F45" s="352">
        <v>2</v>
      </c>
      <c r="G45" s="352" t="s">
        <v>4367</v>
      </c>
      <c r="H45" s="352"/>
      <c r="I45" s="364"/>
      <c r="J45" s="364"/>
      <c r="K45" s="365"/>
      <c r="L45" s="366" t="s">
        <v>4368</v>
      </c>
    </row>
    <row r="46" ht="19.2" customHeight="1" spans="1:12">
      <c r="A46" s="350">
        <v>40</v>
      </c>
      <c r="B46" s="386" t="s">
        <v>3901</v>
      </c>
      <c r="C46" s="352" t="s">
        <v>4389</v>
      </c>
      <c r="D46" s="352" t="s">
        <v>3990</v>
      </c>
      <c r="E46" s="352" t="s">
        <v>2579</v>
      </c>
      <c r="F46" s="352">
        <v>5</v>
      </c>
      <c r="G46" s="352" t="s">
        <v>4367</v>
      </c>
      <c r="H46" s="352"/>
      <c r="I46" s="364"/>
      <c r="J46" s="364"/>
      <c r="K46" s="365"/>
      <c r="L46" s="366" t="s">
        <v>4368</v>
      </c>
    </row>
    <row r="47" ht="19.2" customHeight="1" spans="1:12">
      <c r="A47" s="350">
        <v>41</v>
      </c>
      <c r="B47" s="386" t="s">
        <v>3901</v>
      </c>
      <c r="C47" s="352" t="s">
        <v>4045</v>
      </c>
      <c r="D47" s="352" t="s">
        <v>3916</v>
      </c>
      <c r="E47" s="352" t="s">
        <v>476</v>
      </c>
      <c r="F47" s="352">
        <v>12</v>
      </c>
      <c r="G47" s="352" t="s">
        <v>4367</v>
      </c>
      <c r="H47" s="352"/>
      <c r="I47" s="364"/>
      <c r="J47" s="364"/>
      <c r="K47" s="365"/>
      <c r="L47" s="366" t="s">
        <v>4368</v>
      </c>
    </row>
    <row r="48" ht="19.2" customHeight="1" spans="1:12">
      <c r="A48" s="350">
        <v>42</v>
      </c>
      <c r="B48" s="386" t="s">
        <v>3901</v>
      </c>
      <c r="C48" s="352" t="s">
        <v>4390</v>
      </c>
      <c r="D48" s="352" t="s">
        <v>4391</v>
      </c>
      <c r="E48" s="352" t="s">
        <v>468</v>
      </c>
      <c r="F48" s="352">
        <v>40</v>
      </c>
      <c r="G48" s="352" t="s">
        <v>4367</v>
      </c>
      <c r="H48" s="352"/>
      <c r="I48" s="364"/>
      <c r="J48" s="364"/>
      <c r="K48" s="365"/>
      <c r="L48" s="366" t="s">
        <v>4368</v>
      </c>
    </row>
    <row r="49" ht="19.2" customHeight="1" spans="1:12">
      <c r="A49" s="350">
        <v>43</v>
      </c>
      <c r="B49" s="386" t="s">
        <v>3901</v>
      </c>
      <c r="C49" s="352" t="s">
        <v>4392</v>
      </c>
      <c r="D49" s="352"/>
      <c r="E49" s="352" t="s">
        <v>386</v>
      </c>
      <c r="F49" s="352">
        <v>1</v>
      </c>
      <c r="G49" s="352" t="s">
        <v>4367</v>
      </c>
      <c r="H49" s="352"/>
      <c r="I49" s="364"/>
      <c r="J49" s="364"/>
      <c r="K49" s="365"/>
      <c r="L49" s="366" t="s">
        <v>4368</v>
      </c>
    </row>
    <row r="50" ht="19.2" customHeight="1" spans="1:12">
      <c r="A50" s="350">
        <v>44</v>
      </c>
      <c r="B50" s="386" t="s">
        <v>3901</v>
      </c>
      <c r="C50" s="352" t="s">
        <v>4393</v>
      </c>
      <c r="D50" s="352" t="s">
        <v>4394</v>
      </c>
      <c r="E50" s="352" t="s">
        <v>386</v>
      </c>
      <c r="F50" s="352">
        <v>1</v>
      </c>
      <c r="G50" s="352" t="s">
        <v>4367</v>
      </c>
      <c r="H50" s="352"/>
      <c r="I50" s="364"/>
      <c r="J50" s="364"/>
      <c r="K50" s="365"/>
      <c r="L50" s="366" t="s">
        <v>4368</v>
      </c>
    </row>
    <row r="51" ht="19.2" customHeight="1" spans="1:12">
      <c r="A51" s="350">
        <v>45</v>
      </c>
      <c r="B51" s="386" t="s">
        <v>3901</v>
      </c>
      <c r="C51" s="352" t="s">
        <v>4393</v>
      </c>
      <c r="D51" s="352" t="s">
        <v>4394</v>
      </c>
      <c r="E51" s="352" t="s">
        <v>386</v>
      </c>
      <c r="F51" s="352">
        <v>1</v>
      </c>
      <c r="G51" s="352" t="s">
        <v>4367</v>
      </c>
      <c r="H51" s="352"/>
      <c r="I51" s="364"/>
      <c r="J51" s="364"/>
      <c r="K51" s="365"/>
      <c r="L51" s="366" t="s">
        <v>4368</v>
      </c>
    </row>
    <row r="52" ht="19.2" customHeight="1" spans="1:12">
      <c r="A52" s="350">
        <v>46</v>
      </c>
      <c r="B52" s="386" t="s">
        <v>3901</v>
      </c>
      <c r="C52" s="352" t="s">
        <v>4395</v>
      </c>
      <c r="D52" s="352" t="s">
        <v>4396</v>
      </c>
      <c r="E52" s="352" t="s">
        <v>386</v>
      </c>
      <c r="F52" s="352">
        <v>3</v>
      </c>
      <c r="G52" s="352" t="s">
        <v>4367</v>
      </c>
      <c r="H52" s="352"/>
      <c r="I52" s="364"/>
      <c r="J52" s="364"/>
      <c r="K52" s="365"/>
      <c r="L52" s="366" t="s">
        <v>4368</v>
      </c>
    </row>
    <row r="53" ht="19.2" customHeight="1" spans="1:12">
      <c r="A53" s="350">
        <v>47</v>
      </c>
      <c r="B53" s="386" t="s">
        <v>3901</v>
      </c>
      <c r="C53" s="352" t="s">
        <v>4397</v>
      </c>
      <c r="D53" s="352" t="s">
        <v>3937</v>
      </c>
      <c r="E53" s="352" t="s">
        <v>342</v>
      </c>
      <c r="F53" s="352">
        <v>2</v>
      </c>
      <c r="G53" s="352" t="s">
        <v>4367</v>
      </c>
      <c r="H53" s="352"/>
      <c r="I53" s="364"/>
      <c r="J53" s="364"/>
      <c r="K53" s="365"/>
      <c r="L53" s="366" t="s">
        <v>4368</v>
      </c>
    </row>
    <row r="54" ht="19.2" customHeight="1" spans="1:12">
      <c r="A54" s="350">
        <v>48</v>
      </c>
      <c r="B54" s="386" t="s">
        <v>3901</v>
      </c>
      <c r="C54" s="352" t="s">
        <v>1430</v>
      </c>
      <c r="D54" s="352" t="s">
        <v>3916</v>
      </c>
      <c r="E54" s="352" t="s">
        <v>342</v>
      </c>
      <c r="F54" s="352">
        <v>2</v>
      </c>
      <c r="G54" s="352" t="s">
        <v>4367</v>
      </c>
      <c r="H54" s="352"/>
      <c r="I54" s="364"/>
      <c r="J54" s="364"/>
      <c r="K54" s="365"/>
      <c r="L54" s="366" t="s">
        <v>4368</v>
      </c>
    </row>
    <row r="55" ht="19.2" customHeight="1" spans="1:12">
      <c r="A55" s="350">
        <v>49</v>
      </c>
      <c r="B55" s="386" t="s">
        <v>3901</v>
      </c>
      <c r="C55" s="352" t="s">
        <v>4398</v>
      </c>
      <c r="D55" s="352" t="s">
        <v>4399</v>
      </c>
      <c r="E55" s="352" t="s">
        <v>386</v>
      </c>
      <c r="F55" s="352">
        <v>4</v>
      </c>
      <c r="G55" s="352" t="s">
        <v>4367</v>
      </c>
      <c r="H55" s="352"/>
      <c r="I55" s="364"/>
      <c r="J55" s="364"/>
      <c r="K55" s="365"/>
      <c r="L55" s="366" t="s">
        <v>4368</v>
      </c>
    </row>
    <row r="56" ht="19.2" customHeight="1" spans="1:12">
      <c r="A56" s="350">
        <v>50</v>
      </c>
      <c r="B56" s="386" t="s">
        <v>3901</v>
      </c>
      <c r="C56" s="352" t="s">
        <v>4120</v>
      </c>
      <c r="D56" s="352" t="s">
        <v>4400</v>
      </c>
      <c r="E56" s="352" t="s">
        <v>378</v>
      </c>
      <c r="F56" s="352">
        <v>20</v>
      </c>
      <c r="G56" s="352" t="s">
        <v>4367</v>
      </c>
      <c r="H56" s="352"/>
      <c r="I56" s="364"/>
      <c r="J56" s="364"/>
      <c r="K56" s="365"/>
      <c r="L56" s="366" t="s">
        <v>4368</v>
      </c>
    </row>
    <row r="57" ht="19.2" customHeight="1" spans="1:12">
      <c r="A57" s="350">
        <v>51</v>
      </c>
      <c r="B57" s="386" t="s">
        <v>3901</v>
      </c>
      <c r="C57" s="352" t="s">
        <v>4120</v>
      </c>
      <c r="D57" s="352" t="s">
        <v>4401</v>
      </c>
      <c r="E57" s="352" t="s">
        <v>386</v>
      </c>
      <c r="F57" s="352">
        <v>20</v>
      </c>
      <c r="G57" s="352" t="s">
        <v>4367</v>
      </c>
      <c r="H57" s="352"/>
      <c r="I57" s="364"/>
      <c r="J57" s="364"/>
      <c r="K57" s="365"/>
      <c r="L57" s="366" t="s">
        <v>4368</v>
      </c>
    </row>
    <row r="58" ht="19.2" customHeight="1" spans="1:12">
      <c r="A58" s="350">
        <v>52</v>
      </c>
      <c r="B58" s="386" t="s">
        <v>3901</v>
      </c>
      <c r="C58" s="352" t="s">
        <v>4120</v>
      </c>
      <c r="D58" s="352" t="s">
        <v>4402</v>
      </c>
      <c r="E58" s="352" t="s">
        <v>386</v>
      </c>
      <c r="F58" s="352">
        <v>30</v>
      </c>
      <c r="G58" s="352" t="s">
        <v>4367</v>
      </c>
      <c r="H58" s="352"/>
      <c r="I58" s="364"/>
      <c r="J58" s="364"/>
      <c r="K58" s="365"/>
      <c r="L58" s="366" t="s">
        <v>4368</v>
      </c>
    </row>
    <row r="59" ht="19.2" customHeight="1" spans="1:12">
      <c r="A59" s="350">
        <v>53</v>
      </c>
      <c r="B59" s="386" t="s">
        <v>3901</v>
      </c>
      <c r="C59" s="352" t="s">
        <v>1428</v>
      </c>
      <c r="D59" s="352" t="s">
        <v>4053</v>
      </c>
      <c r="E59" s="352" t="s">
        <v>386</v>
      </c>
      <c r="F59" s="352">
        <v>4</v>
      </c>
      <c r="G59" s="352" t="s">
        <v>4367</v>
      </c>
      <c r="H59" s="352"/>
      <c r="I59" s="364"/>
      <c r="J59" s="364"/>
      <c r="K59" s="365"/>
      <c r="L59" s="366" t="s">
        <v>4368</v>
      </c>
    </row>
    <row r="60" ht="19.2" customHeight="1" spans="1:12">
      <c r="A60" s="350">
        <v>54</v>
      </c>
      <c r="B60" s="386" t="s">
        <v>3901</v>
      </c>
      <c r="C60" s="352" t="s">
        <v>1696</v>
      </c>
      <c r="D60" s="352" t="s">
        <v>4053</v>
      </c>
      <c r="E60" s="352" t="s">
        <v>1381</v>
      </c>
      <c r="F60" s="352">
        <v>8</v>
      </c>
      <c r="G60" s="352" t="s">
        <v>4367</v>
      </c>
      <c r="H60" s="352"/>
      <c r="I60" s="364"/>
      <c r="J60" s="364"/>
      <c r="K60" s="365"/>
      <c r="L60" s="366" t="s">
        <v>4368</v>
      </c>
    </row>
    <row r="61" ht="19.2" customHeight="1" spans="1:12">
      <c r="A61" s="350">
        <v>55</v>
      </c>
      <c r="B61" s="386" t="s">
        <v>3901</v>
      </c>
      <c r="C61" s="352" t="s">
        <v>4403</v>
      </c>
      <c r="D61" s="352" t="s">
        <v>4404</v>
      </c>
      <c r="E61" s="352" t="s">
        <v>386</v>
      </c>
      <c r="F61" s="352">
        <v>1</v>
      </c>
      <c r="G61" s="352" t="s">
        <v>4367</v>
      </c>
      <c r="H61" s="352"/>
      <c r="I61" s="364"/>
      <c r="J61" s="364"/>
      <c r="K61" s="365"/>
      <c r="L61" s="366" t="s">
        <v>4368</v>
      </c>
    </row>
    <row r="62" ht="19.2" customHeight="1" spans="1:12">
      <c r="A62" s="350">
        <v>56</v>
      </c>
      <c r="B62" s="386" t="s">
        <v>3901</v>
      </c>
      <c r="C62" s="352" t="s">
        <v>4405</v>
      </c>
      <c r="D62" s="352"/>
      <c r="E62" s="352" t="s">
        <v>386</v>
      </c>
      <c r="F62" s="352">
        <v>1</v>
      </c>
      <c r="G62" s="352" t="s">
        <v>4367</v>
      </c>
      <c r="H62" s="352"/>
      <c r="I62" s="364"/>
      <c r="J62" s="364"/>
      <c r="K62" s="365"/>
      <c r="L62" s="366" t="s">
        <v>4368</v>
      </c>
    </row>
    <row r="63" ht="19.2" customHeight="1" spans="1:12">
      <c r="A63" s="350">
        <v>57</v>
      </c>
      <c r="B63" s="386" t="s">
        <v>3901</v>
      </c>
      <c r="C63" s="352" t="s">
        <v>4406</v>
      </c>
      <c r="D63" s="352"/>
      <c r="E63" s="352" t="s">
        <v>386</v>
      </c>
      <c r="F63" s="352">
        <v>1</v>
      </c>
      <c r="G63" s="352" t="s">
        <v>4367</v>
      </c>
      <c r="H63" s="352"/>
      <c r="I63" s="364"/>
      <c r="J63" s="364"/>
      <c r="K63" s="365"/>
      <c r="L63" s="366" t="s">
        <v>4368</v>
      </c>
    </row>
    <row r="64" ht="19.2" customHeight="1" spans="1:12">
      <c r="A64" s="350">
        <v>58</v>
      </c>
      <c r="B64" s="386" t="s">
        <v>3901</v>
      </c>
      <c r="C64" s="352" t="s">
        <v>4407</v>
      </c>
      <c r="D64" s="352"/>
      <c r="E64" s="352" t="s">
        <v>386</v>
      </c>
      <c r="F64" s="352">
        <v>180</v>
      </c>
      <c r="G64" s="352" t="s">
        <v>4367</v>
      </c>
      <c r="H64" s="352"/>
      <c r="I64" s="364"/>
      <c r="J64" s="364"/>
      <c r="K64" s="365"/>
      <c r="L64" s="366" t="s">
        <v>4368</v>
      </c>
    </row>
    <row r="65" ht="19.2" customHeight="1" spans="1:12">
      <c r="A65" s="350">
        <v>59</v>
      </c>
      <c r="B65" s="386" t="s">
        <v>3901</v>
      </c>
      <c r="C65" s="352" t="s">
        <v>4397</v>
      </c>
      <c r="D65" s="352" t="s">
        <v>3937</v>
      </c>
      <c r="E65" s="352" t="s">
        <v>386</v>
      </c>
      <c r="F65" s="352">
        <v>2</v>
      </c>
      <c r="G65" s="352" t="s">
        <v>4367</v>
      </c>
      <c r="H65" s="352"/>
      <c r="I65" s="364"/>
      <c r="J65" s="364"/>
      <c r="K65" s="365"/>
      <c r="L65" s="366" t="s">
        <v>4368</v>
      </c>
    </row>
    <row r="66" ht="19.2" customHeight="1" spans="1:12">
      <c r="A66" s="350">
        <v>60</v>
      </c>
      <c r="B66" s="386" t="s">
        <v>3901</v>
      </c>
      <c r="C66" s="352" t="s">
        <v>1430</v>
      </c>
      <c r="D66" s="352" t="s">
        <v>3932</v>
      </c>
      <c r="E66" s="352" t="s">
        <v>386</v>
      </c>
      <c r="F66" s="352">
        <v>2</v>
      </c>
      <c r="G66" s="352" t="s">
        <v>4367</v>
      </c>
      <c r="H66" s="352"/>
      <c r="I66" s="364"/>
      <c r="J66" s="364"/>
      <c r="K66" s="365"/>
      <c r="L66" s="366" t="s">
        <v>4368</v>
      </c>
    </row>
    <row r="67" ht="19.2" customHeight="1" spans="1:12">
      <c r="A67" s="350">
        <v>61</v>
      </c>
      <c r="B67" s="386" t="s">
        <v>3901</v>
      </c>
      <c r="C67" s="352" t="s">
        <v>3943</v>
      </c>
      <c r="D67" s="352" t="s">
        <v>3932</v>
      </c>
      <c r="E67" s="352" t="s">
        <v>386</v>
      </c>
      <c r="F67" s="352">
        <v>3</v>
      </c>
      <c r="G67" s="352" t="s">
        <v>4367</v>
      </c>
      <c r="H67" s="352"/>
      <c r="I67" s="364"/>
      <c r="J67" s="364"/>
      <c r="K67" s="365"/>
      <c r="L67" s="366" t="s">
        <v>4368</v>
      </c>
    </row>
    <row r="68" ht="19.2" customHeight="1" spans="1:12">
      <c r="A68" s="350">
        <v>62</v>
      </c>
      <c r="B68" s="386" t="s">
        <v>3901</v>
      </c>
      <c r="C68" s="352" t="s">
        <v>1696</v>
      </c>
      <c r="D68" s="352" t="s">
        <v>3932</v>
      </c>
      <c r="E68" s="352" t="s">
        <v>1381</v>
      </c>
      <c r="F68" s="352">
        <v>4</v>
      </c>
      <c r="G68" s="352" t="s">
        <v>4367</v>
      </c>
      <c r="H68" s="352"/>
      <c r="I68" s="364"/>
      <c r="J68" s="364"/>
      <c r="K68" s="365"/>
      <c r="L68" s="366" t="s">
        <v>4368</v>
      </c>
    </row>
    <row r="69" ht="19.2" customHeight="1" spans="1:12">
      <c r="A69" s="350">
        <v>63</v>
      </c>
      <c r="B69" s="386" t="s">
        <v>3901</v>
      </c>
      <c r="C69" s="352" t="s">
        <v>3936</v>
      </c>
      <c r="D69" s="352" t="s">
        <v>3932</v>
      </c>
      <c r="E69" s="352" t="s">
        <v>468</v>
      </c>
      <c r="F69" s="352">
        <v>1.5</v>
      </c>
      <c r="G69" s="352" t="s">
        <v>4367</v>
      </c>
      <c r="H69" s="352"/>
      <c r="I69" s="364"/>
      <c r="J69" s="364"/>
      <c r="K69" s="365"/>
      <c r="L69" s="366" t="s">
        <v>4368</v>
      </c>
    </row>
    <row r="70" ht="19.2" customHeight="1" spans="1:12">
      <c r="A70" s="350">
        <v>64</v>
      </c>
      <c r="B70" s="386" t="s">
        <v>3901</v>
      </c>
      <c r="C70" s="352" t="s">
        <v>4408</v>
      </c>
      <c r="D70" s="352" t="s">
        <v>4409</v>
      </c>
      <c r="E70" s="352" t="s">
        <v>378</v>
      </c>
      <c r="F70" s="352">
        <v>96</v>
      </c>
      <c r="G70" s="352" t="s">
        <v>4367</v>
      </c>
      <c r="H70" s="352"/>
      <c r="I70" s="364"/>
      <c r="J70" s="364"/>
      <c r="K70" s="365"/>
      <c r="L70" s="366" t="s">
        <v>4368</v>
      </c>
    </row>
    <row r="71" ht="19.2" customHeight="1" spans="1:12">
      <c r="A71" s="350">
        <v>65</v>
      </c>
      <c r="B71" s="386" t="s">
        <v>3901</v>
      </c>
      <c r="C71" s="352" t="s">
        <v>4410</v>
      </c>
      <c r="D71" s="352" t="s">
        <v>4411</v>
      </c>
      <c r="E71" s="352" t="s">
        <v>386</v>
      </c>
      <c r="F71" s="352">
        <v>1</v>
      </c>
      <c r="G71" s="352" t="s">
        <v>4367</v>
      </c>
      <c r="H71" s="352"/>
      <c r="I71" s="364"/>
      <c r="J71" s="364"/>
      <c r="K71" s="365"/>
      <c r="L71" s="366" t="s">
        <v>4368</v>
      </c>
    </row>
    <row r="72" ht="19.2" customHeight="1" spans="1:12">
      <c r="A72" s="350">
        <v>66</v>
      </c>
      <c r="B72" s="386" t="s">
        <v>3901</v>
      </c>
      <c r="C72" s="352" t="s">
        <v>4412</v>
      </c>
      <c r="D72" s="352"/>
      <c r="E72" s="352" t="s">
        <v>4413</v>
      </c>
      <c r="F72" s="352">
        <v>150</v>
      </c>
      <c r="G72" s="352" t="s">
        <v>4367</v>
      </c>
      <c r="H72" s="352"/>
      <c r="I72" s="364"/>
      <c r="J72" s="364"/>
      <c r="K72" s="365"/>
      <c r="L72" s="366" t="s">
        <v>4368</v>
      </c>
    </row>
    <row r="73" ht="19.2" customHeight="1" spans="1:12">
      <c r="A73" s="350">
        <v>67</v>
      </c>
      <c r="B73" s="386" t="s">
        <v>3901</v>
      </c>
      <c r="C73" s="352" t="s">
        <v>4414</v>
      </c>
      <c r="D73" s="352"/>
      <c r="E73" s="352" t="s">
        <v>386</v>
      </c>
      <c r="F73" s="352">
        <v>3</v>
      </c>
      <c r="G73" s="352" t="s">
        <v>4367</v>
      </c>
      <c r="H73" s="352"/>
      <c r="I73" s="364"/>
      <c r="J73" s="364"/>
      <c r="K73" s="365"/>
      <c r="L73" s="366" t="s">
        <v>4368</v>
      </c>
    </row>
    <row r="74" ht="19.2" customHeight="1" spans="1:12">
      <c r="A74" s="350">
        <v>68</v>
      </c>
      <c r="B74" s="386" t="s">
        <v>3901</v>
      </c>
      <c r="C74" s="352" t="s">
        <v>4415</v>
      </c>
      <c r="D74" s="352"/>
      <c r="E74" s="352" t="s">
        <v>386</v>
      </c>
      <c r="F74" s="352">
        <v>1</v>
      </c>
      <c r="G74" s="352" t="s">
        <v>4367</v>
      </c>
      <c r="H74" s="352"/>
      <c r="I74" s="364"/>
      <c r="J74" s="364"/>
      <c r="K74" s="365"/>
      <c r="L74" s="366" t="s">
        <v>4368</v>
      </c>
    </row>
    <row r="75" ht="19.2" customHeight="1" spans="1:12">
      <c r="A75" s="350">
        <v>69</v>
      </c>
      <c r="B75" s="386" t="s">
        <v>3901</v>
      </c>
      <c r="C75" s="352" t="s">
        <v>4416</v>
      </c>
      <c r="D75" s="352" t="s">
        <v>4417</v>
      </c>
      <c r="E75" s="352" t="s">
        <v>342</v>
      </c>
      <c r="F75" s="352">
        <v>2</v>
      </c>
      <c r="G75" s="352" t="s">
        <v>4367</v>
      </c>
      <c r="H75" s="352"/>
      <c r="I75" s="364"/>
      <c r="J75" s="364"/>
      <c r="K75" s="365"/>
      <c r="L75" s="366" t="s">
        <v>4368</v>
      </c>
    </row>
    <row r="76" ht="19.2" customHeight="1" spans="1:12">
      <c r="A76" s="350">
        <v>70</v>
      </c>
      <c r="B76" s="386" t="s">
        <v>3901</v>
      </c>
      <c r="C76" s="352" t="s">
        <v>4418</v>
      </c>
      <c r="D76" s="352" t="s">
        <v>4419</v>
      </c>
      <c r="E76" s="352" t="s">
        <v>386</v>
      </c>
      <c r="F76" s="352">
        <v>14</v>
      </c>
      <c r="G76" s="352" t="s">
        <v>4367</v>
      </c>
      <c r="H76" s="352"/>
      <c r="I76" s="364"/>
      <c r="J76" s="364"/>
      <c r="K76" s="365"/>
      <c r="L76" s="366" t="s">
        <v>4368</v>
      </c>
    </row>
    <row r="77" ht="19.2" customHeight="1" spans="1:12">
      <c r="A77" s="350">
        <v>71</v>
      </c>
      <c r="B77" s="386" t="s">
        <v>3901</v>
      </c>
      <c r="C77" s="352" t="s">
        <v>4420</v>
      </c>
      <c r="D77" s="352" t="s">
        <v>4421</v>
      </c>
      <c r="E77" s="352" t="s">
        <v>386</v>
      </c>
      <c r="F77" s="352">
        <v>36</v>
      </c>
      <c r="G77" s="352" t="s">
        <v>4367</v>
      </c>
      <c r="H77" s="352"/>
      <c r="I77" s="364"/>
      <c r="J77" s="364"/>
      <c r="K77" s="365"/>
      <c r="L77" s="366" t="s">
        <v>4368</v>
      </c>
    </row>
    <row r="78" ht="19.2" customHeight="1" spans="1:12">
      <c r="A78" s="350">
        <v>72</v>
      </c>
      <c r="B78" s="386" t="s">
        <v>3901</v>
      </c>
      <c r="C78" s="352" t="s">
        <v>4418</v>
      </c>
      <c r="D78" s="352" t="s">
        <v>4419</v>
      </c>
      <c r="E78" s="352" t="s">
        <v>386</v>
      </c>
      <c r="F78" s="352">
        <v>14</v>
      </c>
      <c r="G78" s="352" t="s">
        <v>4367</v>
      </c>
      <c r="H78" s="352"/>
      <c r="I78" s="364"/>
      <c r="J78" s="364"/>
      <c r="K78" s="365"/>
      <c r="L78" s="366" t="s">
        <v>4368</v>
      </c>
    </row>
    <row r="79" ht="19.2" customHeight="1" spans="1:12">
      <c r="A79" s="350">
        <v>73</v>
      </c>
      <c r="B79" s="386" t="s">
        <v>3901</v>
      </c>
      <c r="C79" s="352" t="s">
        <v>4420</v>
      </c>
      <c r="D79" s="352" t="s">
        <v>4421</v>
      </c>
      <c r="E79" s="352" t="s">
        <v>386</v>
      </c>
      <c r="F79" s="352">
        <v>36</v>
      </c>
      <c r="G79" s="352" t="s">
        <v>4367</v>
      </c>
      <c r="H79" s="352"/>
      <c r="I79" s="364"/>
      <c r="J79" s="364"/>
      <c r="K79" s="365"/>
      <c r="L79" s="366" t="s">
        <v>4368</v>
      </c>
    </row>
    <row r="80" ht="19.2" customHeight="1" spans="1:12">
      <c r="A80" s="350">
        <v>74</v>
      </c>
      <c r="B80" s="386" t="s">
        <v>3901</v>
      </c>
      <c r="C80" s="352" t="s">
        <v>4422</v>
      </c>
      <c r="D80" s="352"/>
      <c r="E80" s="352" t="s">
        <v>946</v>
      </c>
      <c r="F80" s="352">
        <v>17</v>
      </c>
      <c r="G80" s="352" t="s">
        <v>4367</v>
      </c>
      <c r="H80" s="352"/>
      <c r="I80" s="364"/>
      <c r="J80" s="364"/>
      <c r="K80" s="365"/>
      <c r="L80" s="366" t="s">
        <v>4368</v>
      </c>
    </row>
    <row r="81" ht="19.2" customHeight="1" spans="1:12">
      <c r="A81" s="350">
        <v>75</v>
      </c>
      <c r="B81" s="386" t="s">
        <v>3901</v>
      </c>
      <c r="C81" s="352" t="s">
        <v>3361</v>
      </c>
      <c r="D81" s="352" t="s">
        <v>4423</v>
      </c>
      <c r="E81" s="352" t="s">
        <v>468</v>
      </c>
      <c r="F81" s="352">
        <v>12</v>
      </c>
      <c r="G81" s="352" t="s">
        <v>4367</v>
      </c>
      <c r="H81" s="352"/>
      <c r="I81" s="364"/>
      <c r="J81" s="364"/>
      <c r="K81" s="365"/>
      <c r="L81" s="366" t="s">
        <v>4368</v>
      </c>
    </row>
    <row r="82" ht="19.2" customHeight="1" spans="1:12">
      <c r="A82" s="350">
        <v>76</v>
      </c>
      <c r="B82" s="386" t="s">
        <v>3901</v>
      </c>
      <c r="C82" s="352" t="s">
        <v>1847</v>
      </c>
      <c r="D82" s="352"/>
      <c r="E82" s="352" t="s">
        <v>468</v>
      </c>
      <c r="F82" s="352">
        <v>8</v>
      </c>
      <c r="G82" s="352" t="s">
        <v>4367</v>
      </c>
      <c r="H82" s="352"/>
      <c r="I82" s="364"/>
      <c r="J82" s="364"/>
      <c r="K82" s="365"/>
      <c r="L82" s="366" t="s">
        <v>4368</v>
      </c>
    </row>
    <row r="83" ht="19.2" customHeight="1" spans="1:12">
      <c r="A83" s="350">
        <v>77</v>
      </c>
      <c r="B83" s="386" t="s">
        <v>3901</v>
      </c>
      <c r="C83" s="352" t="s">
        <v>4424</v>
      </c>
      <c r="D83" s="352"/>
      <c r="E83" s="352" t="s">
        <v>386</v>
      </c>
      <c r="F83" s="352">
        <v>1</v>
      </c>
      <c r="G83" s="352" t="s">
        <v>4367</v>
      </c>
      <c r="H83" s="352"/>
      <c r="I83" s="364"/>
      <c r="J83" s="364"/>
      <c r="K83" s="365"/>
      <c r="L83" s="366" t="s">
        <v>4368</v>
      </c>
    </row>
    <row r="84" ht="19.2" customHeight="1" spans="1:12">
      <c r="A84" s="350">
        <v>78</v>
      </c>
      <c r="B84" s="386" t="s">
        <v>3901</v>
      </c>
      <c r="C84" s="352" t="s">
        <v>4425</v>
      </c>
      <c r="D84" s="352" t="s">
        <v>4426</v>
      </c>
      <c r="E84" s="352" t="s">
        <v>386</v>
      </c>
      <c r="F84" s="352">
        <v>4</v>
      </c>
      <c r="G84" s="352" t="s">
        <v>4367</v>
      </c>
      <c r="H84" s="352"/>
      <c r="I84" s="364"/>
      <c r="J84" s="364"/>
      <c r="K84" s="365"/>
      <c r="L84" s="366" t="s">
        <v>4368</v>
      </c>
    </row>
    <row r="85" ht="19.2" customHeight="1" spans="1:12">
      <c r="A85" s="350">
        <v>79</v>
      </c>
      <c r="B85" s="386" t="s">
        <v>3901</v>
      </c>
      <c r="C85" s="352" t="s">
        <v>4427</v>
      </c>
      <c r="D85" s="352" t="s">
        <v>4428</v>
      </c>
      <c r="E85" s="352" t="s">
        <v>386</v>
      </c>
      <c r="F85" s="352">
        <v>5</v>
      </c>
      <c r="G85" s="352" t="s">
        <v>4367</v>
      </c>
      <c r="H85" s="352"/>
      <c r="I85" s="364"/>
      <c r="J85" s="364"/>
      <c r="K85" s="365"/>
      <c r="L85" s="366" t="s">
        <v>4368</v>
      </c>
    </row>
    <row r="86" ht="19.2" customHeight="1" spans="1:12">
      <c r="A86" s="350">
        <v>80</v>
      </c>
      <c r="B86" s="386" t="s">
        <v>3901</v>
      </c>
      <c r="C86" s="352" t="s">
        <v>4429</v>
      </c>
      <c r="D86" s="352" t="s">
        <v>4428</v>
      </c>
      <c r="E86" s="352" t="s">
        <v>386</v>
      </c>
      <c r="F86" s="352">
        <v>1</v>
      </c>
      <c r="G86" s="352" t="s">
        <v>4367</v>
      </c>
      <c r="H86" s="352"/>
      <c r="I86" s="364"/>
      <c r="J86" s="364"/>
      <c r="K86" s="365"/>
      <c r="L86" s="366" t="s">
        <v>4368</v>
      </c>
    </row>
    <row r="87" ht="19.2" customHeight="1" spans="1:12">
      <c r="A87" s="350">
        <v>81</v>
      </c>
      <c r="B87" s="386" t="s">
        <v>3901</v>
      </c>
      <c r="C87" s="352" t="s">
        <v>4430</v>
      </c>
      <c r="D87" s="352" t="s">
        <v>749</v>
      </c>
      <c r="E87" s="352" t="s">
        <v>386</v>
      </c>
      <c r="F87" s="352">
        <v>2</v>
      </c>
      <c r="G87" s="352" t="s">
        <v>4367</v>
      </c>
      <c r="H87" s="352"/>
      <c r="I87" s="364"/>
      <c r="J87" s="364"/>
      <c r="K87" s="365"/>
      <c r="L87" s="366" t="s">
        <v>4368</v>
      </c>
    </row>
    <row r="88" ht="19.2" customHeight="1" spans="1:12">
      <c r="A88" s="350">
        <v>82</v>
      </c>
      <c r="B88" s="386" t="s">
        <v>3901</v>
      </c>
      <c r="C88" s="352" t="s">
        <v>4431</v>
      </c>
      <c r="D88" s="352"/>
      <c r="E88" s="352" t="s">
        <v>386</v>
      </c>
      <c r="F88" s="352">
        <v>1</v>
      </c>
      <c r="G88" s="352" t="s">
        <v>4367</v>
      </c>
      <c r="H88" s="352"/>
      <c r="I88" s="364"/>
      <c r="J88" s="364"/>
      <c r="K88" s="365"/>
      <c r="L88" s="366" t="s">
        <v>4368</v>
      </c>
    </row>
    <row r="89" ht="19.2" customHeight="1" spans="1:12">
      <c r="A89" s="350">
        <v>83</v>
      </c>
      <c r="B89" s="386" t="s">
        <v>3901</v>
      </c>
      <c r="C89" s="352" t="s">
        <v>4432</v>
      </c>
      <c r="D89" s="352"/>
      <c r="E89" s="352" t="s">
        <v>386</v>
      </c>
      <c r="F89" s="352">
        <v>3</v>
      </c>
      <c r="G89" s="352" t="s">
        <v>4367</v>
      </c>
      <c r="H89" s="352"/>
      <c r="I89" s="364"/>
      <c r="J89" s="364"/>
      <c r="K89" s="365"/>
      <c r="L89" s="366" t="s">
        <v>4368</v>
      </c>
    </row>
    <row r="90" ht="19.2" customHeight="1" spans="1:12">
      <c r="A90" s="350">
        <v>84</v>
      </c>
      <c r="B90" s="386" t="s">
        <v>3901</v>
      </c>
      <c r="C90" s="352" t="s">
        <v>4433</v>
      </c>
      <c r="D90" s="352"/>
      <c r="E90" s="352" t="s">
        <v>386</v>
      </c>
      <c r="F90" s="352">
        <v>1</v>
      </c>
      <c r="G90" s="352" t="s">
        <v>4367</v>
      </c>
      <c r="H90" s="352"/>
      <c r="I90" s="364"/>
      <c r="J90" s="364"/>
      <c r="K90" s="365"/>
      <c r="L90" s="366" t="s">
        <v>4368</v>
      </c>
    </row>
    <row r="91" ht="19.2" customHeight="1" spans="1:12">
      <c r="A91" s="350">
        <v>85</v>
      </c>
      <c r="B91" s="386" t="s">
        <v>3901</v>
      </c>
      <c r="C91" s="352" t="s">
        <v>4434</v>
      </c>
      <c r="D91" s="352"/>
      <c r="E91" s="352" t="s">
        <v>386</v>
      </c>
      <c r="F91" s="352">
        <v>1</v>
      </c>
      <c r="G91" s="352" t="s">
        <v>4367</v>
      </c>
      <c r="H91" s="352"/>
      <c r="I91" s="364"/>
      <c r="J91" s="364"/>
      <c r="K91" s="365"/>
      <c r="L91" s="366" t="s">
        <v>4368</v>
      </c>
    </row>
    <row r="92" ht="19.2" customHeight="1" spans="1:12">
      <c r="A92" s="350">
        <v>86</v>
      </c>
      <c r="B92" s="386" t="s">
        <v>3901</v>
      </c>
      <c r="C92" s="352" t="s">
        <v>4435</v>
      </c>
      <c r="D92" s="352"/>
      <c r="E92" s="352" t="s">
        <v>386</v>
      </c>
      <c r="F92" s="352">
        <v>1</v>
      </c>
      <c r="G92" s="352" t="s">
        <v>4367</v>
      </c>
      <c r="H92" s="352"/>
      <c r="I92" s="364"/>
      <c r="J92" s="364"/>
      <c r="K92" s="365"/>
      <c r="L92" s="366" t="s">
        <v>4368</v>
      </c>
    </row>
    <row r="93" ht="19.2" customHeight="1" spans="1:12">
      <c r="A93" s="350">
        <v>87</v>
      </c>
      <c r="B93" s="386" t="s">
        <v>3901</v>
      </c>
      <c r="C93" s="352" t="s">
        <v>4436</v>
      </c>
      <c r="D93" s="352"/>
      <c r="E93" s="352" t="s">
        <v>386</v>
      </c>
      <c r="F93" s="352">
        <v>1</v>
      </c>
      <c r="G93" s="352" t="s">
        <v>4367</v>
      </c>
      <c r="H93" s="352"/>
      <c r="I93" s="364"/>
      <c r="J93" s="364"/>
      <c r="K93" s="365"/>
      <c r="L93" s="366" t="s">
        <v>4368</v>
      </c>
    </row>
    <row r="94" ht="19.2" customHeight="1" spans="1:12">
      <c r="A94" s="350">
        <v>88</v>
      </c>
      <c r="B94" s="386" t="s">
        <v>3901</v>
      </c>
      <c r="C94" s="352" t="s">
        <v>4437</v>
      </c>
      <c r="D94" s="352"/>
      <c r="E94" s="352" t="s">
        <v>386</v>
      </c>
      <c r="F94" s="352">
        <v>18</v>
      </c>
      <c r="G94" s="352" t="s">
        <v>4367</v>
      </c>
      <c r="H94" s="352"/>
      <c r="I94" s="364"/>
      <c r="J94" s="364"/>
      <c r="K94" s="365"/>
      <c r="L94" s="366" t="s">
        <v>4368</v>
      </c>
    </row>
    <row r="95" ht="19.2" customHeight="1" spans="1:12">
      <c r="A95" s="350">
        <v>89</v>
      </c>
      <c r="B95" s="386" t="s">
        <v>3901</v>
      </c>
      <c r="C95" s="352" t="s">
        <v>4438</v>
      </c>
      <c r="D95" s="352"/>
      <c r="E95" s="352" t="s">
        <v>480</v>
      </c>
      <c r="F95" s="352">
        <v>1</v>
      </c>
      <c r="G95" s="352" t="s">
        <v>4367</v>
      </c>
      <c r="H95" s="352"/>
      <c r="I95" s="364"/>
      <c r="J95" s="364"/>
      <c r="K95" s="365"/>
      <c r="L95" s="366" t="s">
        <v>4368</v>
      </c>
    </row>
    <row r="96" ht="19.2" customHeight="1" spans="1:12">
      <c r="A96" s="350">
        <v>90</v>
      </c>
      <c r="B96" s="386" t="s">
        <v>3901</v>
      </c>
      <c r="C96" s="352" t="s">
        <v>4439</v>
      </c>
      <c r="D96" s="352" t="s">
        <v>4440</v>
      </c>
      <c r="E96" s="352" t="s">
        <v>386</v>
      </c>
      <c r="F96" s="352">
        <v>2</v>
      </c>
      <c r="G96" s="352" t="s">
        <v>4367</v>
      </c>
      <c r="H96" s="352"/>
      <c r="I96" s="364"/>
      <c r="J96" s="364"/>
      <c r="K96" s="365"/>
      <c r="L96" s="366" t="s">
        <v>4368</v>
      </c>
    </row>
    <row r="97" ht="19.2" customHeight="1" spans="1:12">
      <c r="A97" s="350">
        <v>91</v>
      </c>
      <c r="B97" s="386" t="s">
        <v>3901</v>
      </c>
      <c r="C97" s="352" t="s">
        <v>4441</v>
      </c>
      <c r="D97" s="352"/>
      <c r="E97" s="352" t="s">
        <v>386</v>
      </c>
      <c r="F97" s="352">
        <v>6</v>
      </c>
      <c r="G97" s="352" t="s">
        <v>4367</v>
      </c>
      <c r="H97" s="352"/>
      <c r="I97" s="364"/>
      <c r="J97" s="364"/>
      <c r="K97" s="365"/>
      <c r="L97" s="366" t="s">
        <v>4368</v>
      </c>
    </row>
    <row r="98" ht="19.2" customHeight="1" spans="1:12">
      <c r="A98" s="350">
        <v>92</v>
      </c>
      <c r="B98" s="386" t="s">
        <v>3901</v>
      </c>
      <c r="C98" s="352" t="s">
        <v>4442</v>
      </c>
      <c r="D98" s="352"/>
      <c r="E98" s="352" t="s">
        <v>386</v>
      </c>
      <c r="F98" s="352">
        <v>1</v>
      </c>
      <c r="G98" s="352" t="s">
        <v>4367</v>
      </c>
      <c r="H98" s="352"/>
      <c r="I98" s="364"/>
      <c r="J98" s="364"/>
      <c r="K98" s="365"/>
      <c r="L98" s="366" t="s">
        <v>4368</v>
      </c>
    </row>
    <row r="99" ht="19.2" customHeight="1" spans="1:12">
      <c r="A99" s="350">
        <v>93</v>
      </c>
      <c r="B99" s="386" t="s">
        <v>3901</v>
      </c>
      <c r="C99" s="352" t="s">
        <v>4443</v>
      </c>
      <c r="D99" s="352" t="s">
        <v>4444</v>
      </c>
      <c r="E99" s="352" t="s">
        <v>386</v>
      </c>
      <c r="F99" s="352">
        <v>19</v>
      </c>
      <c r="G99" s="352" t="s">
        <v>4367</v>
      </c>
      <c r="H99" s="352"/>
      <c r="I99" s="364"/>
      <c r="J99" s="364"/>
      <c r="K99" s="365"/>
      <c r="L99" s="366" t="s">
        <v>4368</v>
      </c>
    </row>
    <row r="100" ht="19.2" customHeight="1" spans="1:12">
      <c r="A100" s="350">
        <v>94</v>
      </c>
      <c r="B100" s="386" t="s">
        <v>3901</v>
      </c>
      <c r="C100" s="352" t="s">
        <v>4445</v>
      </c>
      <c r="D100" s="352"/>
      <c r="E100" s="352" t="s">
        <v>386</v>
      </c>
      <c r="F100" s="352">
        <v>1</v>
      </c>
      <c r="G100" s="352" t="s">
        <v>4367</v>
      </c>
      <c r="H100" s="352"/>
      <c r="I100" s="364"/>
      <c r="J100" s="364"/>
      <c r="K100" s="365"/>
      <c r="L100" s="366" t="s">
        <v>4368</v>
      </c>
    </row>
    <row r="101" ht="19.2" customHeight="1" spans="1:12">
      <c r="A101" s="350">
        <v>95</v>
      </c>
      <c r="B101" s="386" t="s">
        <v>3901</v>
      </c>
      <c r="C101" s="352" t="s">
        <v>4446</v>
      </c>
      <c r="D101" s="352"/>
      <c r="E101" s="352" t="s">
        <v>386</v>
      </c>
      <c r="F101" s="352">
        <v>1</v>
      </c>
      <c r="G101" s="352" t="s">
        <v>4367</v>
      </c>
      <c r="H101" s="352"/>
      <c r="I101" s="364"/>
      <c r="J101" s="364"/>
      <c r="K101" s="365"/>
      <c r="L101" s="366" t="s">
        <v>4368</v>
      </c>
    </row>
    <row r="102" ht="19.2" customHeight="1" spans="1:12">
      <c r="A102" s="350">
        <v>96</v>
      </c>
      <c r="B102" s="386" t="s">
        <v>3901</v>
      </c>
      <c r="C102" s="352" t="s">
        <v>4447</v>
      </c>
      <c r="D102" s="352" t="s">
        <v>4448</v>
      </c>
      <c r="E102" s="352" t="s">
        <v>386</v>
      </c>
      <c r="F102" s="352">
        <v>2</v>
      </c>
      <c r="G102" s="352" t="s">
        <v>4367</v>
      </c>
      <c r="H102" s="352"/>
      <c r="I102" s="364"/>
      <c r="J102" s="364"/>
      <c r="K102" s="365"/>
      <c r="L102" s="366" t="s">
        <v>4368</v>
      </c>
    </row>
    <row r="103" ht="19.2" customHeight="1" spans="1:12">
      <c r="A103" s="350">
        <v>97</v>
      </c>
      <c r="B103" s="386" t="s">
        <v>3901</v>
      </c>
      <c r="C103" s="352" t="s">
        <v>4449</v>
      </c>
      <c r="D103" s="352"/>
      <c r="E103" s="352" t="s">
        <v>386</v>
      </c>
      <c r="F103" s="352">
        <v>6</v>
      </c>
      <c r="G103" s="352" t="s">
        <v>4367</v>
      </c>
      <c r="H103" s="352"/>
      <c r="I103" s="364"/>
      <c r="J103" s="364"/>
      <c r="K103" s="365"/>
      <c r="L103" s="366" t="s">
        <v>4368</v>
      </c>
    </row>
    <row r="104" ht="19.2" customHeight="1" spans="1:12">
      <c r="A104" s="350">
        <v>98</v>
      </c>
      <c r="B104" s="386" t="s">
        <v>3901</v>
      </c>
      <c r="C104" s="352" t="s">
        <v>4450</v>
      </c>
      <c r="D104" s="352"/>
      <c r="E104" s="352" t="s">
        <v>386</v>
      </c>
      <c r="F104" s="352">
        <v>5</v>
      </c>
      <c r="G104" s="352" t="s">
        <v>4367</v>
      </c>
      <c r="H104" s="352"/>
      <c r="I104" s="364"/>
      <c r="J104" s="364"/>
      <c r="K104" s="365"/>
      <c r="L104" s="366" t="s">
        <v>4368</v>
      </c>
    </row>
    <row r="105" ht="19.2" customHeight="1" spans="1:12">
      <c r="A105" s="350">
        <v>99</v>
      </c>
      <c r="B105" s="386" t="s">
        <v>3901</v>
      </c>
      <c r="C105" s="352" t="s">
        <v>4451</v>
      </c>
      <c r="D105" s="352"/>
      <c r="E105" s="352" t="s">
        <v>386</v>
      </c>
      <c r="F105" s="352">
        <v>2</v>
      </c>
      <c r="G105" s="352" t="s">
        <v>4367</v>
      </c>
      <c r="H105" s="352"/>
      <c r="I105" s="364"/>
      <c r="J105" s="364"/>
      <c r="K105" s="365"/>
      <c r="L105" s="366" t="s">
        <v>4368</v>
      </c>
    </row>
    <row r="106" ht="19.2" customHeight="1" spans="1:12">
      <c r="A106" s="350">
        <v>100</v>
      </c>
      <c r="B106" s="386" t="s">
        <v>3901</v>
      </c>
      <c r="C106" s="352" t="s">
        <v>821</v>
      </c>
      <c r="D106" s="352" t="s">
        <v>4452</v>
      </c>
      <c r="E106" s="352" t="s">
        <v>393</v>
      </c>
      <c r="F106" s="352">
        <v>1</v>
      </c>
      <c r="G106" s="352" t="s">
        <v>4367</v>
      </c>
      <c r="H106" s="352"/>
      <c r="I106" s="364"/>
      <c r="J106" s="364"/>
      <c r="K106" s="365"/>
      <c r="L106" s="366" t="s">
        <v>4368</v>
      </c>
    </row>
    <row r="107" ht="19.2" customHeight="1" spans="1:12">
      <c r="A107" s="350">
        <v>101</v>
      </c>
      <c r="B107" s="386" t="s">
        <v>3901</v>
      </c>
      <c r="C107" s="352" t="s">
        <v>4453</v>
      </c>
      <c r="D107" s="352" t="s">
        <v>4454</v>
      </c>
      <c r="E107" s="352" t="s">
        <v>386</v>
      </c>
      <c r="F107" s="352">
        <v>2</v>
      </c>
      <c r="G107" s="352" t="s">
        <v>4367</v>
      </c>
      <c r="H107" s="352"/>
      <c r="I107" s="364"/>
      <c r="J107" s="364"/>
      <c r="K107" s="365"/>
      <c r="L107" s="366" t="s">
        <v>4368</v>
      </c>
    </row>
    <row r="108" ht="19.2" customHeight="1" spans="1:12">
      <c r="A108" s="350">
        <v>102</v>
      </c>
      <c r="B108" s="386" t="s">
        <v>3901</v>
      </c>
      <c r="C108" s="352" t="s">
        <v>4455</v>
      </c>
      <c r="D108" s="352"/>
      <c r="E108" s="352" t="s">
        <v>386</v>
      </c>
      <c r="F108" s="352">
        <v>18</v>
      </c>
      <c r="G108" s="352" t="s">
        <v>4367</v>
      </c>
      <c r="H108" s="352"/>
      <c r="I108" s="364"/>
      <c r="J108" s="364"/>
      <c r="K108" s="365"/>
      <c r="L108" s="366" t="s">
        <v>4368</v>
      </c>
    </row>
    <row r="109" ht="19.2" customHeight="1" spans="1:12">
      <c r="A109" s="350">
        <v>103</v>
      </c>
      <c r="B109" s="386" t="s">
        <v>3901</v>
      </c>
      <c r="C109" s="352" t="s">
        <v>4456</v>
      </c>
      <c r="D109" s="352" t="s">
        <v>3916</v>
      </c>
      <c r="E109" s="352" t="s">
        <v>386</v>
      </c>
      <c r="F109" s="352">
        <v>1</v>
      </c>
      <c r="G109" s="352" t="s">
        <v>4367</v>
      </c>
      <c r="H109" s="352"/>
      <c r="I109" s="364"/>
      <c r="J109" s="364"/>
      <c r="K109" s="365"/>
      <c r="L109" s="366" t="s">
        <v>4368</v>
      </c>
    </row>
    <row r="110" ht="19.2" customHeight="1" spans="1:12">
      <c r="A110" s="350">
        <v>104</v>
      </c>
      <c r="B110" s="386" t="s">
        <v>3901</v>
      </c>
      <c r="C110" s="352" t="s">
        <v>4457</v>
      </c>
      <c r="D110" s="352" t="s">
        <v>4458</v>
      </c>
      <c r="E110" s="352" t="s">
        <v>386</v>
      </c>
      <c r="F110" s="352">
        <v>1</v>
      </c>
      <c r="G110" s="352" t="s">
        <v>4367</v>
      </c>
      <c r="H110" s="352"/>
      <c r="I110" s="364"/>
      <c r="J110" s="364"/>
      <c r="K110" s="365"/>
      <c r="L110" s="366" t="s">
        <v>4368</v>
      </c>
    </row>
    <row r="111" ht="19.2" customHeight="1" spans="1:12">
      <c r="A111" s="350">
        <v>105</v>
      </c>
      <c r="B111" s="386" t="s">
        <v>3901</v>
      </c>
      <c r="C111" s="352" t="s">
        <v>4459</v>
      </c>
      <c r="D111" s="352" t="s">
        <v>975</v>
      </c>
      <c r="E111" s="352" t="s">
        <v>946</v>
      </c>
      <c r="F111" s="352">
        <v>57</v>
      </c>
      <c r="G111" s="352" t="s">
        <v>4367</v>
      </c>
      <c r="H111" s="352"/>
      <c r="I111" s="364"/>
      <c r="J111" s="364"/>
      <c r="K111" s="365"/>
      <c r="L111" s="366" t="s">
        <v>4368</v>
      </c>
    </row>
    <row r="112" ht="19.2" customHeight="1" spans="1:12">
      <c r="A112" s="350">
        <v>106</v>
      </c>
      <c r="B112" s="386" t="s">
        <v>3901</v>
      </c>
      <c r="C112" s="352" t="s">
        <v>4460</v>
      </c>
      <c r="D112" s="352" t="s">
        <v>4461</v>
      </c>
      <c r="E112" s="352" t="s">
        <v>386</v>
      </c>
      <c r="F112" s="352">
        <v>1</v>
      </c>
      <c r="G112" s="352" t="s">
        <v>4367</v>
      </c>
      <c r="H112" s="352"/>
      <c r="I112" s="364"/>
      <c r="J112" s="364"/>
      <c r="K112" s="365"/>
      <c r="L112" s="366" t="s">
        <v>4368</v>
      </c>
    </row>
    <row r="113" ht="19.2" customHeight="1" spans="1:12">
      <c r="A113" s="350">
        <v>107</v>
      </c>
      <c r="B113" s="386" t="s">
        <v>3901</v>
      </c>
      <c r="C113" s="352" t="s">
        <v>4462</v>
      </c>
      <c r="D113" s="352" t="s">
        <v>4463</v>
      </c>
      <c r="E113" s="352" t="s">
        <v>386</v>
      </c>
      <c r="F113" s="352">
        <v>7</v>
      </c>
      <c r="G113" s="352" t="s">
        <v>4367</v>
      </c>
      <c r="H113" s="352"/>
      <c r="I113" s="364"/>
      <c r="J113" s="364"/>
      <c r="K113" s="365"/>
      <c r="L113" s="366" t="s">
        <v>4368</v>
      </c>
    </row>
    <row r="114" ht="19.2" customHeight="1" spans="1:12">
      <c r="A114" s="350">
        <v>108</v>
      </c>
      <c r="B114" s="386" t="s">
        <v>3901</v>
      </c>
      <c r="C114" s="352" t="s">
        <v>4464</v>
      </c>
      <c r="D114" s="352"/>
      <c r="E114" s="352" t="s">
        <v>386</v>
      </c>
      <c r="F114" s="352">
        <v>3</v>
      </c>
      <c r="G114" s="352" t="s">
        <v>4367</v>
      </c>
      <c r="H114" s="352"/>
      <c r="I114" s="364"/>
      <c r="J114" s="364"/>
      <c r="K114" s="365"/>
      <c r="L114" s="366" t="s">
        <v>4368</v>
      </c>
    </row>
    <row r="115" ht="19.2" customHeight="1" spans="1:12">
      <c r="A115" s="350">
        <v>109</v>
      </c>
      <c r="B115" s="386" t="s">
        <v>3901</v>
      </c>
      <c r="C115" s="352" t="s">
        <v>4465</v>
      </c>
      <c r="D115" s="352" t="s">
        <v>4466</v>
      </c>
      <c r="E115" s="352" t="s">
        <v>386</v>
      </c>
      <c r="F115" s="352">
        <v>2</v>
      </c>
      <c r="G115" s="352" t="s">
        <v>4367</v>
      </c>
      <c r="H115" s="352"/>
      <c r="I115" s="364"/>
      <c r="J115" s="364"/>
      <c r="K115" s="365"/>
      <c r="L115" s="366" t="s">
        <v>4368</v>
      </c>
    </row>
    <row r="116" ht="19.2" customHeight="1" spans="1:12">
      <c r="A116" s="350">
        <v>110</v>
      </c>
      <c r="B116" s="386" t="s">
        <v>3901</v>
      </c>
      <c r="C116" s="352" t="s">
        <v>4467</v>
      </c>
      <c r="D116" s="352" t="s">
        <v>3967</v>
      </c>
      <c r="E116" s="352" t="s">
        <v>386</v>
      </c>
      <c r="F116" s="352">
        <v>1</v>
      </c>
      <c r="G116" s="352" t="s">
        <v>4468</v>
      </c>
      <c r="H116" s="352"/>
      <c r="I116" s="364"/>
      <c r="J116" s="364"/>
      <c r="K116" s="365"/>
      <c r="L116" s="366" t="s">
        <v>4368</v>
      </c>
    </row>
    <row r="117" ht="19.2" customHeight="1" spans="1:12">
      <c r="A117" s="350">
        <v>111</v>
      </c>
      <c r="B117" s="386" t="s">
        <v>3901</v>
      </c>
      <c r="C117" s="352" t="s">
        <v>3543</v>
      </c>
      <c r="D117" s="352" t="s">
        <v>4469</v>
      </c>
      <c r="E117" s="352" t="s">
        <v>386</v>
      </c>
      <c r="F117" s="352">
        <v>1</v>
      </c>
      <c r="G117" s="352" t="s">
        <v>4468</v>
      </c>
      <c r="H117" s="352"/>
      <c r="I117" s="364"/>
      <c r="J117" s="364"/>
      <c r="K117" s="365"/>
      <c r="L117" s="366" t="s">
        <v>4368</v>
      </c>
    </row>
    <row r="118" ht="19.2" customHeight="1" spans="1:12">
      <c r="A118" s="350">
        <v>112</v>
      </c>
      <c r="B118" s="386" t="s">
        <v>3901</v>
      </c>
      <c r="C118" s="352" t="s">
        <v>4470</v>
      </c>
      <c r="D118" s="352" t="s">
        <v>4471</v>
      </c>
      <c r="E118" s="352" t="s">
        <v>476</v>
      </c>
      <c r="F118" s="352">
        <v>1</v>
      </c>
      <c r="G118" s="352" t="s">
        <v>4468</v>
      </c>
      <c r="H118" s="352"/>
      <c r="I118" s="364"/>
      <c r="J118" s="364"/>
      <c r="K118" s="365"/>
      <c r="L118" s="366" t="s">
        <v>4368</v>
      </c>
    </row>
    <row r="119" ht="19.2" customHeight="1" spans="1:12">
      <c r="A119" s="350">
        <v>113</v>
      </c>
      <c r="B119" s="386" t="s">
        <v>3901</v>
      </c>
      <c r="C119" s="352" t="s">
        <v>4472</v>
      </c>
      <c r="D119" s="352" t="s">
        <v>4473</v>
      </c>
      <c r="E119" s="352" t="s">
        <v>476</v>
      </c>
      <c r="F119" s="352">
        <v>1</v>
      </c>
      <c r="G119" s="352" t="s">
        <v>4468</v>
      </c>
      <c r="H119" s="352"/>
      <c r="I119" s="364"/>
      <c r="J119" s="364"/>
      <c r="K119" s="365"/>
      <c r="L119" s="366" t="s">
        <v>4368</v>
      </c>
    </row>
    <row r="120" ht="19.2" customHeight="1" spans="1:12">
      <c r="A120" s="350">
        <v>114</v>
      </c>
      <c r="B120" s="386" t="s">
        <v>3901</v>
      </c>
      <c r="C120" s="352" t="s">
        <v>4472</v>
      </c>
      <c r="D120" s="352"/>
      <c r="E120" s="352" t="s">
        <v>476</v>
      </c>
      <c r="F120" s="352">
        <v>1</v>
      </c>
      <c r="G120" s="352" t="s">
        <v>4468</v>
      </c>
      <c r="H120" s="352"/>
      <c r="I120" s="364"/>
      <c r="J120" s="364"/>
      <c r="K120" s="365"/>
      <c r="L120" s="366" t="s">
        <v>4368</v>
      </c>
    </row>
    <row r="121" ht="19.2" customHeight="1" spans="1:12">
      <c r="A121" s="350">
        <v>115</v>
      </c>
      <c r="B121" s="386" t="s">
        <v>3901</v>
      </c>
      <c r="C121" s="352" t="s">
        <v>4474</v>
      </c>
      <c r="D121" s="352" t="s">
        <v>4475</v>
      </c>
      <c r="E121" s="352" t="s">
        <v>386</v>
      </c>
      <c r="F121" s="352">
        <v>13</v>
      </c>
      <c r="G121" s="352" t="s">
        <v>4468</v>
      </c>
      <c r="H121" s="352"/>
      <c r="I121" s="364"/>
      <c r="J121" s="364"/>
      <c r="K121" s="365"/>
      <c r="L121" s="366" t="s">
        <v>4368</v>
      </c>
    </row>
    <row r="122" ht="19.2" customHeight="1" spans="1:12">
      <c r="A122" s="350">
        <v>116</v>
      </c>
      <c r="B122" s="386" t="s">
        <v>3901</v>
      </c>
      <c r="C122" s="352" t="s">
        <v>4476</v>
      </c>
      <c r="D122" s="352" t="s">
        <v>4477</v>
      </c>
      <c r="E122" s="352" t="s">
        <v>342</v>
      </c>
      <c r="F122" s="352">
        <v>1</v>
      </c>
      <c r="G122" s="352" t="s">
        <v>4468</v>
      </c>
      <c r="H122" s="352"/>
      <c r="I122" s="364"/>
      <c r="J122" s="364"/>
      <c r="K122" s="365"/>
      <c r="L122" s="366" t="s">
        <v>4368</v>
      </c>
    </row>
    <row r="123" ht="19.2" customHeight="1" spans="1:12">
      <c r="A123" s="350">
        <v>117</v>
      </c>
      <c r="B123" s="386" t="s">
        <v>3901</v>
      </c>
      <c r="C123" s="352" t="s">
        <v>4478</v>
      </c>
      <c r="D123" s="352" t="s">
        <v>4479</v>
      </c>
      <c r="E123" s="352" t="s">
        <v>386</v>
      </c>
      <c r="F123" s="352">
        <v>1</v>
      </c>
      <c r="G123" s="352" t="s">
        <v>4468</v>
      </c>
      <c r="H123" s="352"/>
      <c r="I123" s="364"/>
      <c r="J123" s="364"/>
      <c r="K123" s="365"/>
      <c r="L123" s="366" t="s">
        <v>4368</v>
      </c>
    </row>
    <row r="124" ht="19.2" customHeight="1" spans="1:12">
      <c r="A124" s="350">
        <v>118</v>
      </c>
      <c r="B124" s="386" t="s">
        <v>3901</v>
      </c>
      <c r="C124" s="352" t="s">
        <v>4286</v>
      </c>
      <c r="D124" s="352" t="s">
        <v>4480</v>
      </c>
      <c r="E124" s="352" t="s">
        <v>4481</v>
      </c>
      <c r="F124" s="352">
        <v>900</v>
      </c>
      <c r="G124" s="352" t="s">
        <v>4468</v>
      </c>
      <c r="H124" s="352"/>
      <c r="I124" s="364"/>
      <c r="J124" s="364"/>
      <c r="K124" s="365"/>
      <c r="L124" s="366" t="s">
        <v>4368</v>
      </c>
    </row>
    <row r="125" ht="19.2" customHeight="1" spans="1:12">
      <c r="A125" s="350">
        <v>119</v>
      </c>
      <c r="B125" s="386" t="s">
        <v>3901</v>
      </c>
      <c r="C125" s="352" t="s">
        <v>4482</v>
      </c>
      <c r="D125" s="352" t="s">
        <v>4483</v>
      </c>
      <c r="E125" s="352" t="s">
        <v>4481</v>
      </c>
      <c r="F125" s="352">
        <v>500</v>
      </c>
      <c r="G125" s="352" t="s">
        <v>4468</v>
      </c>
      <c r="H125" s="352"/>
      <c r="I125" s="364"/>
      <c r="J125" s="364"/>
      <c r="K125" s="365"/>
      <c r="L125" s="366" t="s">
        <v>4368</v>
      </c>
    </row>
    <row r="126" ht="19.2" customHeight="1" spans="1:12">
      <c r="A126" s="350">
        <v>120</v>
      </c>
      <c r="B126" s="386" t="s">
        <v>3901</v>
      </c>
      <c r="C126" s="352" t="s">
        <v>4484</v>
      </c>
      <c r="D126" s="352" t="s">
        <v>4485</v>
      </c>
      <c r="E126" s="352" t="s">
        <v>4481</v>
      </c>
      <c r="F126" s="352">
        <v>200</v>
      </c>
      <c r="G126" s="352" t="s">
        <v>4468</v>
      </c>
      <c r="H126" s="352"/>
      <c r="I126" s="364"/>
      <c r="J126" s="364"/>
      <c r="K126" s="365"/>
      <c r="L126" s="366" t="s">
        <v>4368</v>
      </c>
    </row>
    <row r="127" ht="19.2" customHeight="1" spans="1:12">
      <c r="A127" s="350">
        <v>121</v>
      </c>
      <c r="B127" s="386" t="s">
        <v>3901</v>
      </c>
      <c r="C127" s="352" t="s">
        <v>4284</v>
      </c>
      <c r="D127" s="352" t="s">
        <v>4486</v>
      </c>
      <c r="E127" s="352" t="s">
        <v>4481</v>
      </c>
      <c r="F127" s="352">
        <v>400</v>
      </c>
      <c r="G127" s="352" t="s">
        <v>4468</v>
      </c>
      <c r="H127" s="352"/>
      <c r="I127" s="364"/>
      <c r="J127" s="364"/>
      <c r="K127" s="365"/>
      <c r="L127" s="366" t="s">
        <v>4368</v>
      </c>
    </row>
    <row r="128" ht="19.2" customHeight="1" spans="1:12">
      <c r="A128" s="350">
        <v>122</v>
      </c>
      <c r="B128" s="386" t="s">
        <v>3901</v>
      </c>
      <c r="C128" s="352" t="s">
        <v>4284</v>
      </c>
      <c r="D128" s="352" t="s">
        <v>4487</v>
      </c>
      <c r="E128" s="352" t="s">
        <v>4481</v>
      </c>
      <c r="F128" s="352">
        <v>86</v>
      </c>
      <c r="G128" s="352" t="s">
        <v>4468</v>
      </c>
      <c r="H128" s="352"/>
      <c r="I128" s="364"/>
      <c r="J128" s="364"/>
      <c r="K128" s="365"/>
      <c r="L128" s="366" t="s">
        <v>4368</v>
      </c>
    </row>
    <row r="129" ht="19.2" customHeight="1" spans="1:12">
      <c r="A129" s="350">
        <v>123</v>
      </c>
      <c r="B129" s="386" t="s">
        <v>3901</v>
      </c>
      <c r="C129" s="352" t="s">
        <v>4488</v>
      </c>
      <c r="D129" s="352" t="s">
        <v>4489</v>
      </c>
      <c r="E129" s="352" t="s">
        <v>4481</v>
      </c>
      <c r="F129" s="352">
        <v>100</v>
      </c>
      <c r="G129" s="352" t="s">
        <v>4468</v>
      </c>
      <c r="H129" s="352"/>
      <c r="I129" s="364"/>
      <c r="J129" s="364"/>
      <c r="K129" s="365"/>
      <c r="L129" s="366" t="s">
        <v>4368</v>
      </c>
    </row>
    <row r="130" ht="19.2" customHeight="1" spans="1:12">
      <c r="A130" s="350">
        <v>124</v>
      </c>
      <c r="B130" s="386" t="s">
        <v>3901</v>
      </c>
      <c r="C130" s="352" t="s">
        <v>4490</v>
      </c>
      <c r="D130" s="352" t="s">
        <v>4491</v>
      </c>
      <c r="E130" s="352" t="s">
        <v>476</v>
      </c>
      <c r="F130" s="352">
        <v>750</v>
      </c>
      <c r="G130" s="352" t="s">
        <v>4468</v>
      </c>
      <c r="H130" s="352"/>
      <c r="I130" s="364"/>
      <c r="J130" s="364"/>
      <c r="K130" s="365"/>
      <c r="L130" s="366" t="s">
        <v>4368</v>
      </c>
    </row>
    <row r="131" ht="19.2" customHeight="1" spans="1:12">
      <c r="A131" s="350">
        <v>125</v>
      </c>
      <c r="B131" s="386" t="s">
        <v>3901</v>
      </c>
      <c r="C131" s="352" t="s">
        <v>4284</v>
      </c>
      <c r="D131" s="352" t="s">
        <v>4492</v>
      </c>
      <c r="E131" s="352" t="s">
        <v>4481</v>
      </c>
      <c r="F131" s="352">
        <v>65</v>
      </c>
      <c r="G131" s="352" t="s">
        <v>4468</v>
      </c>
      <c r="H131" s="352"/>
      <c r="I131" s="364"/>
      <c r="J131" s="364"/>
      <c r="K131" s="365"/>
      <c r="L131" s="366" t="s">
        <v>4368</v>
      </c>
    </row>
    <row r="132" ht="19.2" customHeight="1" spans="1:12">
      <c r="A132" s="350">
        <v>126</v>
      </c>
      <c r="B132" s="386" t="s">
        <v>3901</v>
      </c>
      <c r="C132" s="352" t="s">
        <v>4493</v>
      </c>
      <c r="D132" s="352" t="s">
        <v>928</v>
      </c>
      <c r="E132" s="352" t="s">
        <v>4481</v>
      </c>
      <c r="F132" s="352">
        <v>223</v>
      </c>
      <c r="G132" s="352" t="s">
        <v>4468</v>
      </c>
      <c r="H132" s="352"/>
      <c r="I132" s="364"/>
      <c r="J132" s="364"/>
      <c r="K132" s="365"/>
      <c r="L132" s="366" t="s">
        <v>4368</v>
      </c>
    </row>
    <row r="133" ht="19.2" customHeight="1" spans="1:12">
      <c r="A133" s="350">
        <v>127</v>
      </c>
      <c r="B133" s="386" t="s">
        <v>3901</v>
      </c>
      <c r="C133" s="352" t="s">
        <v>4494</v>
      </c>
      <c r="D133" s="352" t="s">
        <v>4495</v>
      </c>
      <c r="E133" s="352" t="s">
        <v>4481</v>
      </c>
      <c r="F133" s="352">
        <v>1380</v>
      </c>
      <c r="G133" s="352" t="s">
        <v>4468</v>
      </c>
      <c r="H133" s="352"/>
      <c r="I133" s="364"/>
      <c r="J133" s="364"/>
      <c r="K133" s="365"/>
      <c r="L133" s="366" t="s">
        <v>4368</v>
      </c>
    </row>
    <row r="134" ht="19.2" customHeight="1" spans="1:12">
      <c r="A134" s="350">
        <v>128</v>
      </c>
      <c r="B134" s="386" t="s">
        <v>3901</v>
      </c>
      <c r="C134" s="352" t="s">
        <v>4493</v>
      </c>
      <c r="D134" s="352" t="s">
        <v>521</v>
      </c>
      <c r="E134" s="352" t="s">
        <v>4481</v>
      </c>
      <c r="F134" s="352">
        <v>650</v>
      </c>
      <c r="G134" s="352" t="s">
        <v>4468</v>
      </c>
      <c r="H134" s="352"/>
      <c r="I134" s="364"/>
      <c r="J134" s="364"/>
      <c r="K134" s="365"/>
      <c r="L134" s="366" t="s">
        <v>4368</v>
      </c>
    </row>
    <row r="135" ht="19.2" customHeight="1" spans="1:12">
      <c r="A135" s="350">
        <v>129</v>
      </c>
      <c r="B135" s="386" t="s">
        <v>3901</v>
      </c>
      <c r="C135" s="352" t="s">
        <v>4496</v>
      </c>
      <c r="D135" s="352" t="s">
        <v>521</v>
      </c>
      <c r="E135" s="352" t="s">
        <v>4481</v>
      </c>
      <c r="F135" s="352">
        <v>680</v>
      </c>
      <c r="G135" s="352" t="s">
        <v>4468</v>
      </c>
      <c r="H135" s="352"/>
      <c r="I135" s="364"/>
      <c r="J135" s="364"/>
      <c r="K135" s="365"/>
      <c r="L135" s="366" t="s">
        <v>4368</v>
      </c>
    </row>
    <row r="136" ht="19.2" customHeight="1" spans="1:12">
      <c r="A136" s="350">
        <v>130</v>
      </c>
      <c r="B136" s="386" t="s">
        <v>3901</v>
      </c>
      <c r="C136" s="352" t="s">
        <v>4284</v>
      </c>
      <c r="D136" s="352" t="s">
        <v>4497</v>
      </c>
      <c r="E136" s="352" t="s">
        <v>4481</v>
      </c>
      <c r="F136" s="352">
        <v>100</v>
      </c>
      <c r="G136" s="352" t="s">
        <v>4468</v>
      </c>
      <c r="H136" s="352"/>
      <c r="I136" s="364"/>
      <c r="J136" s="364"/>
      <c r="K136" s="365"/>
      <c r="L136" s="366" t="s">
        <v>4368</v>
      </c>
    </row>
    <row r="137" ht="19.2" customHeight="1" spans="1:12">
      <c r="A137" s="350">
        <v>131</v>
      </c>
      <c r="B137" s="386" t="s">
        <v>3901</v>
      </c>
      <c r="C137" s="352" t="s">
        <v>4493</v>
      </c>
      <c r="D137" s="352" t="s">
        <v>520</v>
      </c>
      <c r="E137" s="352" t="s">
        <v>4481</v>
      </c>
      <c r="F137" s="352">
        <v>180</v>
      </c>
      <c r="G137" s="352" t="s">
        <v>4468</v>
      </c>
      <c r="H137" s="352"/>
      <c r="I137" s="364"/>
      <c r="J137" s="364"/>
      <c r="K137" s="365"/>
      <c r="L137" s="366" t="s">
        <v>4368</v>
      </c>
    </row>
    <row r="138" ht="19.2" customHeight="1" spans="1:12">
      <c r="A138" s="350">
        <v>132</v>
      </c>
      <c r="B138" s="386" t="s">
        <v>3901</v>
      </c>
      <c r="C138" s="352" t="s">
        <v>4493</v>
      </c>
      <c r="D138" s="352" t="s">
        <v>4498</v>
      </c>
      <c r="E138" s="352" t="s">
        <v>4481</v>
      </c>
      <c r="F138" s="352">
        <v>56</v>
      </c>
      <c r="G138" s="352" t="s">
        <v>4468</v>
      </c>
      <c r="H138" s="352"/>
      <c r="I138" s="364"/>
      <c r="J138" s="364"/>
      <c r="K138" s="365"/>
      <c r="L138" s="366" t="s">
        <v>4368</v>
      </c>
    </row>
    <row r="139" ht="19.2" customHeight="1" spans="1:12">
      <c r="A139" s="350">
        <v>133</v>
      </c>
      <c r="B139" s="386" t="s">
        <v>3901</v>
      </c>
      <c r="C139" s="352" t="s">
        <v>4499</v>
      </c>
      <c r="D139" s="352" t="s">
        <v>3944</v>
      </c>
      <c r="E139" s="352" t="s">
        <v>386</v>
      </c>
      <c r="F139" s="352">
        <v>1</v>
      </c>
      <c r="G139" s="352" t="s">
        <v>4468</v>
      </c>
      <c r="H139" s="352"/>
      <c r="I139" s="364"/>
      <c r="J139" s="364"/>
      <c r="K139" s="365"/>
      <c r="L139" s="366" t="s">
        <v>4368</v>
      </c>
    </row>
    <row r="140" ht="19.2" customHeight="1" spans="1:12">
      <c r="A140" s="350">
        <v>134</v>
      </c>
      <c r="B140" s="386" t="s">
        <v>3901</v>
      </c>
      <c r="C140" s="352" t="s">
        <v>4500</v>
      </c>
      <c r="D140" s="352"/>
      <c r="E140" s="352" t="s">
        <v>386</v>
      </c>
      <c r="F140" s="352">
        <v>1</v>
      </c>
      <c r="G140" s="352" t="s">
        <v>4468</v>
      </c>
      <c r="H140" s="352"/>
      <c r="I140" s="364"/>
      <c r="J140" s="364"/>
      <c r="K140" s="365"/>
      <c r="L140" s="366" t="s">
        <v>4368</v>
      </c>
    </row>
    <row r="141" ht="19.2" customHeight="1" spans="1:12">
      <c r="A141" s="350">
        <v>135</v>
      </c>
      <c r="B141" s="386" t="s">
        <v>3901</v>
      </c>
      <c r="C141" s="352" t="s">
        <v>4501</v>
      </c>
      <c r="D141" s="352" t="s">
        <v>4502</v>
      </c>
      <c r="E141" s="352" t="s">
        <v>468</v>
      </c>
      <c r="F141" s="352">
        <v>10</v>
      </c>
      <c r="G141" s="352" t="s">
        <v>4468</v>
      </c>
      <c r="H141" s="352"/>
      <c r="I141" s="364"/>
      <c r="J141" s="364"/>
      <c r="K141" s="365"/>
      <c r="L141" s="366" t="s">
        <v>4368</v>
      </c>
    </row>
    <row r="142" ht="19.2" customHeight="1" spans="1:12">
      <c r="A142" s="350">
        <v>136</v>
      </c>
      <c r="B142" s="386" t="s">
        <v>3901</v>
      </c>
      <c r="C142" s="352" t="s">
        <v>4474</v>
      </c>
      <c r="D142" s="352" t="s">
        <v>4503</v>
      </c>
      <c r="E142" s="352" t="s">
        <v>342</v>
      </c>
      <c r="F142" s="352">
        <v>1</v>
      </c>
      <c r="G142" s="352" t="s">
        <v>4468</v>
      </c>
      <c r="H142" s="352"/>
      <c r="I142" s="364"/>
      <c r="J142" s="364"/>
      <c r="K142" s="365"/>
      <c r="L142" s="366" t="s">
        <v>4368</v>
      </c>
    </row>
    <row r="143" ht="19.2" customHeight="1" spans="1:12">
      <c r="A143" s="350">
        <v>137</v>
      </c>
      <c r="B143" s="386" t="s">
        <v>3901</v>
      </c>
      <c r="C143" s="352" t="s">
        <v>4504</v>
      </c>
      <c r="D143" s="352"/>
      <c r="E143" s="352" t="s">
        <v>393</v>
      </c>
      <c r="F143" s="352">
        <v>8</v>
      </c>
      <c r="G143" s="352" t="s">
        <v>4468</v>
      </c>
      <c r="H143" s="352"/>
      <c r="I143" s="364"/>
      <c r="J143" s="364"/>
      <c r="K143" s="365"/>
      <c r="L143" s="366" t="s">
        <v>4368</v>
      </c>
    </row>
    <row r="144" ht="19.2" customHeight="1" spans="1:12">
      <c r="A144" s="350">
        <v>138</v>
      </c>
      <c r="B144" s="386" t="s">
        <v>3901</v>
      </c>
      <c r="C144" s="352" t="s">
        <v>1529</v>
      </c>
      <c r="D144" s="352" t="s">
        <v>4505</v>
      </c>
      <c r="E144" s="352" t="s">
        <v>476</v>
      </c>
      <c r="F144" s="352">
        <v>2</v>
      </c>
      <c r="G144" s="352" t="s">
        <v>4468</v>
      </c>
      <c r="H144" s="352"/>
      <c r="I144" s="364"/>
      <c r="J144" s="364"/>
      <c r="K144" s="365"/>
      <c r="L144" s="366" t="s">
        <v>4368</v>
      </c>
    </row>
    <row r="145" ht="19.2" customHeight="1" spans="1:12">
      <c r="A145" s="350">
        <v>139</v>
      </c>
      <c r="B145" s="386" t="s">
        <v>3901</v>
      </c>
      <c r="C145" s="352" t="s">
        <v>1529</v>
      </c>
      <c r="D145" s="352" t="s">
        <v>4506</v>
      </c>
      <c r="E145" s="352" t="s">
        <v>476</v>
      </c>
      <c r="F145" s="352">
        <v>4</v>
      </c>
      <c r="G145" s="352" t="s">
        <v>4468</v>
      </c>
      <c r="H145" s="352"/>
      <c r="I145" s="364"/>
      <c r="J145" s="364"/>
      <c r="K145" s="365"/>
      <c r="L145" s="366" t="s">
        <v>4368</v>
      </c>
    </row>
    <row r="146" ht="19.2" customHeight="1" spans="1:12">
      <c r="A146" s="350">
        <v>140</v>
      </c>
      <c r="B146" s="386" t="s">
        <v>3901</v>
      </c>
      <c r="C146" s="352" t="s">
        <v>1529</v>
      </c>
      <c r="D146" s="352" t="s">
        <v>4507</v>
      </c>
      <c r="E146" s="352" t="s">
        <v>476</v>
      </c>
      <c r="F146" s="352">
        <v>2</v>
      </c>
      <c r="G146" s="352" t="s">
        <v>4468</v>
      </c>
      <c r="H146" s="352"/>
      <c r="I146" s="364"/>
      <c r="J146" s="364"/>
      <c r="K146" s="365"/>
      <c r="L146" s="366" t="s">
        <v>4368</v>
      </c>
    </row>
    <row r="147" ht="19.2" customHeight="1" spans="1:12">
      <c r="A147" s="350">
        <v>141</v>
      </c>
      <c r="B147" s="386" t="s">
        <v>3901</v>
      </c>
      <c r="C147" s="352" t="s">
        <v>4508</v>
      </c>
      <c r="D147" s="352"/>
      <c r="E147" s="352" t="s">
        <v>342</v>
      </c>
      <c r="F147" s="352">
        <v>1</v>
      </c>
      <c r="G147" s="352" t="s">
        <v>4468</v>
      </c>
      <c r="H147" s="352"/>
      <c r="I147" s="364"/>
      <c r="J147" s="364"/>
      <c r="K147" s="365"/>
      <c r="L147" s="366" t="s">
        <v>4368</v>
      </c>
    </row>
    <row r="148" ht="19.2" customHeight="1" spans="1:12">
      <c r="A148" s="350">
        <v>142</v>
      </c>
      <c r="B148" s="386" t="s">
        <v>3901</v>
      </c>
      <c r="C148" s="352" t="s">
        <v>4509</v>
      </c>
      <c r="D148" s="352"/>
      <c r="E148" s="352" t="s">
        <v>342</v>
      </c>
      <c r="F148" s="352">
        <v>1</v>
      </c>
      <c r="G148" s="352" t="s">
        <v>4468</v>
      </c>
      <c r="H148" s="352"/>
      <c r="I148" s="364"/>
      <c r="J148" s="364"/>
      <c r="K148" s="365"/>
      <c r="L148" s="366" t="s">
        <v>4368</v>
      </c>
    </row>
    <row r="149" ht="19.2" customHeight="1" spans="1:12">
      <c r="A149" s="350">
        <v>143</v>
      </c>
      <c r="B149" s="386" t="s">
        <v>3901</v>
      </c>
      <c r="C149" s="352" t="s">
        <v>4508</v>
      </c>
      <c r="D149" s="352"/>
      <c r="E149" s="352" t="s">
        <v>342</v>
      </c>
      <c r="F149" s="352">
        <v>1</v>
      </c>
      <c r="G149" s="352" t="s">
        <v>4468</v>
      </c>
      <c r="H149" s="352"/>
      <c r="I149" s="364"/>
      <c r="J149" s="364"/>
      <c r="K149" s="365"/>
      <c r="L149" s="366" t="s">
        <v>4368</v>
      </c>
    </row>
    <row r="150" ht="19.2" customHeight="1" spans="1:12">
      <c r="A150" s="350">
        <v>144</v>
      </c>
      <c r="B150" s="386" t="s">
        <v>3901</v>
      </c>
      <c r="C150" s="352" t="s">
        <v>4509</v>
      </c>
      <c r="D150" s="352"/>
      <c r="E150" s="352" t="s">
        <v>342</v>
      </c>
      <c r="F150" s="352">
        <v>1</v>
      </c>
      <c r="G150" s="352" t="s">
        <v>4468</v>
      </c>
      <c r="H150" s="352"/>
      <c r="I150" s="364"/>
      <c r="J150" s="364"/>
      <c r="K150" s="365"/>
      <c r="L150" s="366" t="s">
        <v>4368</v>
      </c>
    </row>
    <row r="151" ht="19.2" customHeight="1" spans="1:12">
      <c r="A151" s="350">
        <v>145</v>
      </c>
      <c r="B151" s="386" t="s">
        <v>3901</v>
      </c>
      <c r="C151" s="352" t="s">
        <v>4510</v>
      </c>
      <c r="D151" s="352"/>
      <c r="E151" s="352" t="s">
        <v>386</v>
      </c>
      <c r="F151" s="352">
        <v>1</v>
      </c>
      <c r="G151" s="352" t="s">
        <v>4468</v>
      </c>
      <c r="H151" s="352"/>
      <c r="I151" s="364"/>
      <c r="J151" s="364"/>
      <c r="K151" s="365"/>
      <c r="L151" s="366" t="s">
        <v>4368</v>
      </c>
    </row>
    <row r="152" ht="19.2" customHeight="1" spans="1:12">
      <c r="A152" s="350">
        <v>146</v>
      </c>
      <c r="B152" s="386" t="s">
        <v>3901</v>
      </c>
      <c r="C152" s="352" t="s">
        <v>4511</v>
      </c>
      <c r="D152" s="352"/>
      <c r="E152" s="352" t="s">
        <v>378</v>
      </c>
      <c r="F152" s="352">
        <v>3</v>
      </c>
      <c r="G152" s="352" t="s">
        <v>4468</v>
      </c>
      <c r="H152" s="352"/>
      <c r="I152" s="364"/>
      <c r="J152" s="364"/>
      <c r="K152" s="365"/>
      <c r="L152" s="366" t="s">
        <v>4368</v>
      </c>
    </row>
    <row r="153" ht="19.2" customHeight="1" spans="1:12">
      <c r="A153" s="350">
        <v>147</v>
      </c>
      <c r="B153" s="386" t="s">
        <v>3901</v>
      </c>
      <c r="C153" s="352" t="s">
        <v>4082</v>
      </c>
      <c r="D153" s="352" t="s">
        <v>4512</v>
      </c>
      <c r="E153" s="352" t="s">
        <v>476</v>
      </c>
      <c r="F153" s="352">
        <v>24</v>
      </c>
      <c r="G153" s="352" t="s">
        <v>4468</v>
      </c>
      <c r="H153" s="352"/>
      <c r="I153" s="364"/>
      <c r="J153" s="364"/>
      <c r="K153" s="365"/>
      <c r="L153" s="366" t="s">
        <v>4368</v>
      </c>
    </row>
    <row r="154" ht="19.2" customHeight="1" spans="1:12">
      <c r="A154" s="350">
        <v>148</v>
      </c>
      <c r="B154" s="386" t="s">
        <v>3901</v>
      </c>
      <c r="C154" s="352" t="s">
        <v>4513</v>
      </c>
      <c r="D154" s="352" t="s">
        <v>4514</v>
      </c>
      <c r="E154" s="352" t="s">
        <v>386</v>
      </c>
      <c r="F154" s="352">
        <v>10</v>
      </c>
      <c r="G154" s="352" t="s">
        <v>4468</v>
      </c>
      <c r="H154" s="352"/>
      <c r="I154" s="364"/>
      <c r="J154" s="364"/>
      <c r="K154" s="365"/>
      <c r="L154" s="366" t="s">
        <v>4368</v>
      </c>
    </row>
    <row r="155" ht="19.2" customHeight="1" spans="1:12">
      <c r="A155" s="350">
        <v>149</v>
      </c>
      <c r="B155" s="386" t="s">
        <v>3901</v>
      </c>
      <c r="C155" s="352" t="s">
        <v>4515</v>
      </c>
      <c r="D155" s="352"/>
      <c r="E155" s="352" t="s">
        <v>386</v>
      </c>
      <c r="F155" s="352">
        <v>3</v>
      </c>
      <c r="G155" s="352" t="s">
        <v>4468</v>
      </c>
      <c r="H155" s="352"/>
      <c r="I155" s="364"/>
      <c r="J155" s="364"/>
      <c r="K155" s="365"/>
      <c r="L155" s="366" t="s">
        <v>4368</v>
      </c>
    </row>
    <row r="156" ht="19.2" customHeight="1" spans="1:12">
      <c r="A156" s="350">
        <v>150</v>
      </c>
      <c r="B156" s="386" t="s">
        <v>3901</v>
      </c>
      <c r="C156" s="352" t="s">
        <v>4516</v>
      </c>
      <c r="D156" s="352"/>
      <c r="E156" s="352" t="s">
        <v>386</v>
      </c>
      <c r="F156" s="352">
        <v>2</v>
      </c>
      <c r="G156" s="352" t="s">
        <v>4468</v>
      </c>
      <c r="H156" s="352"/>
      <c r="I156" s="364"/>
      <c r="J156" s="364"/>
      <c r="K156" s="365"/>
      <c r="L156" s="366" t="s">
        <v>4368</v>
      </c>
    </row>
    <row r="157" ht="19.2" customHeight="1" spans="1:12">
      <c r="A157" s="350">
        <v>151</v>
      </c>
      <c r="B157" s="386" t="s">
        <v>3901</v>
      </c>
      <c r="C157" s="352" t="s">
        <v>4517</v>
      </c>
      <c r="D157" s="352"/>
      <c r="E157" s="352" t="s">
        <v>416</v>
      </c>
      <c r="F157" s="352">
        <v>1</v>
      </c>
      <c r="G157" s="352" t="s">
        <v>4468</v>
      </c>
      <c r="H157" s="352"/>
      <c r="I157" s="364"/>
      <c r="J157" s="364"/>
      <c r="K157" s="365"/>
      <c r="L157" s="366" t="s">
        <v>4368</v>
      </c>
    </row>
    <row r="158" ht="19.2" customHeight="1" spans="1:12">
      <c r="A158" s="350">
        <v>152</v>
      </c>
      <c r="B158" s="386" t="s">
        <v>3901</v>
      </c>
      <c r="C158" s="352" t="s">
        <v>4518</v>
      </c>
      <c r="D158" s="352"/>
      <c r="E158" s="352" t="s">
        <v>386</v>
      </c>
      <c r="F158" s="352">
        <v>2</v>
      </c>
      <c r="G158" s="352" t="s">
        <v>4468</v>
      </c>
      <c r="H158" s="352"/>
      <c r="I158" s="364"/>
      <c r="J158" s="364"/>
      <c r="K158" s="365"/>
      <c r="L158" s="366" t="s">
        <v>4368</v>
      </c>
    </row>
    <row r="159" ht="19.2" customHeight="1" spans="1:12">
      <c r="A159" s="350">
        <v>153</v>
      </c>
      <c r="B159" s="386" t="s">
        <v>3901</v>
      </c>
      <c r="C159" s="352" t="s">
        <v>4519</v>
      </c>
      <c r="D159" s="352"/>
      <c r="E159" s="352" t="s">
        <v>386</v>
      </c>
      <c r="F159" s="352">
        <v>1</v>
      </c>
      <c r="G159" s="352" t="s">
        <v>4468</v>
      </c>
      <c r="H159" s="352"/>
      <c r="I159" s="364"/>
      <c r="J159" s="364"/>
      <c r="K159" s="365"/>
      <c r="L159" s="366" t="s">
        <v>4368</v>
      </c>
    </row>
    <row r="160" ht="19.2" customHeight="1" spans="1:12">
      <c r="A160" s="350">
        <v>154</v>
      </c>
      <c r="B160" s="386" t="s">
        <v>3901</v>
      </c>
      <c r="C160" s="352" t="s">
        <v>4520</v>
      </c>
      <c r="D160" s="352"/>
      <c r="E160" s="352" t="s">
        <v>386</v>
      </c>
      <c r="F160" s="352">
        <v>1</v>
      </c>
      <c r="G160" s="352" t="s">
        <v>4468</v>
      </c>
      <c r="H160" s="352"/>
      <c r="I160" s="364"/>
      <c r="J160" s="364"/>
      <c r="K160" s="365"/>
      <c r="L160" s="366" t="s">
        <v>4368</v>
      </c>
    </row>
    <row r="161" ht="19.2" customHeight="1" spans="1:12">
      <c r="A161" s="350">
        <v>155</v>
      </c>
      <c r="B161" s="386" t="s">
        <v>3901</v>
      </c>
      <c r="C161" s="352" t="s">
        <v>2740</v>
      </c>
      <c r="D161" s="352"/>
      <c r="E161" s="352" t="s">
        <v>386</v>
      </c>
      <c r="F161" s="352">
        <v>2</v>
      </c>
      <c r="G161" s="352" t="s">
        <v>4468</v>
      </c>
      <c r="H161" s="352"/>
      <c r="I161" s="364"/>
      <c r="J161" s="364"/>
      <c r="K161" s="365"/>
      <c r="L161" s="366" t="s">
        <v>4368</v>
      </c>
    </row>
    <row r="162" ht="19.2" customHeight="1" spans="1:12">
      <c r="A162" s="350">
        <v>156</v>
      </c>
      <c r="B162" s="386" t="s">
        <v>3901</v>
      </c>
      <c r="C162" s="352" t="s">
        <v>4521</v>
      </c>
      <c r="D162" s="352"/>
      <c r="E162" s="352" t="s">
        <v>386</v>
      </c>
      <c r="F162" s="352">
        <v>10</v>
      </c>
      <c r="G162" s="352" t="s">
        <v>4468</v>
      </c>
      <c r="H162" s="352"/>
      <c r="I162" s="364"/>
      <c r="J162" s="364"/>
      <c r="K162" s="365"/>
      <c r="L162" s="366" t="s">
        <v>4368</v>
      </c>
    </row>
    <row r="163" ht="19.2" customHeight="1" spans="1:12">
      <c r="A163" s="350">
        <v>157</v>
      </c>
      <c r="B163" s="386" t="s">
        <v>3901</v>
      </c>
      <c r="C163" s="352" t="s">
        <v>2740</v>
      </c>
      <c r="D163" s="352"/>
      <c r="E163" s="352" t="s">
        <v>386</v>
      </c>
      <c r="F163" s="352">
        <v>2</v>
      </c>
      <c r="G163" s="352" t="s">
        <v>4468</v>
      </c>
      <c r="H163" s="352"/>
      <c r="I163" s="364"/>
      <c r="J163" s="364"/>
      <c r="K163" s="365"/>
      <c r="L163" s="366" t="s">
        <v>4368</v>
      </c>
    </row>
    <row r="164" ht="19.2" customHeight="1" spans="1:12">
      <c r="A164" s="350">
        <v>158</v>
      </c>
      <c r="B164" s="386" t="s">
        <v>3901</v>
      </c>
      <c r="C164" s="352" t="s">
        <v>4522</v>
      </c>
      <c r="D164" s="352"/>
      <c r="E164" s="352" t="s">
        <v>386</v>
      </c>
      <c r="F164" s="352">
        <v>5</v>
      </c>
      <c r="G164" s="352" t="s">
        <v>4468</v>
      </c>
      <c r="H164" s="352"/>
      <c r="I164" s="364"/>
      <c r="J164" s="364"/>
      <c r="K164" s="365"/>
      <c r="L164" s="366" t="s">
        <v>4368</v>
      </c>
    </row>
    <row r="165" ht="19.2" customHeight="1" spans="1:12">
      <c r="A165" s="350">
        <v>159</v>
      </c>
      <c r="B165" s="386" t="s">
        <v>3901</v>
      </c>
      <c r="C165" s="352" t="s">
        <v>4523</v>
      </c>
      <c r="D165" s="352"/>
      <c r="E165" s="352" t="s">
        <v>386</v>
      </c>
      <c r="F165" s="352">
        <v>2</v>
      </c>
      <c r="G165" s="352" t="s">
        <v>4468</v>
      </c>
      <c r="H165" s="352"/>
      <c r="I165" s="364"/>
      <c r="J165" s="364"/>
      <c r="K165" s="365"/>
      <c r="L165" s="366" t="s">
        <v>4368</v>
      </c>
    </row>
    <row r="166" ht="19.2" customHeight="1" spans="1:12">
      <c r="A166" s="350">
        <v>160</v>
      </c>
      <c r="B166" s="386" t="s">
        <v>3901</v>
      </c>
      <c r="C166" s="352" t="s">
        <v>4524</v>
      </c>
      <c r="D166" s="352"/>
      <c r="E166" s="352" t="s">
        <v>386</v>
      </c>
      <c r="F166" s="352">
        <v>1</v>
      </c>
      <c r="G166" s="352" t="s">
        <v>4468</v>
      </c>
      <c r="H166" s="352"/>
      <c r="I166" s="364"/>
      <c r="J166" s="364"/>
      <c r="K166" s="365"/>
      <c r="L166" s="366" t="s">
        <v>4368</v>
      </c>
    </row>
    <row r="167" ht="19.2" customHeight="1" spans="1:12">
      <c r="A167" s="350">
        <v>161</v>
      </c>
      <c r="B167" s="386" t="s">
        <v>3901</v>
      </c>
      <c r="C167" s="352" t="s">
        <v>4525</v>
      </c>
      <c r="D167" s="352" t="s">
        <v>4526</v>
      </c>
      <c r="E167" s="352" t="s">
        <v>476</v>
      </c>
      <c r="F167" s="352">
        <v>9</v>
      </c>
      <c r="G167" s="352" t="s">
        <v>4468</v>
      </c>
      <c r="H167" s="352"/>
      <c r="I167" s="364"/>
      <c r="J167" s="364"/>
      <c r="K167" s="365"/>
      <c r="L167" s="366" t="s">
        <v>4368</v>
      </c>
    </row>
    <row r="168" ht="19.2" customHeight="1" spans="1:12">
      <c r="A168" s="350">
        <v>162</v>
      </c>
      <c r="B168" s="386" t="s">
        <v>3901</v>
      </c>
      <c r="C168" s="352" t="s">
        <v>4525</v>
      </c>
      <c r="D168" s="352" t="s">
        <v>4527</v>
      </c>
      <c r="E168" s="352" t="s">
        <v>476</v>
      </c>
      <c r="F168" s="352">
        <v>11</v>
      </c>
      <c r="G168" s="352" t="s">
        <v>4468</v>
      </c>
      <c r="H168" s="352"/>
      <c r="I168" s="364"/>
      <c r="J168" s="364"/>
      <c r="K168" s="365"/>
      <c r="L168" s="366" t="s">
        <v>4368</v>
      </c>
    </row>
    <row r="169" ht="19.2" customHeight="1" spans="1:12">
      <c r="A169" s="350">
        <v>163</v>
      </c>
      <c r="B169" s="386" t="s">
        <v>3901</v>
      </c>
      <c r="C169" s="352" t="s">
        <v>4528</v>
      </c>
      <c r="D169" s="352"/>
      <c r="E169" s="352" t="s">
        <v>476</v>
      </c>
      <c r="F169" s="352">
        <v>6</v>
      </c>
      <c r="G169" s="352" t="s">
        <v>4468</v>
      </c>
      <c r="H169" s="352"/>
      <c r="I169" s="364"/>
      <c r="J169" s="364"/>
      <c r="K169" s="365"/>
      <c r="L169" s="366" t="s">
        <v>4368</v>
      </c>
    </row>
    <row r="170" ht="19.2" customHeight="1" spans="1:12">
      <c r="A170" s="350">
        <v>164</v>
      </c>
      <c r="B170" s="386" t="s">
        <v>3901</v>
      </c>
      <c r="C170" s="352" t="s">
        <v>4528</v>
      </c>
      <c r="D170" s="352"/>
      <c r="E170" s="352" t="s">
        <v>476</v>
      </c>
      <c r="F170" s="352">
        <v>11</v>
      </c>
      <c r="G170" s="352" t="s">
        <v>4468</v>
      </c>
      <c r="H170" s="352"/>
      <c r="I170" s="364"/>
      <c r="J170" s="364"/>
      <c r="K170" s="365"/>
      <c r="L170" s="366" t="s">
        <v>4368</v>
      </c>
    </row>
    <row r="171" ht="19.2" customHeight="1" spans="1:12">
      <c r="A171" s="350">
        <v>165</v>
      </c>
      <c r="B171" s="386" t="s">
        <v>3901</v>
      </c>
      <c r="C171" s="352" t="s">
        <v>4529</v>
      </c>
      <c r="D171" s="352"/>
      <c r="E171" s="352" t="s">
        <v>386</v>
      </c>
      <c r="F171" s="352">
        <v>10</v>
      </c>
      <c r="G171" s="352" t="s">
        <v>4468</v>
      </c>
      <c r="H171" s="352"/>
      <c r="I171" s="364"/>
      <c r="J171" s="364"/>
      <c r="K171" s="365"/>
      <c r="L171" s="366" t="s">
        <v>4368</v>
      </c>
    </row>
    <row r="172" ht="19.2" customHeight="1" spans="1:12">
      <c r="A172" s="350">
        <v>166</v>
      </c>
      <c r="B172" s="386" t="s">
        <v>3901</v>
      </c>
      <c r="C172" s="352" t="s">
        <v>4530</v>
      </c>
      <c r="D172" s="352"/>
      <c r="E172" s="352" t="s">
        <v>386</v>
      </c>
      <c r="F172" s="352">
        <v>2</v>
      </c>
      <c r="G172" s="352" t="s">
        <v>4468</v>
      </c>
      <c r="H172" s="352"/>
      <c r="I172" s="364"/>
      <c r="J172" s="364"/>
      <c r="K172" s="365"/>
      <c r="L172" s="366" t="s">
        <v>4368</v>
      </c>
    </row>
    <row r="173" ht="19.2" customHeight="1" spans="1:12">
      <c r="A173" s="350">
        <v>167</v>
      </c>
      <c r="B173" s="386" t="s">
        <v>3901</v>
      </c>
      <c r="C173" s="352" t="s">
        <v>4531</v>
      </c>
      <c r="D173" s="352"/>
      <c r="E173" s="352" t="s">
        <v>386</v>
      </c>
      <c r="F173" s="352">
        <v>3</v>
      </c>
      <c r="G173" s="352" t="s">
        <v>4468</v>
      </c>
      <c r="H173" s="352"/>
      <c r="I173" s="364"/>
      <c r="J173" s="364"/>
      <c r="K173" s="365"/>
      <c r="L173" s="366" t="s">
        <v>4368</v>
      </c>
    </row>
    <row r="174" ht="19.2" customHeight="1" spans="1:12">
      <c r="A174" s="350">
        <v>168</v>
      </c>
      <c r="B174" s="386" t="s">
        <v>3901</v>
      </c>
      <c r="C174" s="352" t="s">
        <v>4532</v>
      </c>
      <c r="D174" s="352" t="s">
        <v>4533</v>
      </c>
      <c r="E174" s="352" t="s">
        <v>386</v>
      </c>
      <c r="F174" s="352">
        <v>1</v>
      </c>
      <c r="G174" s="352" t="s">
        <v>4468</v>
      </c>
      <c r="H174" s="352"/>
      <c r="I174" s="364"/>
      <c r="J174" s="364"/>
      <c r="K174" s="365"/>
      <c r="L174" s="366" t="s">
        <v>4368</v>
      </c>
    </row>
    <row r="175" ht="19.2" customHeight="1" spans="1:12">
      <c r="A175" s="350">
        <v>169</v>
      </c>
      <c r="B175" s="386" t="s">
        <v>3901</v>
      </c>
      <c r="C175" s="352" t="s">
        <v>4474</v>
      </c>
      <c r="D175" s="352" t="s">
        <v>4503</v>
      </c>
      <c r="E175" s="352" t="s">
        <v>342</v>
      </c>
      <c r="F175" s="352">
        <v>1</v>
      </c>
      <c r="G175" s="352" t="s">
        <v>4468</v>
      </c>
      <c r="H175" s="352"/>
      <c r="I175" s="364"/>
      <c r="J175" s="364"/>
      <c r="K175" s="365"/>
      <c r="L175" s="366" t="s">
        <v>4368</v>
      </c>
    </row>
    <row r="176" ht="19.2" customHeight="1" spans="1:12">
      <c r="A176" s="350">
        <v>170</v>
      </c>
      <c r="B176" s="386" t="s">
        <v>3901</v>
      </c>
      <c r="C176" s="352" t="s">
        <v>4504</v>
      </c>
      <c r="D176" s="352"/>
      <c r="E176" s="352" t="s">
        <v>393</v>
      </c>
      <c r="F176" s="352">
        <v>8</v>
      </c>
      <c r="G176" s="352" t="s">
        <v>4468</v>
      </c>
      <c r="H176" s="352"/>
      <c r="I176" s="364"/>
      <c r="J176" s="364"/>
      <c r="K176" s="365"/>
      <c r="L176" s="366" t="s">
        <v>4368</v>
      </c>
    </row>
    <row r="177" ht="19.2" customHeight="1" spans="1:12">
      <c r="A177" s="350">
        <v>171</v>
      </c>
      <c r="B177" s="386" t="s">
        <v>3901</v>
      </c>
      <c r="C177" s="352" t="s">
        <v>581</v>
      </c>
      <c r="D177" s="352"/>
      <c r="E177" s="352" t="s">
        <v>378</v>
      </c>
      <c r="F177" s="352">
        <v>2</v>
      </c>
      <c r="G177" s="352" t="s">
        <v>4468</v>
      </c>
      <c r="H177" s="352"/>
      <c r="I177" s="364"/>
      <c r="J177" s="364"/>
      <c r="K177" s="365"/>
      <c r="L177" s="366" t="s">
        <v>4368</v>
      </c>
    </row>
    <row r="178" ht="19.2" customHeight="1" spans="1:12">
      <c r="A178" s="350">
        <v>172</v>
      </c>
      <c r="B178" s="386" t="s">
        <v>3901</v>
      </c>
      <c r="C178" s="352" t="s">
        <v>4534</v>
      </c>
      <c r="D178" s="352"/>
      <c r="E178" s="352" t="s">
        <v>386</v>
      </c>
      <c r="F178" s="352">
        <v>2</v>
      </c>
      <c r="G178" s="352" t="s">
        <v>4468</v>
      </c>
      <c r="H178" s="352"/>
      <c r="I178" s="364"/>
      <c r="J178" s="364"/>
      <c r="K178" s="365"/>
      <c r="L178" s="366" t="s">
        <v>4368</v>
      </c>
    </row>
    <row r="179" ht="19.2" customHeight="1" spans="1:12">
      <c r="A179" s="350">
        <v>173</v>
      </c>
      <c r="B179" s="386" t="s">
        <v>3901</v>
      </c>
      <c r="C179" s="352" t="s">
        <v>4521</v>
      </c>
      <c r="D179" s="352"/>
      <c r="E179" s="352" t="s">
        <v>1389</v>
      </c>
      <c r="F179" s="352">
        <v>1</v>
      </c>
      <c r="G179" s="352" t="s">
        <v>4468</v>
      </c>
      <c r="H179" s="352"/>
      <c r="I179" s="364"/>
      <c r="J179" s="364"/>
      <c r="K179" s="365"/>
      <c r="L179" s="366" t="s">
        <v>4368</v>
      </c>
    </row>
    <row r="180" ht="19.2" customHeight="1" spans="1:12">
      <c r="A180" s="350">
        <v>174</v>
      </c>
      <c r="B180" s="386" t="s">
        <v>3901</v>
      </c>
      <c r="C180" s="352" t="s">
        <v>4535</v>
      </c>
      <c r="D180" s="352"/>
      <c r="E180" s="352" t="s">
        <v>386</v>
      </c>
      <c r="F180" s="352">
        <v>1</v>
      </c>
      <c r="G180" s="352" t="s">
        <v>4468</v>
      </c>
      <c r="H180" s="352"/>
      <c r="I180" s="364"/>
      <c r="J180" s="364"/>
      <c r="K180" s="365"/>
      <c r="L180" s="366" t="s">
        <v>4368</v>
      </c>
    </row>
    <row r="181" ht="19.2" customHeight="1" spans="1:12">
      <c r="A181" s="350">
        <v>175</v>
      </c>
      <c r="B181" s="386" t="s">
        <v>3901</v>
      </c>
      <c r="C181" s="352" t="s">
        <v>4525</v>
      </c>
      <c r="D181" s="352" t="s">
        <v>4536</v>
      </c>
      <c r="E181" s="352" t="s">
        <v>476</v>
      </c>
      <c r="F181" s="352">
        <v>1</v>
      </c>
      <c r="G181" s="352" t="s">
        <v>4468</v>
      </c>
      <c r="H181" s="352"/>
      <c r="I181" s="364"/>
      <c r="J181" s="364"/>
      <c r="K181" s="365"/>
      <c r="L181" s="366" t="s">
        <v>4368</v>
      </c>
    </row>
    <row r="182" ht="19.2" customHeight="1" spans="1:12">
      <c r="A182" s="350">
        <v>176</v>
      </c>
      <c r="B182" s="386" t="s">
        <v>3901</v>
      </c>
      <c r="C182" s="352" t="s">
        <v>4537</v>
      </c>
      <c r="D182" s="352" t="s">
        <v>4538</v>
      </c>
      <c r="E182" s="352" t="s">
        <v>386</v>
      </c>
      <c r="F182" s="352">
        <v>2</v>
      </c>
      <c r="G182" s="352" t="s">
        <v>4468</v>
      </c>
      <c r="H182" s="352"/>
      <c r="I182" s="364"/>
      <c r="J182" s="364"/>
      <c r="K182" s="365"/>
      <c r="L182" s="366" t="s">
        <v>4368</v>
      </c>
    </row>
    <row r="183" ht="19.2" customHeight="1" spans="1:12">
      <c r="A183" s="350">
        <v>177</v>
      </c>
      <c r="B183" s="386" t="s">
        <v>3901</v>
      </c>
      <c r="C183" s="352" t="s">
        <v>4525</v>
      </c>
      <c r="D183" s="352" t="s">
        <v>4526</v>
      </c>
      <c r="E183" s="352" t="s">
        <v>476</v>
      </c>
      <c r="F183" s="352">
        <v>9</v>
      </c>
      <c r="G183" s="352" t="s">
        <v>4468</v>
      </c>
      <c r="H183" s="352"/>
      <c r="I183" s="364"/>
      <c r="J183" s="364"/>
      <c r="K183" s="365"/>
      <c r="L183" s="366" t="s">
        <v>4368</v>
      </c>
    </row>
    <row r="184" ht="19.2" customHeight="1" spans="1:12">
      <c r="A184" s="350">
        <v>178</v>
      </c>
      <c r="B184" s="386" t="s">
        <v>3901</v>
      </c>
      <c r="C184" s="352" t="s">
        <v>4525</v>
      </c>
      <c r="D184" s="352" t="s">
        <v>4527</v>
      </c>
      <c r="E184" s="352" t="s">
        <v>476</v>
      </c>
      <c r="F184" s="352">
        <v>11</v>
      </c>
      <c r="G184" s="352" t="s">
        <v>4468</v>
      </c>
      <c r="H184" s="352"/>
      <c r="I184" s="364"/>
      <c r="J184" s="364"/>
      <c r="K184" s="365"/>
      <c r="L184" s="366" t="s">
        <v>4368</v>
      </c>
    </row>
    <row r="185" ht="19.2" customHeight="1" spans="1:12">
      <c r="A185" s="350">
        <v>179</v>
      </c>
      <c r="B185" s="386" t="s">
        <v>3901</v>
      </c>
      <c r="C185" s="352" t="s">
        <v>4528</v>
      </c>
      <c r="D185" s="352"/>
      <c r="E185" s="352" t="s">
        <v>476</v>
      </c>
      <c r="F185" s="352">
        <v>6</v>
      </c>
      <c r="G185" s="352" t="s">
        <v>4468</v>
      </c>
      <c r="H185" s="352"/>
      <c r="I185" s="364"/>
      <c r="J185" s="364"/>
      <c r="K185" s="365"/>
      <c r="L185" s="366" t="s">
        <v>4368</v>
      </c>
    </row>
    <row r="186" ht="19.2" customHeight="1" spans="1:12">
      <c r="A186" s="350">
        <v>180</v>
      </c>
      <c r="B186" s="386" t="s">
        <v>3901</v>
      </c>
      <c r="C186" s="352" t="s">
        <v>4528</v>
      </c>
      <c r="D186" s="352"/>
      <c r="E186" s="352" t="s">
        <v>476</v>
      </c>
      <c r="F186" s="352">
        <v>11</v>
      </c>
      <c r="G186" s="352" t="s">
        <v>4468</v>
      </c>
      <c r="H186" s="352"/>
      <c r="I186" s="364"/>
      <c r="J186" s="364"/>
      <c r="K186" s="365"/>
      <c r="L186" s="366" t="s">
        <v>4368</v>
      </c>
    </row>
    <row r="187" ht="19.2" customHeight="1" spans="1:12">
      <c r="A187" s="350">
        <v>181</v>
      </c>
      <c r="B187" s="386" t="s">
        <v>3901</v>
      </c>
      <c r="C187" s="352" t="s">
        <v>4539</v>
      </c>
      <c r="D187" s="352"/>
      <c r="E187" s="352" t="s">
        <v>386</v>
      </c>
      <c r="F187" s="352">
        <v>3</v>
      </c>
      <c r="G187" s="352" t="s">
        <v>4468</v>
      </c>
      <c r="H187" s="352"/>
      <c r="I187" s="364"/>
      <c r="J187" s="364"/>
      <c r="K187" s="365"/>
      <c r="L187" s="366" t="s">
        <v>4368</v>
      </c>
    </row>
    <row r="188" ht="19.2" customHeight="1" spans="1:12">
      <c r="A188" s="350">
        <v>182</v>
      </c>
      <c r="B188" s="386" t="s">
        <v>3901</v>
      </c>
      <c r="C188" s="352" t="s">
        <v>4540</v>
      </c>
      <c r="D188" s="352"/>
      <c r="E188" s="352" t="s">
        <v>386</v>
      </c>
      <c r="F188" s="352">
        <v>12</v>
      </c>
      <c r="G188" s="352" t="s">
        <v>4468</v>
      </c>
      <c r="H188" s="352"/>
      <c r="I188" s="364"/>
      <c r="J188" s="364"/>
      <c r="K188" s="365"/>
      <c r="L188" s="366" t="s">
        <v>4368</v>
      </c>
    </row>
    <row r="189" ht="19.2" customHeight="1" spans="1:12">
      <c r="A189" s="350">
        <v>183</v>
      </c>
      <c r="B189" s="386" t="s">
        <v>3901</v>
      </c>
      <c r="C189" s="352" t="s">
        <v>4541</v>
      </c>
      <c r="D189" s="352" t="s">
        <v>4542</v>
      </c>
      <c r="E189" s="352" t="s">
        <v>386</v>
      </c>
      <c r="F189" s="352">
        <v>20</v>
      </c>
      <c r="G189" s="352" t="s">
        <v>4468</v>
      </c>
      <c r="H189" s="352"/>
      <c r="I189" s="364"/>
      <c r="J189" s="364"/>
      <c r="K189" s="365"/>
      <c r="L189" s="366" t="s">
        <v>4368</v>
      </c>
    </row>
    <row r="190" ht="19.2" customHeight="1" spans="1:12">
      <c r="A190" s="350">
        <v>184</v>
      </c>
      <c r="B190" s="386" t="s">
        <v>3901</v>
      </c>
      <c r="C190" s="352" t="s">
        <v>4051</v>
      </c>
      <c r="D190" s="352"/>
      <c r="E190" s="352" t="s">
        <v>386</v>
      </c>
      <c r="F190" s="352">
        <v>1</v>
      </c>
      <c r="G190" s="352" t="s">
        <v>4468</v>
      </c>
      <c r="H190" s="352"/>
      <c r="I190" s="364"/>
      <c r="J190" s="364"/>
      <c r="K190" s="365"/>
      <c r="L190" s="366" t="s">
        <v>4368</v>
      </c>
    </row>
    <row r="191" ht="19.2" customHeight="1" spans="1:12">
      <c r="A191" s="350">
        <v>185</v>
      </c>
      <c r="B191" s="386" t="s">
        <v>3901</v>
      </c>
      <c r="C191" s="352" t="s">
        <v>4543</v>
      </c>
      <c r="D191" s="352" t="s">
        <v>3916</v>
      </c>
      <c r="E191" s="352" t="s">
        <v>342</v>
      </c>
      <c r="F191" s="352">
        <v>2</v>
      </c>
      <c r="G191" s="352" t="s">
        <v>4468</v>
      </c>
      <c r="H191" s="352"/>
      <c r="I191" s="364"/>
      <c r="J191" s="364"/>
      <c r="K191" s="365"/>
      <c r="L191" s="366" t="s">
        <v>4368</v>
      </c>
    </row>
    <row r="192" ht="19.2" customHeight="1" spans="1:12">
      <c r="A192" s="350">
        <v>186</v>
      </c>
      <c r="B192" s="386" t="s">
        <v>3901</v>
      </c>
      <c r="C192" s="352" t="s">
        <v>4544</v>
      </c>
      <c r="D192" s="352" t="s">
        <v>4545</v>
      </c>
      <c r="E192" s="352" t="s">
        <v>386</v>
      </c>
      <c r="F192" s="352">
        <v>1</v>
      </c>
      <c r="G192" s="352" t="s">
        <v>4468</v>
      </c>
      <c r="H192" s="352"/>
      <c r="I192" s="364"/>
      <c r="J192" s="364"/>
      <c r="K192" s="365"/>
      <c r="L192" s="366" t="s">
        <v>4368</v>
      </c>
    </row>
    <row r="193" ht="19.2" customHeight="1" spans="1:12">
      <c r="A193" s="350">
        <v>187</v>
      </c>
      <c r="B193" s="386" t="s">
        <v>3901</v>
      </c>
      <c r="C193" s="352" t="s">
        <v>4546</v>
      </c>
      <c r="D193" s="352" t="s">
        <v>4547</v>
      </c>
      <c r="E193" s="352" t="s">
        <v>378</v>
      </c>
      <c r="F193" s="352">
        <v>1</v>
      </c>
      <c r="G193" s="352" t="s">
        <v>4468</v>
      </c>
      <c r="H193" s="352"/>
      <c r="I193" s="364"/>
      <c r="J193" s="364"/>
      <c r="K193" s="365"/>
      <c r="L193" s="366" t="s">
        <v>4368</v>
      </c>
    </row>
    <row r="194" ht="19.2" customHeight="1" spans="1:12">
      <c r="A194" s="350">
        <v>188</v>
      </c>
      <c r="B194" s="386" t="s">
        <v>3901</v>
      </c>
      <c r="C194" s="352" t="s">
        <v>4548</v>
      </c>
      <c r="D194" s="352" t="s">
        <v>4549</v>
      </c>
      <c r="E194" s="352" t="s">
        <v>1389</v>
      </c>
      <c r="F194" s="352">
        <v>12</v>
      </c>
      <c r="G194" s="352" t="s">
        <v>4468</v>
      </c>
      <c r="H194" s="352"/>
      <c r="I194" s="364"/>
      <c r="J194" s="364"/>
      <c r="K194" s="365"/>
      <c r="L194" s="366" t="s">
        <v>4368</v>
      </c>
    </row>
    <row r="195" ht="19.2" customHeight="1" spans="1:12">
      <c r="A195" s="350">
        <v>189</v>
      </c>
      <c r="B195" s="386" t="s">
        <v>3901</v>
      </c>
      <c r="C195" s="352" t="s">
        <v>4550</v>
      </c>
      <c r="D195" s="352" t="s">
        <v>4551</v>
      </c>
      <c r="E195" s="352" t="s">
        <v>386</v>
      </c>
      <c r="F195" s="352">
        <v>3</v>
      </c>
      <c r="G195" s="352" t="s">
        <v>4468</v>
      </c>
      <c r="H195" s="352"/>
      <c r="I195" s="364"/>
      <c r="J195" s="364"/>
      <c r="K195" s="365"/>
      <c r="L195" s="366" t="s">
        <v>4368</v>
      </c>
    </row>
    <row r="196" ht="19.2" customHeight="1" spans="1:12">
      <c r="A196" s="350">
        <v>190</v>
      </c>
      <c r="B196" s="386" t="s">
        <v>3901</v>
      </c>
      <c r="C196" s="352" t="s">
        <v>4552</v>
      </c>
      <c r="D196" s="352"/>
      <c r="E196" s="352" t="s">
        <v>393</v>
      </c>
      <c r="F196" s="352">
        <v>24</v>
      </c>
      <c r="G196" s="352" t="s">
        <v>4468</v>
      </c>
      <c r="H196" s="352"/>
      <c r="I196" s="364"/>
      <c r="J196" s="364"/>
      <c r="K196" s="365"/>
      <c r="L196" s="366" t="s">
        <v>4368</v>
      </c>
    </row>
    <row r="197" ht="19.2" customHeight="1" spans="1:12">
      <c r="A197" s="350">
        <v>191</v>
      </c>
      <c r="B197" s="386" t="s">
        <v>3901</v>
      </c>
      <c r="C197" s="352" t="s">
        <v>4553</v>
      </c>
      <c r="D197" s="352" t="s">
        <v>4554</v>
      </c>
      <c r="E197" s="352" t="s">
        <v>386</v>
      </c>
      <c r="F197" s="352">
        <v>1</v>
      </c>
      <c r="G197" s="352" t="s">
        <v>4468</v>
      </c>
      <c r="H197" s="352"/>
      <c r="I197" s="364"/>
      <c r="J197" s="364"/>
      <c r="K197" s="365"/>
      <c r="L197" s="366" t="s">
        <v>4368</v>
      </c>
    </row>
    <row r="198" ht="19.2" customHeight="1" spans="1:12">
      <c r="A198" s="350">
        <v>192</v>
      </c>
      <c r="B198" s="386" t="s">
        <v>3901</v>
      </c>
      <c r="C198" s="352" t="s">
        <v>4168</v>
      </c>
      <c r="D198" s="352" t="s">
        <v>4555</v>
      </c>
      <c r="E198" s="352" t="s">
        <v>386</v>
      </c>
      <c r="F198" s="352">
        <v>1</v>
      </c>
      <c r="G198" s="352" t="s">
        <v>4468</v>
      </c>
      <c r="H198" s="352"/>
      <c r="I198" s="364"/>
      <c r="J198" s="364"/>
      <c r="K198" s="365"/>
      <c r="L198" s="366" t="s">
        <v>4368</v>
      </c>
    </row>
    <row r="199" ht="19.2" customHeight="1" spans="1:12">
      <c r="A199" s="350">
        <v>193</v>
      </c>
      <c r="B199" s="386" t="s">
        <v>3901</v>
      </c>
      <c r="C199" s="352" t="s">
        <v>4171</v>
      </c>
      <c r="D199" s="352" t="s">
        <v>4172</v>
      </c>
      <c r="E199" s="352" t="s">
        <v>386</v>
      </c>
      <c r="F199" s="352">
        <v>1</v>
      </c>
      <c r="G199" s="352" t="s">
        <v>4468</v>
      </c>
      <c r="H199" s="352"/>
      <c r="I199" s="364"/>
      <c r="J199" s="364"/>
      <c r="K199" s="365"/>
      <c r="L199" s="366" t="s">
        <v>4368</v>
      </c>
    </row>
    <row r="200" ht="19.2" customHeight="1" spans="1:12">
      <c r="A200" s="350">
        <v>194</v>
      </c>
      <c r="B200" s="386" t="s">
        <v>3901</v>
      </c>
      <c r="C200" s="352" t="s">
        <v>4173</v>
      </c>
      <c r="D200" s="352" t="s">
        <v>4174</v>
      </c>
      <c r="E200" s="352" t="s">
        <v>386</v>
      </c>
      <c r="F200" s="352">
        <v>1</v>
      </c>
      <c r="G200" s="352" t="s">
        <v>4468</v>
      </c>
      <c r="H200" s="352"/>
      <c r="I200" s="364"/>
      <c r="J200" s="364"/>
      <c r="K200" s="365"/>
      <c r="L200" s="366" t="s">
        <v>4368</v>
      </c>
    </row>
    <row r="201" ht="19.2" customHeight="1" spans="1:12">
      <c r="A201" s="350">
        <v>195</v>
      </c>
      <c r="B201" s="386" t="s">
        <v>3901</v>
      </c>
      <c r="C201" s="352" t="s">
        <v>655</v>
      </c>
      <c r="D201" s="352" t="s">
        <v>3973</v>
      </c>
      <c r="E201" s="352" t="s">
        <v>386</v>
      </c>
      <c r="F201" s="352">
        <v>1</v>
      </c>
      <c r="G201" s="352" t="s">
        <v>4468</v>
      </c>
      <c r="H201" s="352"/>
      <c r="I201" s="364"/>
      <c r="J201" s="364"/>
      <c r="K201" s="365"/>
      <c r="L201" s="366" t="s">
        <v>4368</v>
      </c>
    </row>
    <row r="202" ht="19.2" customHeight="1" spans="1:12">
      <c r="A202" s="350">
        <v>196</v>
      </c>
      <c r="B202" s="386" t="s">
        <v>3901</v>
      </c>
      <c r="C202" s="352" t="s">
        <v>4166</v>
      </c>
      <c r="D202" s="352" t="s">
        <v>4167</v>
      </c>
      <c r="E202" s="352" t="s">
        <v>386</v>
      </c>
      <c r="F202" s="352">
        <v>1</v>
      </c>
      <c r="G202" s="352" t="s">
        <v>4468</v>
      </c>
      <c r="H202" s="352"/>
      <c r="I202" s="364"/>
      <c r="J202" s="364"/>
      <c r="K202" s="365"/>
      <c r="L202" s="366" t="s">
        <v>4368</v>
      </c>
    </row>
    <row r="203" ht="19.2" customHeight="1" spans="1:12">
      <c r="A203" s="350">
        <v>197</v>
      </c>
      <c r="B203" s="386" t="s">
        <v>3901</v>
      </c>
      <c r="C203" s="352" t="s">
        <v>4556</v>
      </c>
      <c r="D203" s="352"/>
      <c r="E203" s="352" t="s">
        <v>386</v>
      </c>
      <c r="F203" s="352">
        <v>1</v>
      </c>
      <c r="G203" s="352" t="s">
        <v>4468</v>
      </c>
      <c r="H203" s="352"/>
      <c r="I203" s="364"/>
      <c r="J203" s="364"/>
      <c r="K203" s="365"/>
      <c r="L203" s="366" t="s">
        <v>4368</v>
      </c>
    </row>
    <row r="204" ht="19.2" customHeight="1" spans="1:12">
      <c r="A204" s="350">
        <v>198</v>
      </c>
      <c r="B204" s="386" t="s">
        <v>3901</v>
      </c>
      <c r="C204" s="352" t="s">
        <v>4557</v>
      </c>
      <c r="D204" s="352"/>
      <c r="E204" s="352" t="s">
        <v>386</v>
      </c>
      <c r="F204" s="352">
        <v>1</v>
      </c>
      <c r="G204" s="352" t="s">
        <v>4468</v>
      </c>
      <c r="H204" s="352"/>
      <c r="I204" s="364"/>
      <c r="J204" s="364"/>
      <c r="K204" s="365"/>
      <c r="L204" s="366" t="s">
        <v>4368</v>
      </c>
    </row>
    <row r="205" ht="19.2" customHeight="1" spans="1:12">
      <c r="A205" s="350">
        <v>199</v>
      </c>
      <c r="B205" s="386" t="s">
        <v>3901</v>
      </c>
      <c r="C205" s="352" t="s">
        <v>4558</v>
      </c>
      <c r="D205" s="352"/>
      <c r="E205" s="352" t="s">
        <v>386</v>
      </c>
      <c r="F205" s="352">
        <v>4</v>
      </c>
      <c r="G205" s="352" t="s">
        <v>4559</v>
      </c>
      <c r="H205" s="352"/>
      <c r="I205" s="364"/>
      <c r="J205" s="364"/>
      <c r="K205" s="365"/>
      <c r="L205" s="366" t="s">
        <v>4368</v>
      </c>
    </row>
    <row r="206" ht="19.2" customHeight="1" spans="1:12">
      <c r="A206" s="350">
        <v>200</v>
      </c>
      <c r="B206" s="386" t="s">
        <v>3901</v>
      </c>
      <c r="C206" s="352" t="s">
        <v>4560</v>
      </c>
      <c r="D206" s="352" t="s">
        <v>3937</v>
      </c>
      <c r="E206" s="352" t="s">
        <v>386</v>
      </c>
      <c r="F206" s="352">
        <v>1</v>
      </c>
      <c r="G206" s="352" t="s">
        <v>4559</v>
      </c>
      <c r="H206" s="352"/>
      <c r="I206" s="364"/>
      <c r="J206" s="364"/>
      <c r="K206" s="365"/>
      <c r="L206" s="366" t="s">
        <v>4368</v>
      </c>
    </row>
    <row r="207" ht="19.2" customHeight="1" spans="1:12">
      <c r="A207" s="350">
        <v>201</v>
      </c>
      <c r="B207" s="386" t="s">
        <v>3901</v>
      </c>
      <c r="C207" s="352" t="s">
        <v>4561</v>
      </c>
      <c r="D207" s="352" t="s">
        <v>4562</v>
      </c>
      <c r="E207" s="352" t="s">
        <v>342</v>
      </c>
      <c r="F207" s="352">
        <v>1</v>
      </c>
      <c r="G207" s="352" t="s">
        <v>4559</v>
      </c>
      <c r="H207" s="352"/>
      <c r="I207" s="364"/>
      <c r="J207" s="364"/>
      <c r="K207" s="365"/>
      <c r="L207" s="366" t="s">
        <v>4368</v>
      </c>
    </row>
    <row r="208" ht="19.2" customHeight="1" spans="1:12">
      <c r="A208" s="350">
        <v>202</v>
      </c>
      <c r="B208" s="386" t="s">
        <v>3901</v>
      </c>
      <c r="C208" s="352" t="s">
        <v>4563</v>
      </c>
      <c r="D208" s="352">
        <v>1100</v>
      </c>
      <c r="E208" s="352" t="s">
        <v>342</v>
      </c>
      <c r="F208" s="352">
        <v>1</v>
      </c>
      <c r="G208" s="352" t="s">
        <v>4559</v>
      </c>
      <c r="H208" s="352"/>
      <c r="I208" s="364"/>
      <c r="J208" s="364"/>
      <c r="K208" s="365"/>
      <c r="L208" s="366" t="s">
        <v>4368</v>
      </c>
    </row>
    <row r="209" ht="19.2" customHeight="1" spans="1:12">
      <c r="A209" s="350">
        <v>203</v>
      </c>
      <c r="B209" s="386" t="s">
        <v>3901</v>
      </c>
      <c r="C209" s="352" t="s">
        <v>4564</v>
      </c>
      <c r="D209" s="352"/>
      <c r="E209" s="352" t="s">
        <v>946</v>
      </c>
      <c r="F209" s="352">
        <v>140</v>
      </c>
      <c r="G209" s="352" t="s">
        <v>4559</v>
      </c>
      <c r="H209" s="352"/>
      <c r="I209" s="364"/>
      <c r="J209" s="364"/>
      <c r="K209" s="365"/>
      <c r="L209" s="366" t="s">
        <v>4368</v>
      </c>
    </row>
    <row r="210" ht="19.2" customHeight="1" spans="1:12">
      <c r="A210" s="350">
        <v>204</v>
      </c>
      <c r="B210" s="386" t="s">
        <v>3901</v>
      </c>
      <c r="C210" s="352" t="s">
        <v>4565</v>
      </c>
      <c r="D210" s="352" t="s">
        <v>4566</v>
      </c>
      <c r="E210" s="352" t="s">
        <v>342</v>
      </c>
      <c r="F210" s="352">
        <v>1</v>
      </c>
      <c r="G210" s="352" t="s">
        <v>4559</v>
      </c>
      <c r="H210" s="352"/>
      <c r="I210" s="364"/>
      <c r="J210" s="364"/>
      <c r="K210" s="365"/>
      <c r="L210" s="366" t="s">
        <v>4368</v>
      </c>
    </row>
    <row r="211" ht="19.2" customHeight="1" spans="1:12">
      <c r="A211" s="350">
        <v>205</v>
      </c>
      <c r="B211" s="386" t="s">
        <v>3901</v>
      </c>
      <c r="C211" s="352" t="s">
        <v>4567</v>
      </c>
      <c r="D211" s="352"/>
      <c r="E211" s="352" t="s">
        <v>386</v>
      </c>
      <c r="F211" s="352">
        <v>3</v>
      </c>
      <c r="G211" s="352" t="s">
        <v>4559</v>
      </c>
      <c r="H211" s="352"/>
      <c r="I211" s="364"/>
      <c r="J211" s="364"/>
      <c r="K211" s="365"/>
      <c r="L211" s="366" t="s">
        <v>4368</v>
      </c>
    </row>
    <row r="212" ht="19.2" customHeight="1" spans="1:12">
      <c r="A212" s="350">
        <v>206</v>
      </c>
      <c r="B212" s="386" t="s">
        <v>3901</v>
      </c>
      <c r="C212" s="352" t="s">
        <v>4568</v>
      </c>
      <c r="D212" s="352"/>
      <c r="E212" s="352" t="s">
        <v>393</v>
      </c>
      <c r="F212" s="352">
        <v>8</v>
      </c>
      <c r="G212" s="352" t="s">
        <v>4559</v>
      </c>
      <c r="H212" s="352"/>
      <c r="I212" s="364"/>
      <c r="J212" s="364"/>
      <c r="K212" s="365"/>
      <c r="L212" s="366" t="s">
        <v>4368</v>
      </c>
    </row>
    <row r="213" ht="19.2" customHeight="1" spans="1:12">
      <c r="A213" s="350">
        <v>207</v>
      </c>
      <c r="B213" s="386" t="s">
        <v>3901</v>
      </c>
      <c r="C213" s="352" t="s">
        <v>4569</v>
      </c>
      <c r="D213" s="352"/>
      <c r="E213" s="352" t="s">
        <v>342</v>
      </c>
      <c r="F213" s="352">
        <v>1</v>
      </c>
      <c r="G213" s="352" t="s">
        <v>4559</v>
      </c>
      <c r="H213" s="352"/>
      <c r="I213" s="364"/>
      <c r="J213" s="364"/>
      <c r="K213" s="365"/>
      <c r="L213" s="366" t="s">
        <v>4368</v>
      </c>
    </row>
    <row r="214" ht="19.2" customHeight="1" spans="1:12">
      <c r="A214" s="350">
        <v>208</v>
      </c>
      <c r="B214" s="386" t="s">
        <v>3901</v>
      </c>
      <c r="C214" s="352" t="s">
        <v>4570</v>
      </c>
      <c r="D214" s="352"/>
      <c r="E214" s="352" t="s">
        <v>386</v>
      </c>
      <c r="F214" s="352">
        <v>430</v>
      </c>
      <c r="G214" s="352" t="s">
        <v>4559</v>
      </c>
      <c r="H214" s="352"/>
      <c r="I214" s="364"/>
      <c r="J214" s="364"/>
      <c r="K214" s="365"/>
      <c r="L214" s="366" t="s">
        <v>4368</v>
      </c>
    </row>
    <row r="215" ht="19.2" customHeight="1" spans="1:12">
      <c r="A215" s="350">
        <v>209</v>
      </c>
      <c r="B215" s="386" t="s">
        <v>3901</v>
      </c>
      <c r="C215" s="352" t="s">
        <v>4571</v>
      </c>
      <c r="D215" s="352"/>
      <c r="E215" s="352" t="s">
        <v>386</v>
      </c>
      <c r="F215" s="352">
        <v>60</v>
      </c>
      <c r="G215" s="352" t="s">
        <v>4559</v>
      </c>
      <c r="H215" s="352"/>
      <c r="I215" s="364"/>
      <c r="J215" s="364"/>
      <c r="K215" s="365"/>
      <c r="L215" s="366" t="s">
        <v>4368</v>
      </c>
    </row>
    <row r="216" ht="19.2" customHeight="1" spans="1:12">
      <c r="A216" s="350">
        <v>210</v>
      </c>
      <c r="B216" s="386" t="s">
        <v>3901</v>
      </c>
      <c r="C216" s="352" t="s">
        <v>4572</v>
      </c>
      <c r="D216" s="352"/>
      <c r="E216" s="352" t="s">
        <v>386</v>
      </c>
      <c r="F216" s="352">
        <v>13</v>
      </c>
      <c r="G216" s="352" t="s">
        <v>4559</v>
      </c>
      <c r="H216" s="352"/>
      <c r="I216" s="364"/>
      <c r="J216" s="364"/>
      <c r="K216" s="365"/>
      <c r="L216" s="366" t="s">
        <v>4368</v>
      </c>
    </row>
    <row r="217" ht="19.2" customHeight="1" spans="1:12">
      <c r="A217" s="350">
        <v>211</v>
      </c>
      <c r="B217" s="386" t="s">
        <v>3901</v>
      </c>
      <c r="C217" s="352" t="s">
        <v>4573</v>
      </c>
      <c r="D217" s="352"/>
      <c r="E217" s="352" t="s">
        <v>386</v>
      </c>
      <c r="F217" s="352">
        <v>24</v>
      </c>
      <c r="G217" s="352" t="s">
        <v>4559</v>
      </c>
      <c r="H217" s="352"/>
      <c r="I217" s="364"/>
      <c r="J217" s="364"/>
      <c r="K217" s="365"/>
      <c r="L217" s="366" t="s">
        <v>4368</v>
      </c>
    </row>
    <row r="218" ht="19.2" customHeight="1" spans="1:12">
      <c r="A218" s="350">
        <v>212</v>
      </c>
      <c r="B218" s="386" t="s">
        <v>3901</v>
      </c>
      <c r="C218" s="352" t="s">
        <v>4574</v>
      </c>
      <c r="D218" s="352"/>
      <c r="E218" s="352" t="s">
        <v>386</v>
      </c>
      <c r="F218" s="352">
        <v>23</v>
      </c>
      <c r="G218" s="352" t="s">
        <v>4559</v>
      </c>
      <c r="H218" s="352"/>
      <c r="I218" s="364"/>
      <c r="J218" s="364"/>
      <c r="K218" s="365"/>
      <c r="L218" s="366" t="s">
        <v>4368</v>
      </c>
    </row>
    <row r="219" ht="19.2" customHeight="1" spans="1:12">
      <c r="A219" s="350">
        <v>213</v>
      </c>
      <c r="B219" s="386" t="s">
        <v>3901</v>
      </c>
      <c r="C219" s="352" t="s">
        <v>4575</v>
      </c>
      <c r="D219" s="352"/>
      <c r="E219" s="352" t="s">
        <v>386</v>
      </c>
      <c r="F219" s="352">
        <v>24</v>
      </c>
      <c r="G219" s="352" t="s">
        <v>4559</v>
      </c>
      <c r="H219" s="352"/>
      <c r="I219" s="364"/>
      <c r="J219" s="364"/>
      <c r="K219" s="365"/>
      <c r="L219" s="366" t="s">
        <v>4368</v>
      </c>
    </row>
    <row r="220" ht="19.2" customHeight="1" spans="1:12">
      <c r="A220" s="350">
        <v>214</v>
      </c>
      <c r="B220" s="386" t="s">
        <v>3901</v>
      </c>
      <c r="C220" s="352" t="s">
        <v>4576</v>
      </c>
      <c r="D220" s="352"/>
      <c r="E220" s="352" t="s">
        <v>386</v>
      </c>
      <c r="F220" s="352">
        <v>10</v>
      </c>
      <c r="G220" s="352" t="s">
        <v>4559</v>
      </c>
      <c r="H220" s="352"/>
      <c r="I220" s="364"/>
      <c r="J220" s="364"/>
      <c r="K220" s="365"/>
      <c r="L220" s="366" t="s">
        <v>4368</v>
      </c>
    </row>
    <row r="221" ht="19.2" customHeight="1" spans="1:12">
      <c r="A221" s="350">
        <v>215</v>
      </c>
      <c r="B221" s="386" t="s">
        <v>3901</v>
      </c>
      <c r="C221" s="352" t="s">
        <v>4577</v>
      </c>
      <c r="D221" s="352" t="s">
        <v>4578</v>
      </c>
      <c r="E221" s="352" t="s">
        <v>386</v>
      </c>
      <c r="F221" s="352">
        <v>1</v>
      </c>
      <c r="G221" s="352" t="s">
        <v>4559</v>
      </c>
      <c r="H221" s="352"/>
      <c r="I221" s="364"/>
      <c r="J221" s="364"/>
      <c r="K221" s="365"/>
      <c r="L221" s="366" t="s">
        <v>4368</v>
      </c>
    </row>
    <row r="222" ht="19.2" customHeight="1" spans="1:12">
      <c r="A222" s="350">
        <v>216</v>
      </c>
      <c r="B222" s="386" t="s">
        <v>3901</v>
      </c>
      <c r="C222" s="352" t="s">
        <v>4579</v>
      </c>
      <c r="D222" s="352"/>
      <c r="E222" s="352" t="s">
        <v>386</v>
      </c>
      <c r="F222" s="352">
        <v>75</v>
      </c>
      <c r="G222" s="352" t="s">
        <v>4559</v>
      </c>
      <c r="H222" s="352"/>
      <c r="I222" s="364"/>
      <c r="J222" s="364"/>
      <c r="K222" s="365"/>
      <c r="L222" s="366" t="s">
        <v>4368</v>
      </c>
    </row>
    <row r="223" ht="19.2" customHeight="1" spans="1:12">
      <c r="A223" s="350">
        <v>217</v>
      </c>
      <c r="B223" s="386" t="s">
        <v>3901</v>
      </c>
      <c r="C223" s="352" t="s">
        <v>1430</v>
      </c>
      <c r="D223" s="352" t="s">
        <v>4580</v>
      </c>
      <c r="E223" s="352" t="s">
        <v>386</v>
      </c>
      <c r="F223" s="352">
        <v>11</v>
      </c>
      <c r="G223" s="352" t="s">
        <v>4559</v>
      </c>
      <c r="H223" s="352"/>
      <c r="I223" s="364"/>
      <c r="J223" s="364"/>
      <c r="K223" s="365"/>
      <c r="L223" s="366" t="s">
        <v>4368</v>
      </c>
    </row>
    <row r="224" ht="19.2" customHeight="1" spans="1:12">
      <c r="A224" s="350">
        <v>218</v>
      </c>
      <c r="B224" s="386" t="s">
        <v>3901</v>
      </c>
      <c r="C224" s="352" t="s">
        <v>1430</v>
      </c>
      <c r="D224" s="352" t="s">
        <v>4581</v>
      </c>
      <c r="E224" s="352" t="s">
        <v>386</v>
      </c>
      <c r="F224" s="352">
        <v>32</v>
      </c>
      <c r="G224" s="352" t="s">
        <v>4559</v>
      </c>
      <c r="H224" s="352"/>
      <c r="I224" s="364"/>
      <c r="J224" s="364"/>
      <c r="K224" s="365"/>
      <c r="L224" s="366" t="s">
        <v>4368</v>
      </c>
    </row>
    <row r="225" ht="19.2" customHeight="1" spans="1:12">
      <c r="A225" s="350">
        <v>219</v>
      </c>
      <c r="B225" s="386" t="s">
        <v>3901</v>
      </c>
      <c r="C225" s="352" t="s">
        <v>1430</v>
      </c>
      <c r="D225" s="352" t="s">
        <v>4582</v>
      </c>
      <c r="E225" s="352" t="s">
        <v>386</v>
      </c>
      <c r="F225" s="352">
        <v>2</v>
      </c>
      <c r="G225" s="352" t="s">
        <v>4559</v>
      </c>
      <c r="H225" s="352"/>
      <c r="I225" s="364"/>
      <c r="J225" s="364"/>
      <c r="K225" s="365"/>
      <c r="L225" s="366" t="s">
        <v>4368</v>
      </c>
    </row>
    <row r="226" ht="19.2" customHeight="1" spans="1:12">
      <c r="A226" s="350">
        <v>220</v>
      </c>
      <c r="B226" s="386" t="s">
        <v>3901</v>
      </c>
      <c r="C226" s="352" t="s">
        <v>1430</v>
      </c>
      <c r="D226" s="352" t="s">
        <v>4583</v>
      </c>
      <c r="E226" s="352" t="s">
        <v>386</v>
      </c>
      <c r="F226" s="352">
        <v>2</v>
      </c>
      <c r="G226" s="352" t="s">
        <v>4559</v>
      </c>
      <c r="H226" s="352"/>
      <c r="I226" s="364"/>
      <c r="J226" s="364"/>
      <c r="K226" s="365"/>
      <c r="L226" s="366" t="s">
        <v>4368</v>
      </c>
    </row>
    <row r="227" ht="19.2" customHeight="1" spans="1:12">
      <c r="A227" s="350">
        <v>221</v>
      </c>
      <c r="B227" s="386" t="s">
        <v>3901</v>
      </c>
      <c r="C227" s="352" t="s">
        <v>4584</v>
      </c>
      <c r="D227" s="352" t="s">
        <v>4580</v>
      </c>
      <c r="E227" s="352" t="s">
        <v>386</v>
      </c>
      <c r="F227" s="352">
        <v>1</v>
      </c>
      <c r="G227" s="352" t="s">
        <v>4559</v>
      </c>
      <c r="H227" s="352"/>
      <c r="I227" s="364"/>
      <c r="J227" s="364"/>
      <c r="K227" s="365"/>
      <c r="L227" s="366" t="s">
        <v>4368</v>
      </c>
    </row>
    <row r="228" ht="19.2" customHeight="1" spans="1:12">
      <c r="A228" s="350">
        <v>222</v>
      </c>
      <c r="B228" s="386" t="s">
        <v>3901</v>
      </c>
      <c r="C228" s="352" t="s">
        <v>4584</v>
      </c>
      <c r="D228" s="352" t="s">
        <v>4581</v>
      </c>
      <c r="E228" s="352" t="s">
        <v>386</v>
      </c>
      <c r="F228" s="352">
        <v>1</v>
      </c>
      <c r="G228" s="352" t="s">
        <v>4559</v>
      </c>
      <c r="H228" s="352"/>
      <c r="I228" s="364"/>
      <c r="J228" s="364"/>
      <c r="K228" s="365"/>
      <c r="L228" s="366" t="s">
        <v>4368</v>
      </c>
    </row>
    <row r="229" ht="19.2" customHeight="1" spans="1:12">
      <c r="A229" s="350">
        <v>223</v>
      </c>
      <c r="B229" s="386" t="s">
        <v>3901</v>
      </c>
      <c r="C229" s="352" t="s">
        <v>4584</v>
      </c>
      <c r="D229" s="352" t="s">
        <v>4585</v>
      </c>
      <c r="E229" s="352" t="s">
        <v>386</v>
      </c>
      <c r="F229" s="352">
        <v>1</v>
      </c>
      <c r="G229" s="352" t="s">
        <v>4559</v>
      </c>
      <c r="H229" s="352"/>
      <c r="I229" s="364"/>
      <c r="J229" s="364"/>
      <c r="K229" s="365"/>
      <c r="L229" s="366" t="s">
        <v>4368</v>
      </c>
    </row>
    <row r="230" ht="19.2" customHeight="1" spans="1:12">
      <c r="A230" s="350">
        <v>224</v>
      </c>
      <c r="B230" s="386" t="s">
        <v>3901</v>
      </c>
      <c r="C230" s="352" t="s">
        <v>4586</v>
      </c>
      <c r="D230" s="352" t="s">
        <v>4587</v>
      </c>
      <c r="E230" s="352" t="s">
        <v>476</v>
      </c>
      <c r="F230" s="352">
        <v>90</v>
      </c>
      <c r="G230" s="352" t="s">
        <v>4559</v>
      </c>
      <c r="H230" s="352"/>
      <c r="I230" s="364"/>
      <c r="J230" s="364"/>
      <c r="K230" s="365"/>
      <c r="L230" s="366" t="s">
        <v>4368</v>
      </c>
    </row>
    <row r="231" ht="19.2" customHeight="1" spans="1:12">
      <c r="A231" s="350">
        <v>225</v>
      </c>
      <c r="B231" s="386" t="s">
        <v>3901</v>
      </c>
      <c r="C231" s="352" t="s">
        <v>4586</v>
      </c>
      <c r="D231" s="352" t="s">
        <v>4588</v>
      </c>
      <c r="E231" s="352" t="s">
        <v>476</v>
      </c>
      <c r="F231" s="352">
        <v>15</v>
      </c>
      <c r="G231" s="352" t="s">
        <v>4559</v>
      </c>
      <c r="H231" s="352"/>
      <c r="I231" s="364"/>
      <c r="J231" s="364"/>
      <c r="K231" s="365"/>
      <c r="L231" s="366" t="s">
        <v>4368</v>
      </c>
    </row>
    <row r="232" ht="19.2" customHeight="1" spans="1:12">
      <c r="A232" s="350">
        <v>226</v>
      </c>
      <c r="B232" s="386" t="s">
        <v>3901</v>
      </c>
      <c r="C232" s="352" t="s">
        <v>4589</v>
      </c>
      <c r="D232" s="352" t="s">
        <v>4590</v>
      </c>
      <c r="E232" s="352" t="s">
        <v>342</v>
      </c>
      <c r="F232" s="352">
        <v>1</v>
      </c>
      <c r="G232" s="352" t="s">
        <v>4559</v>
      </c>
      <c r="H232" s="352"/>
      <c r="I232" s="364"/>
      <c r="J232" s="364"/>
      <c r="K232" s="365"/>
      <c r="L232" s="366" t="s">
        <v>4368</v>
      </c>
    </row>
    <row r="233" ht="19.2" customHeight="1" spans="1:12">
      <c r="A233" s="350">
        <v>227</v>
      </c>
      <c r="B233" s="386" t="s">
        <v>3901</v>
      </c>
      <c r="C233" s="352" t="s">
        <v>4591</v>
      </c>
      <c r="D233" s="352" t="s">
        <v>4592</v>
      </c>
      <c r="E233" s="352" t="s">
        <v>342</v>
      </c>
      <c r="F233" s="352">
        <v>3</v>
      </c>
      <c r="G233" s="352" t="s">
        <v>4559</v>
      </c>
      <c r="H233" s="352"/>
      <c r="I233" s="364"/>
      <c r="J233" s="364"/>
      <c r="K233" s="365"/>
      <c r="L233" s="366" t="s">
        <v>4368</v>
      </c>
    </row>
    <row r="234" ht="19.2" customHeight="1" spans="1:12">
      <c r="A234" s="350">
        <v>228</v>
      </c>
      <c r="B234" s="386" t="s">
        <v>3901</v>
      </c>
      <c r="C234" s="352" t="s">
        <v>4593</v>
      </c>
      <c r="D234" s="352"/>
      <c r="E234" s="352" t="s">
        <v>386</v>
      </c>
      <c r="F234" s="352">
        <v>10</v>
      </c>
      <c r="G234" s="352" t="s">
        <v>4559</v>
      </c>
      <c r="H234" s="352"/>
      <c r="I234" s="364"/>
      <c r="J234" s="364"/>
      <c r="K234" s="365"/>
      <c r="L234" s="366" t="s">
        <v>4368</v>
      </c>
    </row>
    <row r="235" ht="19.2" customHeight="1" spans="1:12">
      <c r="A235" s="350">
        <v>229</v>
      </c>
      <c r="B235" s="386" t="s">
        <v>3901</v>
      </c>
      <c r="C235" s="352" t="s">
        <v>4594</v>
      </c>
      <c r="D235" s="352"/>
      <c r="E235" s="352" t="s">
        <v>386</v>
      </c>
      <c r="F235" s="352">
        <v>1</v>
      </c>
      <c r="G235" s="352" t="s">
        <v>4559</v>
      </c>
      <c r="H235" s="352"/>
      <c r="I235" s="364"/>
      <c r="J235" s="364"/>
      <c r="K235" s="365"/>
      <c r="L235" s="366" t="s">
        <v>4368</v>
      </c>
    </row>
    <row r="236" ht="19.2" customHeight="1" spans="1:12">
      <c r="A236" s="350">
        <v>230</v>
      </c>
      <c r="B236" s="386" t="s">
        <v>3901</v>
      </c>
      <c r="C236" s="352" t="s">
        <v>2264</v>
      </c>
      <c r="D236" s="352" t="s">
        <v>4595</v>
      </c>
      <c r="E236" s="352" t="s">
        <v>386</v>
      </c>
      <c r="F236" s="352">
        <v>26</v>
      </c>
      <c r="G236" s="352" t="s">
        <v>4559</v>
      </c>
      <c r="H236" s="352"/>
      <c r="I236" s="364"/>
      <c r="J236" s="364"/>
      <c r="K236" s="365"/>
      <c r="L236" s="366" t="s">
        <v>4368</v>
      </c>
    </row>
    <row r="237" ht="19.2" customHeight="1" spans="1:12">
      <c r="A237" s="350">
        <v>231</v>
      </c>
      <c r="B237" s="386" t="s">
        <v>3901</v>
      </c>
      <c r="C237" s="352" t="s">
        <v>4596</v>
      </c>
      <c r="D237" s="352"/>
      <c r="E237" s="352" t="s">
        <v>386</v>
      </c>
      <c r="F237" s="352">
        <v>8</v>
      </c>
      <c r="G237" s="352" t="s">
        <v>4559</v>
      </c>
      <c r="H237" s="352"/>
      <c r="I237" s="364"/>
      <c r="J237" s="364"/>
      <c r="K237" s="365"/>
      <c r="L237" s="366" t="s">
        <v>4368</v>
      </c>
    </row>
    <row r="238" ht="19.2" customHeight="1" spans="1:12">
      <c r="A238" s="350">
        <v>232</v>
      </c>
      <c r="B238" s="386" t="s">
        <v>3901</v>
      </c>
      <c r="C238" s="352" t="s">
        <v>4597</v>
      </c>
      <c r="D238" s="352"/>
      <c r="E238" s="352" t="s">
        <v>342</v>
      </c>
      <c r="F238" s="352">
        <v>1</v>
      </c>
      <c r="G238" s="352" t="s">
        <v>4559</v>
      </c>
      <c r="H238" s="352"/>
      <c r="I238" s="364"/>
      <c r="J238" s="364"/>
      <c r="K238" s="365"/>
      <c r="L238" s="366" t="s">
        <v>4368</v>
      </c>
    </row>
    <row r="239" ht="19.2" customHeight="1" spans="1:12">
      <c r="A239" s="350">
        <v>233</v>
      </c>
      <c r="B239" s="386" t="s">
        <v>3901</v>
      </c>
      <c r="C239" s="352" t="s">
        <v>4598</v>
      </c>
      <c r="D239" s="352"/>
      <c r="E239" s="352" t="s">
        <v>386</v>
      </c>
      <c r="F239" s="352">
        <v>8</v>
      </c>
      <c r="G239" s="352" t="s">
        <v>4559</v>
      </c>
      <c r="H239" s="352"/>
      <c r="I239" s="364"/>
      <c r="J239" s="364"/>
      <c r="K239" s="365"/>
      <c r="L239" s="366" t="s">
        <v>4368</v>
      </c>
    </row>
    <row r="240" ht="19.2" customHeight="1" spans="1:12">
      <c r="A240" s="350">
        <v>234</v>
      </c>
      <c r="B240" s="386" t="s">
        <v>3901</v>
      </c>
      <c r="C240" s="352" t="s">
        <v>4599</v>
      </c>
      <c r="D240" s="352"/>
      <c r="E240" s="352" t="s">
        <v>386</v>
      </c>
      <c r="F240" s="352">
        <v>8</v>
      </c>
      <c r="G240" s="352" t="s">
        <v>4559</v>
      </c>
      <c r="H240" s="352"/>
      <c r="I240" s="364"/>
      <c r="J240" s="364"/>
      <c r="K240" s="365"/>
      <c r="L240" s="366" t="s">
        <v>4368</v>
      </c>
    </row>
    <row r="241" ht="19.2" customHeight="1" spans="1:12">
      <c r="A241" s="350">
        <v>235</v>
      </c>
      <c r="B241" s="386" t="s">
        <v>3901</v>
      </c>
      <c r="C241" s="352" t="s">
        <v>4600</v>
      </c>
      <c r="D241" s="352" t="s">
        <v>4601</v>
      </c>
      <c r="E241" s="352" t="s">
        <v>1381</v>
      </c>
      <c r="F241" s="352">
        <v>24</v>
      </c>
      <c r="G241" s="352" t="s">
        <v>4559</v>
      </c>
      <c r="H241" s="352"/>
      <c r="I241" s="364"/>
      <c r="J241" s="364"/>
      <c r="K241" s="365"/>
      <c r="L241" s="366" t="s">
        <v>4368</v>
      </c>
    </row>
    <row r="242" ht="19.2" customHeight="1" spans="1:12">
      <c r="A242" s="350">
        <v>236</v>
      </c>
      <c r="B242" s="386" t="s">
        <v>3901</v>
      </c>
      <c r="C242" s="352" t="s">
        <v>2809</v>
      </c>
      <c r="D242" s="352"/>
      <c r="E242" s="352" t="s">
        <v>1389</v>
      </c>
      <c r="F242" s="352">
        <v>1</v>
      </c>
      <c r="G242" s="352" t="s">
        <v>4559</v>
      </c>
      <c r="H242" s="352"/>
      <c r="I242" s="364"/>
      <c r="J242" s="364"/>
      <c r="K242" s="365"/>
      <c r="L242" s="366" t="s">
        <v>4368</v>
      </c>
    </row>
    <row r="243" ht="19.2" customHeight="1" spans="1:12">
      <c r="A243" s="350">
        <v>237</v>
      </c>
      <c r="B243" s="386" t="s">
        <v>3901</v>
      </c>
      <c r="C243" s="352" t="s">
        <v>4602</v>
      </c>
      <c r="D243" s="352"/>
      <c r="E243" s="352" t="s">
        <v>386</v>
      </c>
      <c r="F243" s="352">
        <v>5</v>
      </c>
      <c r="G243" s="352" t="s">
        <v>4559</v>
      </c>
      <c r="H243" s="352"/>
      <c r="I243" s="364"/>
      <c r="J243" s="364"/>
      <c r="K243" s="365"/>
      <c r="L243" s="366" t="s">
        <v>4368</v>
      </c>
    </row>
    <row r="244" ht="19.2" customHeight="1" spans="1:12">
      <c r="A244" s="350">
        <v>238</v>
      </c>
      <c r="B244" s="386" t="s">
        <v>3901</v>
      </c>
      <c r="C244" s="352" t="s">
        <v>4603</v>
      </c>
      <c r="D244" s="352"/>
      <c r="E244" s="352" t="s">
        <v>386</v>
      </c>
      <c r="F244" s="352">
        <v>1</v>
      </c>
      <c r="G244" s="352" t="s">
        <v>4559</v>
      </c>
      <c r="H244" s="352"/>
      <c r="I244" s="364"/>
      <c r="J244" s="364"/>
      <c r="K244" s="365"/>
      <c r="L244" s="366" t="s">
        <v>4368</v>
      </c>
    </row>
    <row r="245" ht="19.2" customHeight="1" spans="1:12">
      <c r="A245" s="350">
        <v>239</v>
      </c>
      <c r="B245" s="386" t="s">
        <v>3901</v>
      </c>
      <c r="C245" s="352" t="s">
        <v>4604</v>
      </c>
      <c r="D245" s="352"/>
      <c r="E245" s="352" t="s">
        <v>386</v>
      </c>
      <c r="F245" s="352">
        <v>4</v>
      </c>
      <c r="G245" s="352" t="s">
        <v>4559</v>
      </c>
      <c r="H245" s="352"/>
      <c r="I245" s="364"/>
      <c r="J245" s="364"/>
      <c r="K245" s="365"/>
      <c r="L245" s="366" t="s">
        <v>4368</v>
      </c>
    </row>
    <row r="246" ht="19.2" customHeight="1" spans="1:12">
      <c r="A246" s="350">
        <v>240</v>
      </c>
      <c r="B246" s="386" t="s">
        <v>3901</v>
      </c>
      <c r="C246" s="352" t="s">
        <v>4075</v>
      </c>
      <c r="D246" s="352"/>
      <c r="E246" s="352" t="s">
        <v>386</v>
      </c>
      <c r="F246" s="352">
        <v>2</v>
      </c>
      <c r="G246" s="352" t="s">
        <v>4559</v>
      </c>
      <c r="H246" s="352"/>
      <c r="I246" s="364"/>
      <c r="J246" s="364"/>
      <c r="K246" s="365"/>
      <c r="L246" s="366" t="s">
        <v>4368</v>
      </c>
    </row>
    <row r="247" ht="19.2" customHeight="1" spans="1:12">
      <c r="A247" s="350">
        <v>241</v>
      </c>
      <c r="B247" s="386" t="s">
        <v>3901</v>
      </c>
      <c r="C247" s="352" t="s">
        <v>4605</v>
      </c>
      <c r="D247" s="352"/>
      <c r="E247" s="352" t="s">
        <v>1389</v>
      </c>
      <c r="F247" s="352">
        <v>1</v>
      </c>
      <c r="G247" s="352" t="s">
        <v>4559</v>
      </c>
      <c r="H247" s="352"/>
      <c r="I247" s="364"/>
      <c r="J247" s="364"/>
      <c r="K247" s="365"/>
      <c r="L247" s="366" t="s">
        <v>4368</v>
      </c>
    </row>
    <row r="248" ht="19.2" customHeight="1" spans="1:12">
      <c r="A248" s="350">
        <v>242</v>
      </c>
      <c r="B248" s="386" t="s">
        <v>3901</v>
      </c>
      <c r="C248" s="352" t="s">
        <v>4606</v>
      </c>
      <c r="D248" s="352"/>
      <c r="E248" s="352" t="s">
        <v>858</v>
      </c>
      <c r="F248" s="352">
        <v>100</v>
      </c>
      <c r="G248" s="352" t="s">
        <v>4559</v>
      </c>
      <c r="H248" s="352"/>
      <c r="I248" s="364"/>
      <c r="J248" s="364"/>
      <c r="K248" s="365"/>
      <c r="L248" s="366" t="s">
        <v>4368</v>
      </c>
    </row>
    <row r="249" ht="19.2" customHeight="1" spans="1:12">
      <c r="A249" s="350">
        <v>243</v>
      </c>
      <c r="B249" s="386" t="s">
        <v>3901</v>
      </c>
      <c r="C249" s="352" t="s">
        <v>4607</v>
      </c>
      <c r="D249" s="352"/>
      <c r="E249" s="352" t="s">
        <v>476</v>
      </c>
      <c r="F249" s="352">
        <v>2</v>
      </c>
      <c r="G249" s="352" t="s">
        <v>4559</v>
      </c>
      <c r="H249" s="352"/>
      <c r="I249" s="364"/>
      <c r="J249" s="364"/>
      <c r="K249" s="365"/>
      <c r="L249" s="366" t="s">
        <v>4368</v>
      </c>
    </row>
    <row r="250" ht="19.2" customHeight="1" spans="1:12">
      <c r="A250" s="350">
        <v>244</v>
      </c>
      <c r="B250" s="386" t="s">
        <v>3901</v>
      </c>
      <c r="C250" s="352" t="s">
        <v>4397</v>
      </c>
      <c r="D250" s="352" t="s">
        <v>3916</v>
      </c>
      <c r="E250" s="352" t="s">
        <v>342</v>
      </c>
      <c r="F250" s="352">
        <v>1</v>
      </c>
      <c r="G250" s="352" t="s">
        <v>4559</v>
      </c>
      <c r="H250" s="352"/>
      <c r="I250" s="364"/>
      <c r="J250" s="364"/>
      <c r="K250" s="365"/>
      <c r="L250" s="366" t="s">
        <v>4368</v>
      </c>
    </row>
    <row r="251" ht="19.2" customHeight="1" spans="1:12">
      <c r="A251" s="350">
        <v>245</v>
      </c>
      <c r="B251" s="386" t="s">
        <v>3901</v>
      </c>
      <c r="C251" s="352" t="s">
        <v>4608</v>
      </c>
      <c r="D251" s="352"/>
      <c r="E251" s="352" t="s">
        <v>386</v>
      </c>
      <c r="F251" s="352">
        <v>2</v>
      </c>
      <c r="G251" s="352" t="s">
        <v>4559</v>
      </c>
      <c r="H251" s="352"/>
      <c r="I251" s="364"/>
      <c r="J251" s="364"/>
      <c r="K251" s="365"/>
      <c r="L251" s="366" t="s">
        <v>4368</v>
      </c>
    </row>
    <row r="252" ht="19.2" customHeight="1" spans="1:12">
      <c r="A252" s="350">
        <v>246</v>
      </c>
      <c r="B252" s="386" t="s">
        <v>3901</v>
      </c>
      <c r="C252" s="352" t="s">
        <v>4608</v>
      </c>
      <c r="D252" s="352"/>
      <c r="E252" s="352" t="s">
        <v>386</v>
      </c>
      <c r="F252" s="352" t="s">
        <v>4609</v>
      </c>
      <c r="G252" s="352" t="s">
        <v>4559</v>
      </c>
      <c r="H252" s="352"/>
      <c r="I252" s="364"/>
      <c r="J252" s="364"/>
      <c r="K252" s="365"/>
      <c r="L252" s="366" t="s">
        <v>4368</v>
      </c>
    </row>
    <row r="253" ht="19.2" customHeight="1" spans="1:12">
      <c r="A253" s="350">
        <v>247</v>
      </c>
      <c r="B253" s="386" t="s">
        <v>3901</v>
      </c>
      <c r="C253" s="352" t="s">
        <v>4610</v>
      </c>
      <c r="D253" s="352"/>
      <c r="E253" s="352" t="s">
        <v>386</v>
      </c>
      <c r="F253" s="352">
        <v>25</v>
      </c>
      <c r="G253" s="352" t="s">
        <v>4559</v>
      </c>
      <c r="H253" s="352"/>
      <c r="I253" s="364"/>
      <c r="J253" s="364"/>
      <c r="K253" s="365"/>
      <c r="L253" s="366" t="s">
        <v>4368</v>
      </c>
    </row>
    <row r="254" ht="19.2" customHeight="1" spans="1:12">
      <c r="A254" s="350">
        <v>248</v>
      </c>
      <c r="B254" s="386" t="s">
        <v>3901</v>
      </c>
      <c r="C254" s="352" t="s">
        <v>4611</v>
      </c>
      <c r="D254" s="352"/>
      <c r="E254" s="352" t="s">
        <v>386</v>
      </c>
      <c r="F254" s="352">
        <v>21</v>
      </c>
      <c r="G254" s="352" t="s">
        <v>4559</v>
      </c>
      <c r="H254" s="352"/>
      <c r="I254" s="364"/>
      <c r="J254" s="364"/>
      <c r="K254" s="365"/>
      <c r="L254" s="366" t="s">
        <v>4368</v>
      </c>
    </row>
    <row r="255" ht="19.2" customHeight="1" spans="1:12">
      <c r="A255" s="350">
        <v>249</v>
      </c>
      <c r="B255" s="386" t="s">
        <v>3901</v>
      </c>
      <c r="C255" s="352" t="s">
        <v>4612</v>
      </c>
      <c r="D255" s="352"/>
      <c r="E255" s="352" t="s">
        <v>386</v>
      </c>
      <c r="F255" s="352">
        <v>8</v>
      </c>
      <c r="G255" s="352" t="s">
        <v>4559</v>
      </c>
      <c r="H255" s="352"/>
      <c r="I255" s="364"/>
      <c r="J255" s="364"/>
      <c r="K255" s="365"/>
      <c r="L255" s="366" t="s">
        <v>4368</v>
      </c>
    </row>
    <row r="256" ht="19.2" customHeight="1" spans="1:12">
      <c r="A256" s="350">
        <v>250</v>
      </c>
      <c r="B256" s="386" t="s">
        <v>3901</v>
      </c>
      <c r="C256" s="352" t="s">
        <v>4613</v>
      </c>
      <c r="D256" s="352"/>
      <c r="E256" s="352" t="s">
        <v>1389</v>
      </c>
      <c r="F256" s="352">
        <v>1</v>
      </c>
      <c r="G256" s="352" t="s">
        <v>4559</v>
      </c>
      <c r="H256" s="352"/>
      <c r="I256" s="364"/>
      <c r="J256" s="364"/>
      <c r="K256" s="365"/>
      <c r="L256" s="366" t="s">
        <v>4368</v>
      </c>
    </row>
    <row r="257" ht="19.2" customHeight="1" spans="1:12">
      <c r="A257" s="350">
        <v>251</v>
      </c>
      <c r="B257" s="386" t="s">
        <v>3901</v>
      </c>
      <c r="C257" s="352" t="s">
        <v>4614</v>
      </c>
      <c r="D257" s="352"/>
      <c r="E257" s="352" t="s">
        <v>386</v>
      </c>
      <c r="F257" s="352">
        <v>2</v>
      </c>
      <c r="G257" s="352" t="s">
        <v>4559</v>
      </c>
      <c r="H257" s="352"/>
      <c r="I257" s="364"/>
      <c r="J257" s="364"/>
      <c r="K257" s="365"/>
      <c r="L257" s="366" t="s">
        <v>4368</v>
      </c>
    </row>
    <row r="258" ht="19.2" customHeight="1" spans="1:12">
      <c r="A258" s="350">
        <v>252</v>
      </c>
      <c r="B258" s="386" t="s">
        <v>3901</v>
      </c>
      <c r="C258" s="352" t="s">
        <v>4615</v>
      </c>
      <c r="D258" s="352"/>
      <c r="E258" s="352" t="s">
        <v>386</v>
      </c>
      <c r="F258" s="352">
        <v>6</v>
      </c>
      <c r="G258" s="352" t="s">
        <v>4559</v>
      </c>
      <c r="H258" s="352"/>
      <c r="I258" s="364"/>
      <c r="J258" s="364"/>
      <c r="K258" s="365"/>
      <c r="L258" s="366" t="s">
        <v>4368</v>
      </c>
    </row>
    <row r="259" ht="19.2" customHeight="1" spans="1:12">
      <c r="A259" s="350">
        <v>253</v>
      </c>
      <c r="B259" s="386" t="s">
        <v>3901</v>
      </c>
      <c r="C259" s="352" t="s">
        <v>4616</v>
      </c>
      <c r="D259" s="352"/>
      <c r="E259" s="352" t="s">
        <v>386</v>
      </c>
      <c r="F259" s="352">
        <v>6</v>
      </c>
      <c r="G259" s="352" t="s">
        <v>4559</v>
      </c>
      <c r="H259" s="352"/>
      <c r="I259" s="364"/>
      <c r="J259" s="364"/>
      <c r="K259" s="365"/>
      <c r="L259" s="366" t="s">
        <v>4368</v>
      </c>
    </row>
    <row r="260" ht="19.2" customHeight="1" spans="1:12">
      <c r="A260" s="350">
        <v>254</v>
      </c>
      <c r="B260" s="386" t="s">
        <v>3901</v>
      </c>
      <c r="C260" s="352" t="s">
        <v>4617</v>
      </c>
      <c r="D260" s="352"/>
      <c r="E260" s="352" t="s">
        <v>858</v>
      </c>
      <c r="F260" s="352">
        <v>100</v>
      </c>
      <c r="G260" s="352" t="s">
        <v>4559</v>
      </c>
      <c r="H260" s="352"/>
      <c r="I260" s="364"/>
      <c r="J260" s="364"/>
      <c r="K260" s="365"/>
      <c r="L260" s="366" t="s">
        <v>4368</v>
      </c>
    </row>
    <row r="261" ht="19.2" customHeight="1" spans="1:12">
      <c r="A261" s="350">
        <v>255</v>
      </c>
      <c r="B261" s="386" t="s">
        <v>3901</v>
      </c>
      <c r="C261" s="352" t="s">
        <v>4618</v>
      </c>
      <c r="D261" s="352" t="s">
        <v>4619</v>
      </c>
      <c r="E261" s="352" t="s">
        <v>386</v>
      </c>
      <c r="F261" s="352">
        <v>1</v>
      </c>
      <c r="G261" s="352" t="s">
        <v>4559</v>
      </c>
      <c r="H261" s="352"/>
      <c r="I261" s="364"/>
      <c r="J261" s="364"/>
      <c r="K261" s="365"/>
      <c r="L261" s="366" t="s">
        <v>4368</v>
      </c>
    </row>
    <row r="262" ht="19.2" customHeight="1" spans="1:12">
      <c r="A262" s="350">
        <v>256</v>
      </c>
      <c r="B262" s="386" t="s">
        <v>3901</v>
      </c>
      <c r="C262" s="352" t="s">
        <v>4620</v>
      </c>
      <c r="D262" s="352"/>
      <c r="E262" s="352" t="s">
        <v>386</v>
      </c>
      <c r="F262" s="352">
        <v>3</v>
      </c>
      <c r="G262" s="352" t="s">
        <v>4559</v>
      </c>
      <c r="H262" s="352"/>
      <c r="I262" s="364"/>
      <c r="J262" s="364"/>
      <c r="K262" s="365"/>
      <c r="L262" s="366" t="s">
        <v>4368</v>
      </c>
    </row>
    <row r="263" ht="19.2" customHeight="1" spans="1:12">
      <c r="A263" s="350">
        <v>257</v>
      </c>
      <c r="B263" s="386" t="s">
        <v>3901</v>
      </c>
      <c r="C263" s="352" t="s">
        <v>4621</v>
      </c>
      <c r="D263" s="352"/>
      <c r="E263" s="352" t="s">
        <v>386</v>
      </c>
      <c r="F263" s="352">
        <v>2</v>
      </c>
      <c r="G263" s="352" t="s">
        <v>4559</v>
      </c>
      <c r="H263" s="352"/>
      <c r="I263" s="364"/>
      <c r="J263" s="364"/>
      <c r="K263" s="365"/>
      <c r="L263" s="366" t="s">
        <v>4368</v>
      </c>
    </row>
    <row r="264" ht="19.2" customHeight="1" spans="1:12">
      <c r="A264" s="350">
        <v>258</v>
      </c>
      <c r="B264" s="386" t="s">
        <v>3901</v>
      </c>
      <c r="C264" s="352" t="s">
        <v>4622</v>
      </c>
      <c r="D264" s="352" t="s">
        <v>4623</v>
      </c>
      <c r="E264" s="352" t="s">
        <v>1389</v>
      </c>
      <c r="F264" s="352">
        <v>2</v>
      </c>
      <c r="G264" s="352" t="s">
        <v>4559</v>
      </c>
      <c r="H264" s="352"/>
      <c r="I264" s="364"/>
      <c r="J264" s="364"/>
      <c r="K264" s="365"/>
      <c r="L264" s="366" t="s">
        <v>4368</v>
      </c>
    </row>
    <row r="265" ht="19.2" customHeight="1" spans="1:12">
      <c r="A265" s="350">
        <v>259</v>
      </c>
      <c r="B265" s="386" t="s">
        <v>3901</v>
      </c>
      <c r="C265" s="352" t="s">
        <v>4624</v>
      </c>
      <c r="D265" s="352"/>
      <c r="E265" s="352" t="s">
        <v>386</v>
      </c>
      <c r="F265" s="352">
        <v>22</v>
      </c>
      <c r="G265" s="352" t="s">
        <v>4559</v>
      </c>
      <c r="H265" s="352"/>
      <c r="I265" s="364"/>
      <c r="J265" s="364"/>
      <c r="K265" s="365"/>
      <c r="L265" s="366" t="s">
        <v>4368</v>
      </c>
    </row>
    <row r="266" ht="19.2" customHeight="1" spans="1:12">
      <c r="A266" s="350">
        <v>260</v>
      </c>
      <c r="B266" s="386" t="s">
        <v>3901</v>
      </c>
      <c r="C266" s="352" t="s">
        <v>4625</v>
      </c>
      <c r="D266" s="352"/>
      <c r="E266" s="352" t="s">
        <v>4137</v>
      </c>
      <c r="F266" s="352">
        <v>1</v>
      </c>
      <c r="G266" s="352" t="s">
        <v>4559</v>
      </c>
      <c r="H266" s="352"/>
      <c r="I266" s="364"/>
      <c r="J266" s="364"/>
      <c r="K266" s="365"/>
      <c r="L266" s="366" t="s">
        <v>4368</v>
      </c>
    </row>
    <row r="267" ht="19.2" customHeight="1" spans="1:12">
      <c r="A267" s="350">
        <v>261</v>
      </c>
      <c r="B267" s="386" t="s">
        <v>3901</v>
      </c>
      <c r="C267" s="352" t="s">
        <v>4626</v>
      </c>
      <c r="D267" s="352"/>
      <c r="E267" s="352" t="s">
        <v>4137</v>
      </c>
      <c r="F267" s="352">
        <v>1</v>
      </c>
      <c r="G267" s="352" t="s">
        <v>4559</v>
      </c>
      <c r="H267" s="352"/>
      <c r="I267" s="364"/>
      <c r="J267" s="364"/>
      <c r="K267" s="365"/>
      <c r="L267" s="366" t="s">
        <v>4368</v>
      </c>
    </row>
    <row r="268" ht="19.2" customHeight="1" spans="1:12">
      <c r="A268" s="350">
        <v>262</v>
      </c>
      <c r="B268" s="386" t="s">
        <v>3901</v>
      </c>
      <c r="C268" s="352" t="s">
        <v>4627</v>
      </c>
      <c r="D268" s="352" t="s">
        <v>4628</v>
      </c>
      <c r="E268" s="352" t="s">
        <v>342</v>
      </c>
      <c r="F268" s="352">
        <v>1</v>
      </c>
      <c r="G268" s="352" t="s">
        <v>4559</v>
      </c>
      <c r="H268" s="352"/>
      <c r="I268" s="364"/>
      <c r="J268" s="364"/>
      <c r="K268" s="365"/>
      <c r="L268" s="366" t="s">
        <v>4368</v>
      </c>
    </row>
    <row r="269" ht="19.2" customHeight="1" spans="1:12">
      <c r="A269" s="350">
        <v>263</v>
      </c>
      <c r="B269" s="386" t="s">
        <v>3901</v>
      </c>
      <c r="C269" s="352" t="s">
        <v>4629</v>
      </c>
      <c r="D269" s="352"/>
      <c r="E269" s="352" t="s">
        <v>386</v>
      </c>
      <c r="F269" s="352">
        <v>1</v>
      </c>
      <c r="G269" s="352" t="s">
        <v>4559</v>
      </c>
      <c r="H269" s="352"/>
      <c r="I269" s="364"/>
      <c r="J269" s="364"/>
      <c r="K269" s="365"/>
      <c r="L269" s="366" t="s">
        <v>4368</v>
      </c>
    </row>
    <row r="270" ht="19.2" customHeight="1" spans="1:12">
      <c r="A270" s="350">
        <v>264</v>
      </c>
      <c r="B270" s="386" t="s">
        <v>3901</v>
      </c>
      <c r="C270" s="352" t="s">
        <v>4511</v>
      </c>
      <c r="D270" s="352"/>
      <c r="E270" s="352" t="s">
        <v>342</v>
      </c>
      <c r="F270" s="352">
        <v>1</v>
      </c>
      <c r="G270" s="352" t="s">
        <v>4559</v>
      </c>
      <c r="H270" s="352"/>
      <c r="I270" s="364"/>
      <c r="J270" s="364"/>
      <c r="K270" s="365"/>
      <c r="L270" s="366" t="s">
        <v>4368</v>
      </c>
    </row>
    <row r="271" ht="19.2" customHeight="1" spans="1:12">
      <c r="A271" s="350">
        <v>265</v>
      </c>
      <c r="B271" s="386" t="s">
        <v>3901</v>
      </c>
      <c r="C271" s="352" t="s">
        <v>4630</v>
      </c>
      <c r="D271" s="352" t="s">
        <v>4631</v>
      </c>
      <c r="E271" s="352" t="s">
        <v>386</v>
      </c>
      <c r="F271" s="352">
        <v>3</v>
      </c>
      <c r="G271" s="352" t="s">
        <v>4559</v>
      </c>
      <c r="H271" s="352"/>
      <c r="I271" s="364"/>
      <c r="J271" s="364"/>
      <c r="K271" s="365"/>
      <c r="L271" s="366" t="s">
        <v>4368</v>
      </c>
    </row>
    <row r="272" ht="19.2" customHeight="1" spans="1:12">
      <c r="A272" s="350">
        <v>266</v>
      </c>
      <c r="B272" s="386" t="s">
        <v>3901</v>
      </c>
      <c r="C272" s="352" t="s">
        <v>4632</v>
      </c>
      <c r="D272" s="352" t="s">
        <v>4633</v>
      </c>
      <c r="E272" s="352" t="s">
        <v>386</v>
      </c>
      <c r="F272" s="352">
        <v>2</v>
      </c>
      <c r="G272" s="352" t="s">
        <v>4559</v>
      </c>
      <c r="H272" s="352"/>
      <c r="I272" s="364"/>
      <c r="J272" s="364"/>
      <c r="K272" s="365"/>
      <c r="L272" s="366" t="s">
        <v>4368</v>
      </c>
    </row>
    <row r="273" ht="19.2" customHeight="1" spans="1:12">
      <c r="A273" s="350">
        <v>267</v>
      </c>
      <c r="B273" s="386" t="s">
        <v>3901</v>
      </c>
      <c r="C273" s="352" t="s">
        <v>4634</v>
      </c>
      <c r="D273" s="352" t="s">
        <v>4633</v>
      </c>
      <c r="E273" s="352" t="s">
        <v>386</v>
      </c>
      <c r="F273" s="352">
        <v>2</v>
      </c>
      <c r="G273" s="352" t="s">
        <v>4559</v>
      </c>
      <c r="H273" s="352"/>
      <c r="I273" s="364"/>
      <c r="J273" s="364"/>
      <c r="K273" s="365"/>
      <c r="L273" s="366" t="s">
        <v>4368</v>
      </c>
    </row>
    <row r="274" ht="19.2" customHeight="1" spans="1:12">
      <c r="A274" s="350">
        <v>268</v>
      </c>
      <c r="B274" s="386" t="s">
        <v>3901</v>
      </c>
      <c r="C274" s="352" t="s">
        <v>4635</v>
      </c>
      <c r="D274" s="352"/>
      <c r="E274" s="352" t="s">
        <v>4636</v>
      </c>
      <c r="F274" s="352">
        <v>3</v>
      </c>
      <c r="G274" s="352" t="s">
        <v>4559</v>
      </c>
      <c r="H274" s="352"/>
      <c r="I274" s="364"/>
      <c r="J274" s="364"/>
      <c r="K274" s="365"/>
      <c r="L274" s="366" t="s">
        <v>4368</v>
      </c>
    </row>
    <row r="275" ht="19.2" customHeight="1" spans="1:12">
      <c r="A275" s="350">
        <v>269</v>
      </c>
      <c r="B275" s="386" t="s">
        <v>3901</v>
      </c>
      <c r="C275" s="352" t="s">
        <v>4637</v>
      </c>
      <c r="D275" s="352" t="s">
        <v>4638</v>
      </c>
      <c r="E275" s="352" t="s">
        <v>701</v>
      </c>
      <c r="F275" s="352">
        <v>9</v>
      </c>
      <c r="G275" s="352" t="s">
        <v>4559</v>
      </c>
      <c r="H275" s="352"/>
      <c r="I275" s="364"/>
      <c r="J275" s="364"/>
      <c r="K275" s="365"/>
      <c r="L275" s="366" t="s">
        <v>4368</v>
      </c>
    </row>
    <row r="276" ht="19.2" customHeight="1" spans="1:12">
      <c r="A276" s="350">
        <v>270</v>
      </c>
      <c r="B276" s="386" t="s">
        <v>3901</v>
      </c>
      <c r="C276" s="352" t="s">
        <v>4635</v>
      </c>
      <c r="D276" s="352"/>
      <c r="E276" s="352" t="s">
        <v>4636</v>
      </c>
      <c r="F276" s="352">
        <v>1</v>
      </c>
      <c r="G276" s="352" t="s">
        <v>4559</v>
      </c>
      <c r="H276" s="352"/>
      <c r="I276" s="364"/>
      <c r="J276" s="364"/>
      <c r="K276" s="365"/>
      <c r="L276" s="366" t="s">
        <v>4368</v>
      </c>
    </row>
    <row r="277" ht="19.2" customHeight="1" spans="1:12">
      <c r="A277" s="350">
        <v>271</v>
      </c>
      <c r="B277" s="386" t="s">
        <v>3901</v>
      </c>
      <c r="C277" s="352" t="s">
        <v>4637</v>
      </c>
      <c r="D277" s="352" t="s">
        <v>4638</v>
      </c>
      <c r="E277" s="352" t="s">
        <v>701</v>
      </c>
      <c r="F277" s="352">
        <v>3</v>
      </c>
      <c r="G277" s="352" t="s">
        <v>4559</v>
      </c>
      <c r="H277" s="352"/>
      <c r="I277" s="364"/>
      <c r="J277" s="364"/>
      <c r="K277" s="365"/>
      <c r="L277" s="366" t="s">
        <v>4368</v>
      </c>
    </row>
    <row r="278" ht="19.2" customHeight="1" spans="1:12">
      <c r="A278" s="350">
        <v>272</v>
      </c>
      <c r="B278" s="386" t="s">
        <v>3901</v>
      </c>
      <c r="C278" s="352" t="s">
        <v>4639</v>
      </c>
      <c r="D278" s="352"/>
      <c r="E278" s="352" t="s">
        <v>386</v>
      </c>
      <c r="F278" s="352">
        <v>23</v>
      </c>
      <c r="G278" s="352" t="s">
        <v>4559</v>
      </c>
      <c r="H278" s="352"/>
      <c r="I278" s="364"/>
      <c r="J278" s="364"/>
      <c r="K278" s="365"/>
      <c r="L278" s="366" t="s">
        <v>4368</v>
      </c>
    </row>
    <row r="279" ht="19.2" customHeight="1" spans="1:12">
      <c r="A279" s="350">
        <v>273</v>
      </c>
      <c r="B279" s="386" t="s">
        <v>3901</v>
      </c>
      <c r="C279" s="352" t="s">
        <v>4640</v>
      </c>
      <c r="D279" s="352"/>
      <c r="E279" s="352" t="s">
        <v>386</v>
      </c>
      <c r="F279" s="352">
        <v>3</v>
      </c>
      <c r="G279" s="352" t="s">
        <v>4559</v>
      </c>
      <c r="H279" s="352"/>
      <c r="I279" s="364"/>
      <c r="J279" s="364"/>
      <c r="K279" s="365"/>
      <c r="L279" s="366" t="s">
        <v>4368</v>
      </c>
    </row>
    <row r="280" ht="19.2" customHeight="1" spans="1:12">
      <c r="A280" s="350">
        <v>274</v>
      </c>
      <c r="B280" s="386" t="s">
        <v>3901</v>
      </c>
      <c r="C280" s="352" t="s">
        <v>4641</v>
      </c>
      <c r="D280" s="352" t="s">
        <v>4642</v>
      </c>
      <c r="E280" s="352" t="s">
        <v>386</v>
      </c>
      <c r="F280" s="352">
        <v>2</v>
      </c>
      <c r="G280" s="352" t="s">
        <v>4559</v>
      </c>
      <c r="H280" s="352"/>
      <c r="I280" s="364"/>
      <c r="J280" s="364"/>
      <c r="K280" s="365"/>
      <c r="L280" s="366" t="s">
        <v>4368</v>
      </c>
    </row>
    <row r="281" ht="19.2" customHeight="1" spans="1:12">
      <c r="A281" s="350">
        <v>275</v>
      </c>
      <c r="B281" s="386" t="s">
        <v>3901</v>
      </c>
      <c r="C281" s="352" t="s">
        <v>4641</v>
      </c>
      <c r="D281" s="352" t="s">
        <v>4642</v>
      </c>
      <c r="E281" s="352" t="s">
        <v>386</v>
      </c>
      <c r="F281" s="352">
        <v>2</v>
      </c>
      <c r="G281" s="352" t="s">
        <v>4559</v>
      </c>
      <c r="H281" s="352"/>
      <c r="I281" s="364"/>
      <c r="J281" s="364"/>
      <c r="K281" s="365"/>
      <c r="L281" s="366" t="s">
        <v>4368</v>
      </c>
    </row>
    <row r="282" ht="19.2" customHeight="1" spans="1:12">
      <c r="A282" s="350">
        <v>276</v>
      </c>
      <c r="B282" s="386" t="s">
        <v>3901</v>
      </c>
      <c r="C282" s="352" t="s">
        <v>4643</v>
      </c>
      <c r="D282" s="352" t="s">
        <v>4644</v>
      </c>
      <c r="E282" s="352" t="s">
        <v>386</v>
      </c>
      <c r="F282" s="352">
        <v>1</v>
      </c>
      <c r="G282" s="352" t="s">
        <v>4559</v>
      </c>
      <c r="H282" s="352"/>
      <c r="I282" s="364"/>
      <c r="J282" s="364"/>
      <c r="K282" s="365"/>
      <c r="L282" s="366" t="s">
        <v>4368</v>
      </c>
    </row>
    <row r="283" ht="19.2" customHeight="1" spans="1:12">
      <c r="A283" s="350">
        <v>277</v>
      </c>
      <c r="B283" s="386" t="s">
        <v>3901</v>
      </c>
      <c r="C283" s="352" t="s">
        <v>4645</v>
      </c>
      <c r="D283" s="352" t="s">
        <v>4646</v>
      </c>
      <c r="E283" s="352" t="s">
        <v>895</v>
      </c>
      <c r="F283" s="352">
        <v>10</v>
      </c>
      <c r="G283" s="352" t="s">
        <v>4559</v>
      </c>
      <c r="H283" s="352"/>
      <c r="I283" s="364"/>
      <c r="J283" s="364"/>
      <c r="K283" s="365"/>
      <c r="L283" s="366" t="s">
        <v>4368</v>
      </c>
    </row>
    <row r="284" ht="19.2" customHeight="1" spans="1:12">
      <c r="A284" s="350">
        <v>278</v>
      </c>
      <c r="B284" s="386" t="s">
        <v>3901</v>
      </c>
      <c r="C284" s="352" t="s">
        <v>4647</v>
      </c>
      <c r="D284" s="352" t="s">
        <v>4648</v>
      </c>
      <c r="E284" s="352" t="s">
        <v>386</v>
      </c>
      <c r="F284" s="352">
        <v>1</v>
      </c>
      <c r="G284" s="352" t="s">
        <v>4559</v>
      </c>
      <c r="H284" s="352"/>
      <c r="I284" s="364"/>
      <c r="J284" s="364"/>
      <c r="K284" s="365"/>
      <c r="L284" s="366" t="s">
        <v>4368</v>
      </c>
    </row>
    <row r="285" ht="19.2" customHeight="1" spans="1:12">
      <c r="A285" s="350">
        <v>279</v>
      </c>
      <c r="B285" s="386" t="s">
        <v>3901</v>
      </c>
      <c r="C285" s="352" t="s">
        <v>4649</v>
      </c>
      <c r="D285" s="352" t="s">
        <v>4650</v>
      </c>
      <c r="E285" s="352" t="s">
        <v>386</v>
      </c>
      <c r="F285" s="352">
        <v>1</v>
      </c>
      <c r="G285" s="352" t="s">
        <v>4559</v>
      </c>
      <c r="H285" s="352"/>
      <c r="I285" s="364"/>
      <c r="J285" s="364"/>
      <c r="K285" s="365"/>
      <c r="L285" s="366" t="s">
        <v>4368</v>
      </c>
    </row>
    <row r="286" ht="19.2" customHeight="1" spans="1:12">
      <c r="A286" s="350">
        <v>280</v>
      </c>
      <c r="B286" s="386" t="s">
        <v>3901</v>
      </c>
      <c r="C286" s="352" t="s">
        <v>4651</v>
      </c>
      <c r="D286" s="352" t="s">
        <v>4652</v>
      </c>
      <c r="E286" s="352" t="s">
        <v>386</v>
      </c>
      <c r="F286" s="352">
        <v>1</v>
      </c>
      <c r="G286" s="352" t="s">
        <v>4559</v>
      </c>
      <c r="H286" s="352"/>
      <c r="I286" s="364"/>
      <c r="J286" s="364"/>
      <c r="K286" s="365"/>
      <c r="L286" s="366" t="s">
        <v>4368</v>
      </c>
    </row>
    <row r="287" ht="19.2" customHeight="1" spans="1:12">
      <c r="A287" s="350">
        <v>281</v>
      </c>
      <c r="B287" s="386" t="s">
        <v>3901</v>
      </c>
      <c r="C287" s="352" t="s">
        <v>4653</v>
      </c>
      <c r="D287" s="352">
        <v>2020</v>
      </c>
      <c r="E287" s="352" t="s">
        <v>895</v>
      </c>
      <c r="F287" s="352">
        <v>8</v>
      </c>
      <c r="G287" s="352" t="s">
        <v>4559</v>
      </c>
      <c r="H287" s="352"/>
      <c r="I287" s="364"/>
      <c r="J287" s="364"/>
      <c r="K287" s="365"/>
      <c r="L287" s="366" t="s">
        <v>4368</v>
      </c>
    </row>
    <row r="288" ht="19.2" customHeight="1" spans="1:12">
      <c r="A288" s="350">
        <v>282</v>
      </c>
      <c r="B288" s="386" t="s">
        <v>3901</v>
      </c>
      <c r="C288" s="352" t="s">
        <v>4654</v>
      </c>
      <c r="D288" s="352" t="s">
        <v>4655</v>
      </c>
      <c r="E288" s="352" t="s">
        <v>386</v>
      </c>
      <c r="F288" s="352">
        <v>2</v>
      </c>
      <c r="G288" s="352" t="s">
        <v>4559</v>
      </c>
      <c r="H288" s="352"/>
      <c r="I288" s="364"/>
      <c r="J288" s="364"/>
      <c r="K288" s="365"/>
      <c r="L288" s="366" t="s">
        <v>4368</v>
      </c>
    </row>
    <row r="289" ht="19.2" customHeight="1" spans="1:12">
      <c r="A289" s="350">
        <v>283</v>
      </c>
      <c r="B289" s="386" t="s">
        <v>3901</v>
      </c>
      <c r="C289" s="352" t="s">
        <v>4656</v>
      </c>
      <c r="D289" s="352" t="s">
        <v>4646</v>
      </c>
      <c r="E289" s="352" t="s">
        <v>386</v>
      </c>
      <c r="F289" s="352">
        <v>4</v>
      </c>
      <c r="G289" s="352" t="s">
        <v>4559</v>
      </c>
      <c r="H289" s="352"/>
      <c r="I289" s="364"/>
      <c r="J289" s="364"/>
      <c r="K289" s="365"/>
      <c r="L289" s="366" t="s">
        <v>4368</v>
      </c>
    </row>
    <row r="290" ht="19.2" customHeight="1" spans="1:12">
      <c r="A290" s="350">
        <v>284</v>
      </c>
      <c r="B290" s="386" t="s">
        <v>3901</v>
      </c>
      <c r="C290" s="352" t="s">
        <v>4657</v>
      </c>
      <c r="D290" s="352" t="s">
        <v>4658</v>
      </c>
      <c r="E290" s="352" t="s">
        <v>895</v>
      </c>
      <c r="F290" s="352">
        <v>13</v>
      </c>
      <c r="G290" s="352" t="s">
        <v>4559</v>
      </c>
      <c r="H290" s="352"/>
      <c r="I290" s="364"/>
      <c r="J290" s="364"/>
      <c r="K290" s="365"/>
      <c r="L290" s="366" t="s">
        <v>4368</v>
      </c>
    </row>
    <row r="291" ht="19.2" customHeight="1" spans="1:12">
      <c r="A291" s="350">
        <v>285</v>
      </c>
      <c r="B291" s="386" t="s">
        <v>3901</v>
      </c>
      <c r="C291" s="352" t="s">
        <v>4659</v>
      </c>
      <c r="D291" s="352"/>
      <c r="E291" s="352" t="s">
        <v>342</v>
      </c>
      <c r="F291" s="352">
        <v>2</v>
      </c>
      <c r="G291" s="352" t="s">
        <v>4468</v>
      </c>
      <c r="H291" s="352"/>
      <c r="I291" s="364"/>
      <c r="J291" s="364"/>
      <c r="K291" s="365"/>
      <c r="L291" s="366" t="s">
        <v>4368</v>
      </c>
    </row>
    <row r="292" ht="19.2" customHeight="1" spans="1:12">
      <c r="A292" s="350">
        <v>286</v>
      </c>
      <c r="B292" s="386" t="s">
        <v>3901</v>
      </c>
      <c r="C292" s="352" t="s">
        <v>4629</v>
      </c>
      <c r="D292" s="352"/>
      <c r="E292" s="352" t="s">
        <v>386</v>
      </c>
      <c r="F292" s="352">
        <v>1</v>
      </c>
      <c r="G292" s="352" t="s">
        <v>4468</v>
      </c>
      <c r="H292" s="352"/>
      <c r="I292" s="364"/>
      <c r="J292" s="364"/>
      <c r="K292" s="365"/>
      <c r="L292" s="366" t="s">
        <v>4368</v>
      </c>
    </row>
    <row r="293" ht="19.2" customHeight="1" spans="1:12">
      <c r="A293" s="350">
        <v>287</v>
      </c>
      <c r="B293" s="386" t="s">
        <v>3901</v>
      </c>
      <c r="C293" s="352" t="s">
        <v>4660</v>
      </c>
      <c r="D293" s="352"/>
      <c r="E293" s="352" t="s">
        <v>386</v>
      </c>
      <c r="F293" s="352">
        <v>13</v>
      </c>
      <c r="G293" s="352" t="s">
        <v>4468</v>
      </c>
      <c r="H293" s="352"/>
      <c r="I293" s="364"/>
      <c r="J293" s="364"/>
      <c r="K293" s="365"/>
      <c r="L293" s="366" t="s">
        <v>4368</v>
      </c>
    </row>
    <row r="294" ht="19.2" customHeight="1" spans="1:12">
      <c r="A294" s="350">
        <v>288</v>
      </c>
      <c r="B294" s="386" t="s">
        <v>3901</v>
      </c>
      <c r="C294" s="352" t="s">
        <v>4661</v>
      </c>
      <c r="D294" s="352" t="s">
        <v>4662</v>
      </c>
      <c r="E294" s="352" t="s">
        <v>386</v>
      </c>
      <c r="F294" s="352">
        <v>260</v>
      </c>
      <c r="G294" s="352" t="s">
        <v>4468</v>
      </c>
      <c r="H294" s="352"/>
      <c r="I294" s="364"/>
      <c r="J294" s="364"/>
      <c r="K294" s="365"/>
      <c r="L294" s="366" t="s">
        <v>4368</v>
      </c>
    </row>
    <row r="295" ht="19.2" customHeight="1" spans="1:12">
      <c r="A295" s="350">
        <v>289</v>
      </c>
      <c r="B295" s="386" t="s">
        <v>3901</v>
      </c>
      <c r="C295" s="352" t="s">
        <v>4663</v>
      </c>
      <c r="D295" s="352" t="s">
        <v>4664</v>
      </c>
      <c r="E295" s="352" t="s">
        <v>378</v>
      </c>
      <c r="F295" s="352">
        <v>1</v>
      </c>
      <c r="G295" s="352" t="s">
        <v>4468</v>
      </c>
      <c r="H295" s="352"/>
      <c r="I295" s="364"/>
      <c r="J295" s="364"/>
      <c r="K295" s="365"/>
      <c r="L295" s="366" t="s">
        <v>4368</v>
      </c>
    </row>
    <row r="296" ht="19.2" customHeight="1" spans="1:12">
      <c r="A296" s="350">
        <v>290</v>
      </c>
      <c r="B296" s="386" t="s">
        <v>3901</v>
      </c>
      <c r="C296" s="352" t="s">
        <v>1186</v>
      </c>
      <c r="D296" s="352" t="s">
        <v>4665</v>
      </c>
      <c r="E296" s="352" t="s">
        <v>386</v>
      </c>
      <c r="F296" s="352">
        <v>11</v>
      </c>
      <c r="G296" s="352" t="s">
        <v>4468</v>
      </c>
      <c r="H296" s="352"/>
      <c r="I296" s="364"/>
      <c r="J296" s="364"/>
      <c r="K296" s="365"/>
      <c r="L296" s="366" t="s">
        <v>4368</v>
      </c>
    </row>
    <row r="297" ht="19.2" customHeight="1" spans="1:12">
      <c r="A297" s="350">
        <v>291</v>
      </c>
      <c r="B297" s="386" t="s">
        <v>3901</v>
      </c>
      <c r="C297" s="352" t="s">
        <v>4666</v>
      </c>
      <c r="D297" s="352" t="s">
        <v>4667</v>
      </c>
      <c r="E297" s="352" t="s">
        <v>386</v>
      </c>
      <c r="F297" s="352">
        <v>9</v>
      </c>
      <c r="G297" s="352" t="s">
        <v>4468</v>
      </c>
      <c r="H297" s="352"/>
      <c r="I297" s="364"/>
      <c r="J297" s="364"/>
      <c r="K297" s="365"/>
      <c r="L297" s="366" t="s">
        <v>4368</v>
      </c>
    </row>
    <row r="298" ht="19.2" customHeight="1" spans="1:12">
      <c r="A298" s="350">
        <v>292</v>
      </c>
      <c r="B298" s="386" t="s">
        <v>3901</v>
      </c>
      <c r="C298" s="352" t="s">
        <v>4668</v>
      </c>
      <c r="D298" s="352" t="s">
        <v>3990</v>
      </c>
      <c r="E298" s="352" t="s">
        <v>386</v>
      </c>
      <c r="F298" s="352">
        <v>5</v>
      </c>
      <c r="G298" s="352" t="s">
        <v>4468</v>
      </c>
      <c r="H298" s="352"/>
      <c r="I298" s="364"/>
      <c r="J298" s="364"/>
      <c r="K298" s="365"/>
      <c r="L298" s="366" t="s">
        <v>4368</v>
      </c>
    </row>
    <row r="299" ht="19.2" customHeight="1" spans="1:12">
      <c r="A299" s="350">
        <v>293</v>
      </c>
      <c r="B299" s="386" t="s">
        <v>3901</v>
      </c>
      <c r="C299" s="352" t="s">
        <v>4669</v>
      </c>
      <c r="D299" s="352"/>
      <c r="E299" s="352" t="s">
        <v>4670</v>
      </c>
      <c r="F299" s="352">
        <v>100</v>
      </c>
      <c r="G299" s="352" t="s">
        <v>4468</v>
      </c>
      <c r="H299" s="352"/>
      <c r="I299" s="364"/>
      <c r="J299" s="364"/>
      <c r="K299" s="365"/>
      <c r="L299" s="366" t="s">
        <v>4368</v>
      </c>
    </row>
    <row r="300" ht="19.2" customHeight="1" spans="1:12">
      <c r="A300" s="350">
        <v>294</v>
      </c>
      <c r="B300" s="386" t="s">
        <v>3901</v>
      </c>
      <c r="C300" s="352" t="s">
        <v>4671</v>
      </c>
      <c r="D300" s="352"/>
      <c r="E300" s="352" t="s">
        <v>378</v>
      </c>
      <c r="F300" s="352">
        <v>1</v>
      </c>
      <c r="G300" s="352" t="s">
        <v>4468</v>
      </c>
      <c r="H300" s="352"/>
      <c r="I300" s="364"/>
      <c r="J300" s="364"/>
      <c r="K300" s="365"/>
      <c r="L300" s="366" t="s">
        <v>4368</v>
      </c>
    </row>
    <row r="301" ht="19.2" customHeight="1" spans="1:12">
      <c r="A301" s="350">
        <v>295</v>
      </c>
      <c r="B301" s="386" t="s">
        <v>3901</v>
      </c>
      <c r="C301" s="352" t="s">
        <v>4672</v>
      </c>
      <c r="D301" s="352"/>
      <c r="E301" s="352" t="s">
        <v>378</v>
      </c>
      <c r="F301" s="352">
        <v>1</v>
      </c>
      <c r="G301" s="352" t="s">
        <v>4468</v>
      </c>
      <c r="H301" s="352"/>
      <c r="I301" s="364"/>
      <c r="J301" s="364"/>
      <c r="K301" s="365"/>
      <c r="L301" s="366" t="s">
        <v>4368</v>
      </c>
    </row>
    <row r="302" ht="19.2" customHeight="1" spans="1:12">
      <c r="A302" s="350">
        <v>296</v>
      </c>
      <c r="B302" s="386" t="s">
        <v>3901</v>
      </c>
      <c r="C302" s="352" t="s">
        <v>4673</v>
      </c>
      <c r="D302" s="352"/>
      <c r="E302" s="352" t="s">
        <v>378</v>
      </c>
      <c r="F302" s="352">
        <v>1</v>
      </c>
      <c r="G302" s="352" t="s">
        <v>4468</v>
      </c>
      <c r="H302" s="352"/>
      <c r="I302" s="364"/>
      <c r="J302" s="364"/>
      <c r="K302" s="365"/>
      <c r="L302" s="366" t="s">
        <v>4368</v>
      </c>
    </row>
    <row r="303" ht="19.2" customHeight="1" spans="1:12">
      <c r="A303" s="350">
        <v>297</v>
      </c>
      <c r="B303" s="386" t="s">
        <v>3901</v>
      </c>
      <c r="C303" s="352" t="s">
        <v>4674</v>
      </c>
      <c r="D303" s="352"/>
      <c r="E303" s="352" t="s">
        <v>476</v>
      </c>
      <c r="F303" s="352">
        <v>2</v>
      </c>
      <c r="G303" s="352" t="s">
        <v>4468</v>
      </c>
      <c r="H303" s="352"/>
      <c r="I303" s="364"/>
      <c r="J303" s="364"/>
      <c r="K303" s="365"/>
      <c r="L303" s="366" t="s">
        <v>4368</v>
      </c>
    </row>
    <row r="304" ht="19.2" customHeight="1" spans="1:12">
      <c r="A304" s="350">
        <v>298</v>
      </c>
      <c r="B304" s="386" t="s">
        <v>3901</v>
      </c>
      <c r="C304" s="352" t="s">
        <v>4675</v>
      </c>
      <c r="D304" s="352" t="s">
        <v>4676</v>
      </c>
      <c r="E304" s="352" t="s">
        <v>386</v>
      </c>
      <c r="F304" s="352">
        <v>20</v>
      </c>
      <c r="G304" s="352" t="s">
        <v>4468</v>
      </c>
      <c r="H304" s="352"/>
      <c r="I304" s="364"/>
      <c r="J304" s="364"/>
      <c r="K304" s="365"/>
      <c r="L304" s="366" t="s">
        <v>4368</v>
      </c>
    </row>
    <row r="305" ht="19.2" customHeight="1" spans="1:12">
      <c r="A305" s="350">
        <v>299</v>
      </c>
      <c r="B305" s="386" t="s">
        <v>3901</v>
      </c>
      <c r="C305" s="352" t="s">
        <v>4677</v>
      </c>
      <c r="D305" s="352" t="s">
        <v>4678</v>
      </c>
      <c r="E305" s="352" t="s">
        <v>386</v>
      </c>
      <c r="F305" s="352">
        <v>6</v>
      </c>
      <c r="G305" s="352" t="s">
        <v>4468</v>
      </c>
      <c r="H305" s="352"/>
      <c r="I305" s="364"/>
      <c r="J305" s="364"/>
      <c r="K305" s="365"/>
      <c r="L305" s="366" t="s">
        <v>4368</v>
      </c>
    </row>
    <row r="306" ht="19.2" customHeight="1" spans="1:12">
      <c r="A306" s="350">
        <v>300</v>
      </c>
      <c r="B306" s="386" t="s">
        <v>3901</v>
      </c>
      <c r="C306" s="352" t="s">
        <v>4679</v>
      </c>
      <c r="D306" s="352" t="s">
        <v>4680</v>
      </c>
      <c r="E306" s="352" t="s">
        <v>492</v>
      </c>
      <c r="F306" s="352">
        <v>320</v>
      </c>
      <c r="G306" s="352" t="s">
        <v>4468</v>
      </c>
      <c r="H306" s="352"/>
      <c r="I306" s="364"/>
      <c r="J306" s="364"/>
      <c r="K306" s="365"/>
      <c r="L306" s="366" t="s">
        <v>4368</v>
      </c>
    </row>
    <row r="307" ht="19.2" customHeight="1" spans="1:12">
      <c r="A307" s="350">
        <v>301</v>
      </c>
      <c r="B307" s="386" t="s">
        <v>3901</v>
      </c>
      <c r="C307" s="352" t="s">
        <v>4681</v>
      </c>
      <c r="D307" s="352" t="s">
        <v>4682</v>
      </c>
      <c r="E307" s="352" t="s">
        <v>386</v>
      </c>
      <c r="F307" s="352">
        <v>9</v>
      </c>
      <c r="G307" s="352" t="s">
        <v>4468</v>
      </c>
      <c r="H307" s="352"/>
      <c r="I307" s="364"/>
      <c r="J307" s="364"/>
      <c r="K307" s="365"/>
      <c r="L307" s="366" t="s">
        <v>4368</v>
      </c>
    </row>
    <row r="308" ht="19.2" customHeight="1" spans="1:12">
      <c r="A308" s="350">
        <v>302</v>
      </c>
      <c r="B308" s="386" t="s">
        <v>3901</v>
      </c>
      <c r="C308" s="352" t="s">
        <v>4683</v>
      </c>
      <c r="D308" s="352" t="s">
        <v>3906</v>
      </c>
      <c r="E308" s="352" t="s">
        <v>386</v>
      </c>
      <c r="F308" s="352">
        <v>11</v>
      </c>
      <c r="G308" s="352" t="s">
        <v>4468</v>
      </c>
      <c r="H308" s="352"/>
      <c r="I308" s="364"/>
      <c r="J308" s="364"/>
      <c r="K308" s="365"/>
      <c r="L308" s="366" t="s">
        <v>4368</v>
      </c>
    </row>
    <row r="309" ht="19.2" customHeight="1" spans="1:12">
      <c r="A309" s="350">
        <v>303</v>
      </c>
      <c r="B309" s="386" t="s">
        <v>3901</v>
      </c>
      <c r="C309" s="352" t="s">
        <v>4684</v>
      </c>
      <c r="D309" s="352" t="s">
        <v>4685</v>
      </c>
      <c r="E309" s="352" t="s">
        <v>393</v>
      </c>
      <c r="F309" s="352">
        <v>6</v>
      </c>
      <c r="G309" s="352" t="s">
        <v>4468</v>
      </c>
      <c r="H309" s="352"/>
      <c r="I309" s="364"/>
      <c r="J309" s="364"/>
      <c r="K309" s="365"/>
      <c r="L309" s="366" t="s">
        <v>4368</v>
      </c>
    </row>
    <row r="310" ht="19.2" customHeight="1" spans="1:12">
      <c r="A310" s="350">
        <v>304</v>
      </c>
      <c r="B310" s="386" t="s">
        <v>3901</v>
      </c>
      <c r="C310" s="352" t="s">
        <v>4686</v>
      </c>
      <c r="D310" s="352" t="s">
        <v>4687</v>
      </c>
      <c r="E310" s="352" t="s">
        <v>386</v>
      </c>
      <c r="F310" s="352">
        <v>4</v>
      </c>
      <c r="G310" s="352" t="s">
        <v>4468</v>
      </c>
      <c r="H310" s="352"/>
      <c r="I310" s="364"/>
      <c r="J310" s="364"/>
      <c r="K310" s="365"/>
      <c r="L310" s="366" t="s">
        <v>4368</v>
      </c>
    </row>
    <row r="311" ht="19.2" customHeight="1" spans="1:12">
      <c r="A311" s="350">
        <v>305</v>
      </c>
      <c r="B311" s="386" t="s">
        <v>3901</v>
      </c>
      <c r="C311" s="352" t="s">
        <v>4688</v>
      </c>
      <c r="D311" s="352" t="s">
        <v>4689</v>
      </c>
      <c r="E311" s="352" t="s">
        <v>342</v>
      </c>
      <c r="F311" s="352">
        <v>1</v>
      </c>
      <c r="G311" s="352" t="s">
        <v>4468</v>
      </c>
      <c r="H311" s="352"/>
      <c r="I311" s="364"/>
      <c r="J311" s="364"/>
      <c r="K311" s="365"/>
      <c r="L311" s="366" t="s">
        <v>4368</v>
      </c>
    </row>
    <row r="312" ht="19.2" customHeight="1" spans="1:12">
      <c r="A312" s="350">
        <v>306</v>
      </c>
      <c r="B312" s="386" t="s">
        <v>3901</v>
      </c>
      <c r="C312" s="352" t="s">
        <v>3968</v>
      </c>
      <c r="D312" s="352" t="s">
        <v>4690</v>
      </c>
      <c r="E312" s="352" t="s">
        <v>386</v>
      </c>
      <c r="F312" s="352">
        <v>2</v>
      </c>
      <c r="G312" s="352" t="s">
        <v>4468</v>
      </c>
      <c r="H312" s="352"/>
      <c r="I312" s="364"/>
      <c r="J312" s="364"/>
      <c r="K312" s="365"/>
      <c r="L312" s="366" t="s">
        <v>4368</v>
      </c>
    </row>
    <row r="313" ht="19.2" customHeight="1" spans="1:12">
      <c r="A313" s="350">
        <v>307</v>
      </c>
      <c r="B313" s="386" t="s">
        <v>3901</v>
      </c>
      <c r="C313" s="352" t="s">
        <v>4691</v>
      </c>
      <c r="D313" s="352" t="s">
        <v>4692</v>
      </c>
      <c r="E313" s="352" t="s">
        <v>386</v>
      </c>
      <c r="F313" s="352">
        <v>2</v>
      </c>
      <c r="G313" s="352" t="s">
        <v>4468</v>
      </c>
      <c r="H313" s="352"/>
      <c r="I313" s="364"/>
      <c r="J313" s="364"/>
      <c r="K313" s="365"/>
      <c r="L313" s="366" t="s">
        <v>4368</v>
      </c>
    </row>
    <row r="314" ht="19.2" customHeight="1" spans="1:12">
      <c r="A314" s="350">
        <v>308</v>
      </c>
      <c r="B314" s="386" t="s">
        <v>3901</v>
      </c>
      <c r="C314" s="352" t="s">
        <v>4693</v>
      </c>
      <c r="D314" s="352" t="s">
        <v>4694</v>
      </c>
      <c r="E314" s="352" t="s">
        <v>386</v>
      </c>
      <c r="F314" s="352">
        <v>6</v>
      </c>
      <c r="G314" s="352" t="s">
        <v>4468</v>
      </c>
      <c r="H314" s="352"/>
      <c r="I314" s="364"/>
      <c r="J314" s="364"/>
      <c r="K314" s="365"/>
      <c r="L314" s="366" t="s">
        <v>4368</v>
      </c>
    </row>
    <row r="315" ht="19.2" customHeight="1" spans="1:12">
      <c r="A315" s="350">
        <v>309</v>
      </c>
      <c r="B315" s="386" t="s">
        <v>3901</v>
      </c>
      <c r="C315" s="352" t="s">
        <v>4695</v>
      </c>
      <c r="D315" s="352" t="s">
        <v>4696</v>
      </c>
      <c r="E315" s="352" t="s">
        <v>378</v>
      </c>
      <c r="F315" s="352">
        <v>1</v>
      </c>
      <c r="G315" s="352" t="s">
        <v>4468</v>
      </c>
      <c r="H315" s="352"/>
      <c r="I315" s="364"/>
      <c r="J315" s="364"/>
      <c r="K315" s="365"/>
      <c r="L315" s="366" t="s">
        <v>4368</v>
      </c>
    </row>
    <row r="316" ht="19.2" customHeight="1" spans="1:12">
      <c r="A316" s="350">
        <v>310</v>
      </c>
      <c r="B316" s="386" t="s">
        <v>3901</v>
      </c>
      <c r="C316" s="352" t="s">
        <v>4697</v>
      </c>
      <c r="D316" s="352" t="s">
        <v>4698</v>
      </c>
      <c r="E316" s="352" t="s">
        <v>746</v>
      </c>
      <c r="F316" s="352">
        <v>1</v>
      </c>
      <c r="G316" s="352" t="s">
        <v>4468</v>
      </c>
      <c r="H316" s="352"/>
      <c r="I316" s="364"/>
      <c r="J316" s="364"/>
      <c r="K316" s="365"/>
      <c r="L316" s="366" t="s">
        <v>4368</v>
      </c>
    </row>
    <row r="317" ht="19.2" customHeight="1" spans="1:12">
      <c r="A317" s="350">
        <v>311</v>
      </c>
      <c r="B317" s="386" t="s">
        <v>3901</v>
      </c>
      <c r="C317" s="352" t="s">
        <v>4699</v>
      </c>
      <c r="D317" s="352" t="s">
        <v>4700</v>
      </c>
      <c r="E317" s="352" t="s">
        <v>746</v>
      </c>
      <c r="F317" s="352">
        <v>3</v>
      </c>
      <c r="G317" s="352" t="s">
        <v>4468</v>
      </c>
      <c r="H317" s="352"/>
      <c r="I317" s="364"/>
      <c r="J317" s="364"/>
      <c r="K317" s="365"/>
      <c r="L317" s="366" t="s">
        <v>4368</v>
      </c>
    </row>
    <row r="318" ht="19.2" customHeight="1" spans="1:12">
      <c r="A318" s="350">
        <v>312</v>
      </c>
      <c r="B318" s="386" t="s">
        <v>3901</v>
      </c>
      <c r="C318" s="352" t="s">
        <v>4701</v>
      </c>
      <c r="D318" s="352" t="s">
        <v>4702</v>
      </c>
      <c r="E318" s="352" t="s">
        <v>342</v>
      </c>
      <c r="F318" s="352">
        <v>1</v>
      </c>
      <c r="G318" s="352" t="s">
        <v>4468</v>
      </c>
      <c r="H318" s="352"/>
      <c r="I318" s="364"/>
      <c r="J318" s="364"/>
      <c r="K318" s="365"/>
      <c r="L318" s="366" t="s">
        <v>4368</v>
      </c>
    </row>
    <row r="319" ht="19.2" customHeight="1" spans="1:12">
      <c r="A319" s="350">
        <v>313</v>
      </c>
      <c r="B319" s="386" t="s">
        <v>3901</v>
      </c>
      <c r="C319" s="352" t="s">
        <v>4703</v>
      </c>
      <c r="D319" s="352" t="s">
        <v>4704</v>
      </c>
      <c r="E319" s="352" t="s">
        <v>386</v>
      </c>
      <c r="F319" s="352">
        <v>1</v>
      </c>
      <c r="G319" s="352" t="s">
        <v>4468</v>
      </c>
      <c r="H319" s="352"/>
      <c r="I319" s="364"/>
      <c r="J319" s="364"/>
      <c r="K319" s="365"/>
      <c r="L319" s="366" t="s">
        <v>4368</v>
      </c>
    </row>
    <row r="320" ht="19.2" customHeight="1" spans="1:12">
      <c r="A320" s="350">
        <v>314</v>
      </c>
      <c r="B320" s="386" t="s">
        <v>3901</v>
      </c>
      <c r="C320" s="352" t="s">
        <v>4705</v>
      </c>
      <c r="D320" s="352" t="s">
        <v>4706</v>
      </c>
      <c r="E320" s="352" t="s">
        <v>386</v>
      </c>
      <c r="F320" s="352">
        <v>1</v>
      </c>
      <c r="G320" s="352" t="s">
        <v>4468</v>
      </c>
      <c r="H320" s="352"/>
      <c r="I320" s="364"/>
      <c r="J320" s="364"/>
      <c r="K320" s="365"/>
      <c r="L320" s="366" t="s">
        <v>4368</v>
      </c>
    </row>
    <row r="321" ht="19.2" customHeight="1" spans="1:12">
      <c r="A321" s="350">
        <v>315</v>
      </c>
      <c r="B321" s="386" t="s">
        <v>3901</v>
      </c>
      <c r="C321" s="352" t="s">
        <v>4707</v>
      </c>
      <c r="D321" s="352" t="s">
        <v>4708</v>
      </c>
      <c r="E321" s="352" t="s">
        <v>386</v>
      </c>
      <c r="F321" s="352">
        <v>2</v>
      </c>
      <c r="G321" s="352" t="s">
        <v>4468</v>
      </c>
      <c r="H321" s="352"/>
      <c r="I321" s="364"/>
      <c r="J321" s="364"/>
      <c r="K321" s="365"/>
      <c r="L321" s="366" t="s">
        <v>4368</v>
      </c>
    </row>
    <row r="322" ht="19.2" customHeight="1" spans="1:12">
      <c r="A322" s="350">
        <v>316</v>
      </c>
      <c r="B322" s="386" t="s">
        <v>3901</v>
      </c>
      <c r="C322" s="352" t="s">
        <v>4709</v>
      </c>
      <c r="D322" s="352"/>
      <c r="E322" s="352" t="s">
        <v>386</v>
      </c>
      <c r="F322" s="352">
        <v>14</v>
      </c>
      <c r="G322" s="352" t="s">
        <v>4468</v>
      </c>
      <c r="H322" s="352"/>
      <c r="I322" s="364"/>
      <c r="J322" s="364"/>
      <c r="K322" s="365"/>
      <c r="L322" s="366" t="s">
        <v>4368</v>
      </c>
    </row>
    <row r="323" ht="19.2" customHeight="1" spans="1:12">
      <c r="A323" s="350">
        <v>317</v>
      </c>
      <c r="B323" s="386" t="s">
        <v>3901</v>
      </c>
      <c r="C323" s="352" t="s">
        <v>4710</v>
      </c>
      <c r="D323" s="352" t="s">
        <v>4711</v>
      </c>
      <c r="E323" s="352" t="s">
        <v>386</v>
      </c>
      <c r="F323" s="352">
        <v>1</v>
      </c>
      <c r="G323" s="352" t="s">
        <v>4468</v>
      </c>
      <c r="H323" s="352"/>
      <c r="I323" s="364"/>
      <c r="J323" s="364"/>
      <c r="K323" s="365"/>
      <c r="L323" s="366" t="s">
        <v>4368</v>
      </c>
    </row>
    <row r="324" ht="19.2" customHeight="1" spans="1:12">
      <c r="A324" s="350">
        <v>318</v>
      </c>
      <c r="B324" s="386" t="s">
        <v>3901</v>
      </c>
      <c r="C324" s="352" t="s">
        <v>4712</v>
      </c>
      <c r="D324" s="352" t="s">
        <v>4711</v>
      </c>
      <c r="E324" s="352" t="s">
        <v>386</v>
      </c>
      <c r="F324" s="352">
        <v>1</v>
      </c>
      <c r="G324" s="352" t="s">
        <v>4468</v>
      </c>
      <c r="H324" s="352"/>
      <c r="I324" s="364"/>
      <c r="J324" s="364"/>
      <c r="K324" s="365"/>
      <c r="L324" s="366" t="s">
        <v>4368</v>
      </c>
    </row>
    <row r="325" ht="19.2" customHeight="1" spans="1:12">
      <c r="A325" s="350">
        <v>319</v>
      </c>
      <c r="B325" s="386" t="s">
        <v>4188</v>
      </c>
      <c r="C325" s="352" t="s">
        <v>4209</v>
      </c>
      <c r="D325" s="352" t="s">
        <v>4713</v>
      </c>
      <c r="E325" s="352" t="s">
        <v>386</v>
      </c>
      <c r="F325" s="352">
        <v>1</v>
      </c>
      <c r="G325" s="352" t="s">
        <v>4367</v>
      </c>
      <c r="H325" s="352"/>
      <c r="I325" s="364">
        <v>6900</v>
      </c>
      <c r="J325" s="364"/>
      <c r="K325" s="365">
        <v>30</v>
      </c>
      <c r="L325" s="366" t="s">
        <v>4368</v>
      </c>
    </row>
    <row r="326" ht="19.2" customHeight="1" spans="1:12">
      <c r="A326" s="350">
        <v>320</v>
      </c>
      <c r="B326" s="386" t="s">
        <v>4188</v>
      </c>
      <c r="C326" s="352" t="s">
        <v>4714</v>
      </c>
      <c r="D326" s="352" t="s">
        <v>4715</v>
      </c>
      <c r="E326" s="352" t="s">
        <v>386</v>
      </c>
      <c r="F326" s="352">
        <v>1</v>
      </c>
      <c r="G326" s="352" t="s">
        <v>4367</v>
      </c>
      <c r="H326" s="352"/>
      <c r="I326" s="364">
        <v>3700</v>
      </c>
      <c r="J326" s="364"/>
      <c r="K326" s="365">
        <v>35</v>
      </c>
      <c r="L326" s="366" t="s">
        <v>4368</v>
      </c>
    </row>
    <row r="327" ht="19.2" customHeight="1" spans="1:12">
      <c r="A327" s="350">
        <v>321</v>
      </c>
      <c r="B327" s="386" t="s">
        <v>4188</v>
      </c>
      <c r="C327" s="352" t="s">
        <v>4716</v>
      </c>
      <c r="D327" s="352" t="s">
        <v>4717</v>
      </c>
      <c r="E327" s="352" t="s">
        <v>386</v>
      </c>
      <c r="F327" s="352">
        <v>1</v>
      </c>
      <c r="G327" s="352" t="s">
        <v>4367</v>
      </c>
      <c r="H327" s="352"/>
      <c r="I327" s="364">
        <v>4200</v>
      </c>
      <c r="J327" s="364"/>
      <c r="K327" s="365">
        <v>30</v>
      </c>
      <c r="L327" s="366" t="s">
        <v>4368</v>
      </c>
    </row>
    <row r="328" ht="19.2" customHeight="1" spans="1:12">
      <c r="A328" s="350">
        <v>322</v>
      </c>
      <c r="B328" s="386" t="s">
        <v>4188</v>
      </c>
      <c r="C328" s="352" t="s">
        <v>2563</v>
      </c>
      <c r="D328" s="352" t="s">
        <v>4718</v>
      </c>
      <c r="E328" s="352" t="s">
        <v>386</v>
      </c>
      <c r="F328" s="352">
        <v>1</v>
      </c>
      <c r="G328" s="352" t="s">
        <v>4367</v>
      </c>
      <c r="H328" s="352"/>
      <c r="I328" s="364">
        <v>3500</v>
      </c>
      <c r="J328" s="364"/>
      <c r="K328" s="365">
        <v>15</v>
      </c>
      <c r="L328" s="366" t="s">
        <v>4368</v>
      </c>
    </row>
    <row r="329" ht="19.2" customHeight="1" spans="1:12">
      <c r="A329" s="350">
        <v>323</v>
      </c>
      <c r="B329" s="386" t="s">
        <v>4188</v>
      </c>
      <c r="C329" s="352" t="s">
        <v>4716</v>
      </c>
      <c r="D329" s="352" t="s">
        <v>4719</v>
      </c>
      <c r="E329" s="352" t="s">
        <v>386</v>
      </c>
      <c r="F329" s="352">
        <v>1</v>
      </c>
      <c r="G329" s="352" t="s">
        <v>4367</v>
      </c>
      <c r="H329" s="352"/>
      <c r="I329" s="364">
        <v>17000</v>
      </c>
      <c r="J329" s="364"/>
      <c r="K329" s="365">
        <v>30</v>
      </c>
      <c r="L329" s="366" t="s">
        <v>4368</v>
      </c>
    </row>
    <row r="330" ht="19.2" customHeight="1" spans="1:12">
      <c r="A330" s="350">
        <v>324</v>
      </c>
      <c r="B330" s="386" t="s">
        <v>4188</v>
      </c>
      <c r="C330" s="352" t="s">
        <v>4716</v>
      </c>
      <c r="D330" s="352" t="s">
        <v>4720</v>
      </c>
      <c r="E330" s="352" t="s">
        <v>386</v>
      </c>
      <c r="F330" s="352">
        <v>1</v>
      </c>
      <c r="G330" s="352" t="s">
        <v>4367</v>
      </c>
      <c r="H330" s="352"/>
      <c r="I330" s="364">
        <v>11350</v>
      </c>
      <c r="J330" s="364"/>
      <c r="K330" s="365">
        <v>30</v>
      </c>
      <c r="L330" s="366" t="s">
        <v>4368</v>
      </c>
    </row>
    <row r="331" ht="19.2" customHeight="1" spans="1:12">
      <c r="A331" s="350">
        <v>325</v>
      </c>
      <c r="B331" s="386" t="s">
        <v>4188</v>
      </c>
      <c r="C331" s="352" t="s">
        <v>4209</v>
      </c>
      <c r="D331" s="352" t="s">
        <v>4721</v>
      </c>
      <c r="E331" s="352" t="s">
        <v>386</v>
      </c>
      <c r="F331" s="352">
        <v>1</v>
      </c>
      <c r="G331" s="352" t="s">
        <v>4367</v>
      </c>
      <c r="H331" s="352"/>
      <c r="I331" s="364">
        <v>3700</v>
      </c>
      <c r="J331" s="364"/>
      <c r="K331" s="365">
        <v>30</v>
      </c>
      <c r="L331" s="366" t="s">
        <v>4368</v>
      </c>
    </row>
    <row r="332" ht="19.2" customHeight="1" spans="1:12">
      <c r="A332" s="350">
        <v>326</v>
      </c>
      <c r="B332" s="386" t="s">
        <v>4188</v>
      </c>
      <c r="C332" s="352" t="s">
        <v>4192</v>
      </c>
      <c r="D332" s="352" t="s">
        <v>4722</v>
      </c>
      <c r="E332" s="352" t="s">
        <v>342</v>
      </c>
      <c r="F332" s="352">
        <v>1</v>
      </c>
      <c r="G332" s="352" t="s">
        <v>4367</v>
      </c>
      <c r="H332" s="352"/>
      <c r="I332" s="364"/>
      <c r="J332" s="364"/>
      <c r="K332" s="365">
        <v>25</v>
      </c>
      <c r="L332" s="366" t="s">
        <v>4368</v>
      </c>
    </row>
    <row r="333" ht="19.2" customHeight="1" spans="1:12">
      <c r="A333" s="350">
        <v>327</v>
      </c>
      <c r="B333" s="386" t="s">
        <v>4188</v>
      </c>
      <c r="C333" s="352" t="s">
        <v>4723</v>
      </c>
      <c r="D333" s="352" t="s">
        <v>4724</v>
      </c>
      <c r="E333" s="352" t="s">
        <v>378</v>
      </c>
      <c r="F333" s="352">
        <v>1</v>
      </c>
      <c r="G333" s="352" t="s">
        <v>4367</v>
      </c>
      <c r="H333" s="352"/>
      <c r="I333" s="364"/>
      <c r="J333" s="364"/>
      <c r="K333" s="365">
        <v>15</v>
      </c>
      <c r="L333" s="366" t="s">
        <v>4368</v>
      </c>
    </row>
    <row r="334" ht="19.2" customHeight="1" spans="1:12">
      <c r="A334" s="350">
        <v>328</v>
      </c>
      <c r="B334" s="386" t="s">
        <v>4188</v>
      </c>
      <c r="C334" s="352" t="s">
        <v>4725</v>
      </c>
      <c r="D334" s="352" t="s">
        <v>4726</v>
      </c>
      <c r="E334" s="352" t="s">
        <v>386</v>
      </c>
      <c r="F334" s="352">
        <v>2</v>
      </c>
      <c r="G334" s="352" t="s">
        <v>4367</v>
      </c>
      <c r="H334" s="352"/>
      <c r="I334" s="364"/>
      <c r="J334" s="364"/>
      <c r="K334" s="365">
        <v>40</v>
      </c>
      <c r="L334" s="366" t="s">
        <v>4368</v>
      </c>
    </row>
    <row r="335" ht="19.2" customHeight="1" spans="1:12">
      <c r="A335" s="350">
        <v>329</v>
      </c>
      <c r="B335" s="386" t="s">
        <v>4188</v>
      </c>
      <c r="C335" s="352" t="s">
        <v>4727</v>
      </c>
      <c r="D335" s="352" t="s">
        <v>4728</v>
      </c>
      <c r="E335" s="352" t="s">
        <v>342</v>
      </c>
      <c r="F335" s="352">
        <v>10</v>
      </c>
      <c r="G335" s="352" t="s">
        <v>4367</v>
      </c>
      <c r="H335" s="352"/>
      <c r="I335" s="364">
        <v>37000</v>
      </c>
      <c r="J335" s="364"/>
      <c r="K335" s="365">
        <v>300</v>
      </c>
      <c r="L335" s="366" t="s">
        <v>4368</v>
      </c>
    </row>
    <row r="336" ht="19.2" customHeight="1" spans="1:12">
      <c r="A336" s="350">
        <v>330</v>
      </c>
      <c r="B336" s="386" t="s">
        <v>4188</v>
      </c>
      <c r="C336" s="352" t="s">
        <v>4201</v>
      </c>
      <c r="D336" s="352" t="s">
        <v>4729</v>
      </c>
      <c r="E336" s="352" t="s">
        <v>342</v>
      </c>
      <c r="F336" s="352">
        <v>1</v>
      </c>
      <c r="G336" s="352" t="s">
        <v>4367</v>
      </c>
      <c r="H336" s="352"/>
      <c r="I336" s="364">
        <v>5150</v>
      </c>
      <c r="J336" s="364"/>
      <c r="K336" s="365">
        <v>30</v>
      </c>
      <c r="L336" s="366" t="s">
        <v>4368</v>
      </c>
    </row>
    <row r="337" ht="19.2" customHeight="1" spans="1:12">
      <c r="A337" s="350">
        <v>331</v>
      </c>
      <c r="B337" s="386" t="s">
        <v>4188</v>
      </c>
      <c r="C337" s="352" t="s">
        <v>4209</v>
      </c>
      <c r="D337" s="352" t="s">
        <v>4730</v>
      </c>
      <c r="E337" s="352" t="s">
        <v>342</v>
      </c>
      <c r="F337" s="352">
        <v>1</v>
      </c>
      <c r="G337" s="352" t="s">
        <v>4367</v>
      </c>
      <c r="H337" s="352"/>
      <c r="I337" s="364">
        <v>11800</v>
      </c>
      <c r="J337" s="364"/>
      <c r="K337" s="365">
        <v>30</v>
      </c>
      <c r="L337" s="366" t="s">
        <v>4368</v>
      </c>
    </row>
    <row r="338" ht="19.2" customHeight="1" spans="1:12">
      <c r="A338" s="350">
        <v>332</v>
      </c>
      <c r="B338" s="386" t="s">
        <v>4188</v>
      </c>
      <c r="C338" s="352" t="s">
        <v>4209</v>
      </c>
      <c r="D338" s="352" t="s">
        <v>4731</v>
      </c>
      <c r="E338" s="352" t="s">
        <v>342</v>
      </c>
      <c r="F338" s="352">
        <v>1</v>
      </c>
      <c r="G338" s="352" t="s">
        <v>4367</v>
      </c>
      <c r="H338" s="352"/>
      <c r="I338" s="364">
        <v>5800</v>
      </c>
      <c r="J338" s="364"/>
      <c r="K338" s="365">
        <v>30</v>
      </c>
      <c r="L338" s="366" t="s">
        <v>4368</v>
      </c>
    </row>
    <row r="339" ht="19.2" customHeight="1" spans="1:12">
      <c r="A339" s="350">
        <v>333</v>
      </c>
      <c r="B339" s="386" t="s">
        <v>4188</v>
      </c>
      <c r="C339" s="352" t="s">
        <v>4732</v>
      </c>
      <c r="D339" s="352" t="s">
        <v>4728</v>
      </c>
      <c r="E339" s="352" t="s">
        <v>342</v>
      </c>
      <c r="F339" s="352">
        <v>1</v>
      </c>
      <c r="G339" s="352" t="s">
        <v>4367</v>
      </c>
      <c r="H339" s="352"/>
      <c r="I339" s="364">
        <v>5800</v>
      </c>
      <c r="J339" s="364"/>
      <c r="K339" s="365">
        <v>30</v>
      </c>
      <c r="L339" s="366" t="s">
        <v>4368</v>
      </c>
    </row>
    <row r="340" ht="19.2" customHeight="1" spans="1:12">
      <c r="A340" s="350">
        <v>334</v>
      </c>
      <c r="B340" s="386" t="s">
        <v>4188</v>
      </c>
      <c r="C340" s="352" t="s">
        <v>4733</v>
      </c>
      <c r="D340" s="352" t="s">
        <v>4734</v>
      </c>
      <c r="E340" s="352" t="s">
        <v>342</v>
      </c>
      <c r="F340" s="352">
        <v>1</v>
      </c>
      <c r="G340" s="352" t="s">
        <v>4367</v>
      </c>
      <c r="H340" s="352"/>
      <c r="I340" s="364"/>
      <c r="J340" s="364"/>
      <c r="K340" s="365">
        <v>35</v>
      </c>
      <c r="L340" s="366" t="s">
        <v>4368</v>
      </c>
    </row>
    <row r="341" ht="19.2" customHeight="1" spans="1:12">
      <c r="A341" s="350">
        <v>335</v>
      </c>
      <c r="B341" s="386" t="s">
        <v>4188</v>
      </c>
      <c r="C341" s="352" t="s">
        <v>4735</v>
      </c>
      <c r="D341" s="352" t="s">
        <v>4736</v>
      </c>
      <c r="E341" s="352" t="s">
        <v>386</v>
      </c>
      <c r="F341" s="352">
        <v>1</v>
      </c>
      <c r="G341" s="352" t="s">
        <v>4367</v>
      </c>
      <c r="H341" s="352"/>
      <c r="I341" s="364">
        <v>43000</v>
      </c>
      <c r="J341" s="364"/>
      <c r="K341" s="365">
        <v>55</v>
      </c>
      <c r="L341" s="366" t="s">
        <v>4368</v>
      </c>
    </row>
    <row r="342" ht="19.2" customHeight="1" spans="1:12">
      <c r="A342" s="350">
        <v>336</v>
      </c>
      <c r="B342" s="386" t="s">
        <v>4188</v>
      </c>
      <c r="C342" s="352" t="s">
        <v>4201</v>
      </c>
      <c r="D342" s="352" t="s">
        <v>4737</v>
      </c>
      <c r="E342" s="352" t="s">
        <v>342</v>
      </c>
      <c r="F342" s="352">
        <v>1</v>
      </c>
      <c r="G342" s="352" t="s">
        <v>4367</v>
      </c>
      <c r="H342" s="352"/>
      <c r="I342" s="364">
        <v>5150</v>
      </c>
      <c r="J342" s="364"/>
      <c r="K342" s="365">
        <v>40</v>
      </c>
      <c r="L342" s="366" t="s">
        <v>4368</v>
      </c>
    </row>
    <row r="343" ht="19.2" customHeight="1" spans="1:12">
      <c r="A343" s="350">
        <v>337</v>
      </c>
      <c r="B343" s="386" t="s">
        <v>4188</v>
      </c>
      <c r="C343" s="352" t="s">
        <v>4738</v>
      </c>
      <c r="D343" s="352" t="s">
        <v>4739</v>
      </c>
      <c r="E343" s="352" t="s">
        <v>386</v>
      </c>
      <c r="F343" s="352">
        <v>1</v>
      </c>
      <c r="G343" s="352" t="s">
        <v>4367</v>
      </c>
      <c r="H343" s="352"/>
      <c r="I343" s="364"/>
      <c r="J343" s="364"/>
      <c r="K343" s="365">
        <v>30</v>
      </c>
      <c r="L343" s="366" t="s">
        <v>4368</v>
      </c>
    </row>
    <row r="344" ht="19.2" customHeight="1" spans="1:12">
      <c r="A344" s="350">
        <v>338</v>
      </c>
      <c r="B344" s="386" t="s">
        <v>4188</v>
      </c>
      <c r="C344" s="352" t="s">
        <v>4733</v>
      </c>
      <c r="D344" s="352" t="s">
        <v>4740</v>
      </c>
      <c r="E344" s="352" t="s">
        <v>386</v>
      </c>
      <c r="F344" s="352">
        <v>1</v>
      </c>
      <c r="G344" s="352" t="s">
        <v>4367</v>
      </c>
      <c r="H344" s="352"/>
      <c r="I344" s="364"/>
      <c r="J344" s="364"/>
      <c r="K344" s="365">
        <v>30</v>
      </c>
      <c r="L344" s="366" t="s">
        <v>4368</v>
      </c>
    </row>
    <row r="345" ht="19.2" customHeight="1" spans="1:12">
      <c r="A345" s="350">
        <v>339</v>
      </c>
      <c r="B345" s="386" t="s">
        <v>4188</v>
      </c>
      <c r="C345" s="352" t="s">
        <v>4201</v>
      </c>
      <c r="D345" s="352" t="s">
        <v>4741</v>
      </c>
      <c r="E345" s="352" t="s">
        <v>342</v>
      </c>
      <c r="F345" s="352">
        <v>1</v>
      </c>
      <c r="G345" s="352" t="s">
        <v>4367</v>
      </c>
      <c r="H345" s="352"/>
      <c r="I345" s="364">
        <v>4550</v>
      </c>
      <c r="J345" s="364"/>
      <c r="K345" s="365">
        <v>30</v>
      </c>
      <c r="L345" s="366" t="s">
        <v>4368</v>
      </c>
    </row>
    <row r="346" ht="19.2" customHeight="1" spans="1:12">
      <c r="A346" s="350">
        <v>340</v>
      </c>
      <c r="B346" s="386" t="s">
        <v>4188</v>
      </c>
      <c r="C346" s="352" t="s">
        <v>2563</v>
      </c>
      <c r="D346" s="352">
        <v>2600</v>
      </c>
      <c r="E346" s="352" t="s">
        <v>386</v>
      </c>
      <c r="F346" s="352">
        <v>1</v>
      </c>
      <c r="G346" s="352" t="s">
        <v>4367</v>
      </c>
      <c r="H346" s="352"/>
      <c r="I346" s="364"/>
      <c r="J346" s="364"/>
      <c r="K346" s="365">
        <v>0</v>
      </c>
      <c r="L346" s="366" t="s">
        <v>4368</v>
      </c>
    </row>
    <row r="347" ht="19.2" customHeight="1" spans="1:12">
      <c r="A347" s="350">
        <v>341</v>
      </c>
      <c r="B347" s="386" t="s">
        <v>4188</v>
      </c>
      <c r="C347" s="352" t="s">
        <v>4738</v>
      </c>
      <c r="D347" s="352" t="s">
        <v>4742</v>
      </c>
      <c r="E347" s="352" t="s">
        <v>386</v>
      </c>
      <c r="F347" s="352">
        <v>1</v>
      </c>
      <c r="G347" s="352" t="s">
        <v>4367</v>
      </c>
      <c r="H347" s="352"/>
      <c r="I347" s="364"/>
      <c r="J347" s="364"/>
      <c r="K347" s="365">
        <v>40</v>
      </c>
      <c r="L347" s="366" t="s">
        <v>4368</v>
      </c>
    </row>
    <row r="348" ht="19.2" customHeight="1" spans="1:12">
      <c r="A348" s="350">
        <v>342</v>
      </c>
      <c r="B348" s="386" t="s">
        <v>4188</v>
      </c>
      <c r="C348" s="352" t="s">
        <v>4743</v>
      </c>
      <c r="D348" s="352" t="s">
        <v>4744</v>
      </c>
      <c r="E348" s="352" t="s">
        <v>342</v>
      </c>
      <c r="F348" s="352">
        <v>1</v>
      </c>
      <c r="G348" s="352" t="s">
        <v>4367</v>
      </c>
      <c r="H348" s="352"/>
      <c r="I348" s="364"/>
      <c r="J348" s="364"/>
      <c r="K348" s="365">
        <v>25</v>
      </c>
      <c r="L348" s="366" t="s">
        <v>4368</v>
      </c>
    </row>
    <row r="349" ht="19.2" customHeight="1" spans="1:12">
      <c r="A349" s="350">
        <v>343</v>
      </c>
      <c r="B349" s="386" t="s">
        <v>4188</v>
      </c>
      <c r="C349" s="352" t="s">
        <v>2761</v>
      </c>
      <c r="D349" s="352" t="s">
        <v>4745</v>
      </c>
      <c r="E349" s="352" t="s">
        <v>386</v>
      </c>
      <c r="F349" s="352">
        <v>2</v>
      </c>
      <c r="G349" s="352" t="s">
        <v>4367</v>
      </c>
      <c r="H349" s="352"/>
      <c r="I349" s="364"/>
      <c r="J349" s="364"/>
      <c r="K349" s="365">
        <v>25</v>
      </c>
      <c r="L349" s="366" t="s">
        <v>4368</v>
      </c>
    </row>
    <row r="350" ht="19.2" customHeight="1" spans="1:12">
      <c r="A350" s="350">
        <v>344</v>
      </c>
      <c r="B350" s="386" t="s">
        <v>4188</v>
      </c>
      <c r="C350" s="352" t="s">
        <v>4209</v>
      </c>
      <c r="D350" s="352" t="s">
        <v>4746</v>
      </c>
      <c r="E350" s="352" t="s">
        <v>386</v>
      </c>
      <c r="F350" s="352">
        <v>1</v>
      </c>
      <c r="G350" s="352" t="s">
        <v>4367</v>
      </c>
      <c r="H350" s="352"/>
      <c r="I350" s="364">
        <v>6800</v>
      </c>
      <c r="J350" s="364"/>
      <c r="K350" s="365">
        <v>30</v>
      </c>
      <c r="L350" s="366" t="s">
        <v>4368</v>
      </c>
    </row>
    <row r="351" ht="19.2" customHeight="1" spans="1:12">
      <c r="A351" s="350">
        <v>345</v>
      </c>
      <c r="B351" s="386" t="s">
        <v>4188</v>
      </c>
      <c r="C351" s="352" t="s">
        <v>4747</v>
      </c>
      <c r="D351" s="352" t="s">
        <v>4748</v>
      </c>
      <c r="E351" s="352" t="s">
        <v>386</v>
      </c>
      <c r="F351" s="352">
        <v>1</v>
      </c>
      <c r="G351" s="352" t="s">
        <v>4367</v>
      </c>
      <c r="H351" s="352"/>
      <c r="I351" s="364">
        <v>9500</v>
      </c>
      <c r="J351" s="364"/>
      <c r="K351" s="365">
        <v>15</v>
      </c>
      <c r="L351" s="366" t="s">
        <v>4368</v>
      </c>
    </row>
    <row r="352" ht="19.2" customHeight="1" spans="1:12">
      <c r="A352" s="350">
        <v>346</v>
      </c>
      <c r="B352" s="386" t="s">
        <v>4188</v>
      </c>
      <c r="C352" s="352" t="s">
        <v>4749</v>
      </c>
      <c r="D352" s="352"/>
      <c r="E352" s="352" t="s">
        <v>386</v>
      </c>
      <c r="F352" s="352">
        <v>1</v>
      </c>
      <c r="G352" s="352" t="s">
        <v>4367</v>
      </c>
      <c r="H352" s="352"/>
      <c r="I352" s="364"/>
      <c r="J352" s="364"/>
      <c r="K352" s="365">
        <v>20</v>
      </c>
      <c r="L352" s="366" t="s">
        <v>4368</v>
      </c>
    </row>
    <row r="353" ht="19.2" customHeight="1" spans="1:12">
      <c r="A353" s="350">
        <v>347</v>
      </c>
      <c r="B353" s="386" t="s">
        <v>4188</v>
      </c>
      <c r="C353" s="352" t="s">
        <v>4750</v>
      </c>
      <c r="D353" s="352" t="s">
        <v>4751</v>
      </c>
      <c r="E353" s="352" t="s">
        <v>386</v>
      </c>
      <c r="F353" s="352">
        <v>1</v>
      </c>
      <c r="G353" s="352" t="s">
        <v>4367</v>
      </c>
      <c r="H353" s="352"/>
      <c r="I353" s="364"/>
      <c r="J353" s="364"/>
      <c r="K353" s="365">
        <v>20</v>
      </c>
      <c r="L353" s="366" t="s">
        <v>4368</v>
      </c>
    </row>
    <row r="354" ht="19.2" customHeight="1" spans="1:12">
      <c r="A354" s="350">
        <v>348</v>
      </c>
      <c r="B354" s="386" t="s">
        <v>4188</v>
      </c>
      <c r="C354" s="352" t="s">
        <v>4752</v>
      </c>
      <c r="D354" s="352" t="s">
        <v>4753</v>
      </c>
      <c r="E354" s="352" t="s">
        <v>386</v>
      </c>
      <c r="F354" s="352">
        <v>2</v>
      </c>
      <c r="G354" s="352" t="s">
        <v>4367</v>
      </c>
      <c r="H354" s="352"/>
      <c r="I354" s="364"/>
      <c r="J354" s="364"/>
      <c r="K354" s="365">
        <v>15</v>
      </c>
      <c r="L354" s="366" t="s">
        <v>4368</v>
      </c>
    </row>
    <row r="355" ht="19.2" customHeight="1" spans="1:12">
      <c r="A355" s="350">
        <v>349</v>
      </c>
      <c r="B355" s="386" t="s">
        <v>4188</v>
      </c>
      <c r="C355" s="352" t="s">
        <v>4754</v>
      </c>
      <c r="D355" s="352" t="s">
        <v>4755</v>
      </c>
      <c r="E355" s="352" t="s">
        <v>386</v>
      </c>
      <c r="F355" s="352">
        <v>1</v>
      </c>
      <c r="G355" s="352" t="s">
        <v>4367</v>
      </c>
      <c r="H355" s="352"/>
      <c r="I355" s="364"/>
      <c r="J355" s="364"/>
      <c r="K355" s="365">
        <v>0</v>
      </c>
      <c r="L355" s="366" t="s">
        <v>4368</v>
      </c>
    </row>
    <row r="356" ht="19.2" customHeight="1" spans="1:12">
      <c r="A356" s="350">
        <v>350</v>
      </c>
      <c r="B356" s="386" t="s">
        <v>4188</v>
      </c>
      <c r="C356" s="352" t="s">
        <v>4756</v>
      </c>
      <c r="D356" s="352" t="s">
        <v>4757</v>
      </c>
      <c r="E356" s="352" t="s">
        <v>386</v>
      </c>
      <c r="F356" s="352">
        <v>2</v>
      </c>
      <c r="G356" s="352" t="s">
        <v>4367</v>
      </c>
      <c r="H356" s="352"/>
      <c r="I356" s="364"/>
      <c r="J356" s="364"/>
      <c r="K356" s="365">
        <v>0</v>
      </c>
      <c r="L356" s="366" t="s">
        <v>4368</v>
      </c>
    </row>
    <row r="357" ht="19.2" customHeight="1" spans="1:12">
      <c r="A357" s="350">
        <v>351</v>
      </c>
      <c r="B357" s="386" t="s">
        <v>4188</v>
      </c>
      <c r="C357" s="352" t="s">
        <v>4758</v>
      </c>
      <c r="D357" s="352" t="s">
        <v>4759</v>
      </c>
      <c r="E357" s="352" t="s">
        <v>386</v>
      </c>
      <c r="F357" s="352">
        <v>6</v>
      </c>
      <c r="G357" s="352" t="s">
        <v>4367</v>
      </c>
      <c r="H357" s="352"/>
      <c r="I357" s="364"/>
      <c r="J357" s="364"/>
      <c r="K357" s="365">
        <v>0</v>
      </c>
      <c r="L357" s="366" t="s">
        <v>4368</v>
      </c>
    </row>
    <row r="358" ht="19.2" customHeight="1" spans="1:12">
      <c r="A358" s="350">
        <v>352</v>
      </c>
      <c r="B358" s="386" t="s">
        <v>4188</v>
      </c>
      <c r="C358" s="352" t="s">
        <v>4760</v>
      </c>
      <c r="D358" s="352" t="s">
        <v>4761</v>
      </c>
      <c r="E358" s="352" t="s">
        <v>386</v>
      </c>
      <c r="F358" s="352">
        <v>100</v>
      </c>
      <c r="G358" s="352" t="s">
        <v>4367</v>
      </c>
      <c r="H358" s="352"/>
      <c r="I358" s="364"/>
      <c r="J358" s="364"/>
      <c r="K358" s="365">
        <v>10</v>
      </c>
      <c r="L358" s="366" t="s">
        <v>4368</v>
      </c>
    </row>
    <row r="359" ht="19.2" customHeight="1" spans="1:12">
      <c r="A359" s="350">
        <v>353</v>
      </c>
      <c r="B359" s="386" t="s">
        <v>4188</v>
      </c>
      <c r="C359" s="352" t="s">
        <v>4762</v>
      </c>
      <c r="D359" s="352" t="s">
        <v>4763</v>
      </c>
      <c r="E359" s="352" t="s">
        <v>386</v>
      </c>
      <c r="F359" s="352">
        <v>5</v>
      </c>
      <c r="G359" s="352" t="s">
        <v>4367</v>
      </c>
      <c r="H359" s="352"/>
      <c r="I359" s="364">
        <v>70000</v>
      </c>
      <c r="J359" s="364"/>
      <c r="K359" s="365">
        <v>20</v>
      </c>
      <c r="L359" s="366" t="s">
        <v>4368</v>
      </c>
    </row>
    <row r="360" ht="19.2" customHeight="1" spans="1:12">
      <c r="A360" s="350">
        <v>354</v>
      </c>
      <c r="B360" s="386" t="s">
        <v>4188</v>
      </c>
      <c r="C360" s="352" t="s">
        <v>4192</v>
      </c>
      <c r="D360" s="352" t="s">
        <v>4764</v>
      </c>
      <c r="E360" s="352" t="s">
        <v>342</v>
      </c>
      <c r="F360" s="352">
        <v>1</v>
      </c>
      <c r="G360" s="352" t="s">
        <v>4367</v>
      </c>
      <c r="H360" s="352"/>
      <c r="I360" s="364">
        <v>3300</v>
      </c>
      <c r="J360" s="364"/>
      <c r="K360" s="365">
        <v>20</v>
      </c>
      <c r="L360" s="366" t="s">
        <v>4368</v>
      </c>
    </row>
    <row r="361" ht="19.2" customHeight="1" spans="1:12">
      <c r="A361" s="350">
        <v>355</v>
      </c>
      <c r="B361" s="386" t="s">
        <v>4188</v>
      </c>
      <c r="C361" s="352" t="s">
        <v>4765</v>
      </c>
      <c r="D361" s="352" t="s">
        <v>4766</v>
      </c>
      <c r="E361" s="352" t="s">
        <v>342</v>
      </c>
      <c r="F361" s="352">
        <v>1</v>
      </c>
      <c r="G361" s="352" t="s">
        <v>4367</v>
      </c>
      <c r="H361" s="352"/>
      <c r="I361" s="364">
        <v>6800</v>
      </c>
      <c r="J361" s="364"/>
      <c r="K361" s="365">
        <v>15</v>
      </c>
      <c r="L361" s="366" t="s">
        <v>4368</v>
      </c>
    </row>
    <row r="362" ht="19.2" customHeight="1" spans="1:12">
      <c r="A362" s="350">
        <v>356</v>
      </c>
      <c r="B362" s="386" t="s">
        <v>4188</v>
      </c>
      <c r="C362" s="352" t="s">
        <v>4765</v>
      </c>
      <c r="D362" s="352" t="s">
        <v>4767</v>
      </c>
      <c r="E362" s="352" t="s">
        <v>342</v>
      </c>
      <c r="F362" s="352">
        <v>1</v>
      </c>
      <c r="G362" s="352" t="s">
        <v>4367</v>
      </c>
      <c r="H362" s="352"/>
      <c r="I362" s="364"/>
      <c r="J362" s="364"/>
      <c r="K362" s="365">
        <v>15</v>
      </c>
      <c r="L362" s="366" t="s">
        <v>4368</v>
      </c>
    </row>
    <row r="363" ht="19.2" customHeight="1" spans="1:12">
      <c r="A363" s="350">
        <v>357</v>
      </c>
      <c r="B363" s="386" t="s">
        <v>4188</v>
      </c>
      <c r="C363" s="352" t="s">
        <v>4768</v>
      </c>
      <c r="D363" s="352" t="s">
        <v>4769</v>
      </c>
      <c r="E363" s="352" t="s">
        <v>342</v>
      </c>
      <c r="F363" s="352">
        <v>1</v>
      </c>
      <c r="G363" s="352" t="s">
        <v>4367</v>
      </c>
      <c r="H363" s="352"/>
      <c r="I363" s="364">
        <v>2980</v>
      </c>
      <c r="J363" s="364"/>
      <c r="K363" s="365">
        <v>25</v>
      </c>
      <c r="L363" s="366" t="s">
        <v>4368</v>
      </c>
    </row>
    <row r="364" ht="19.2" customHeight="1" spans="1:12">
      <c r="A364" s="350">
        <v>358</v>
      </c>
      <c r="B364" s="386" t="s">
        <v>4188</v>
      </c>
      <c r="C364" s="352" t="s">
        <v>4201</v>
      </c>
      <c r="D364" s="352" t="s">
        <v>4737</v>
      </c>
      <c r="E364" s="352" t="s">
        <v>342</v>
      </c>
      <c r="F364" s="352">
        <v>1</v>
      </c>
      <c r="G364" s="352" t="s">
        <v>4468</v>
      </c>
      <c r="H364" s="352"/>
      <c r="I364" s="364">
        <v>4080</v>
      </c>
      <c r="J364" s="364"/>
      <c r="K364" s="365">
        <v>35</v>
      </c>
      <c r="L364" s="366" t="s">
        <v>4368</v>
      </c>
    </row>
    <row r="365" ht="19.2" customHeight="1" spans="1:12">
      <c r="A365" s="350">
        <v>359</v>
      </c>
      <c r="B365" s="386" t="s">
        <v>4188</v>
      </c>
      <c r="C365" s="352" t="s">
        <v>4770</v>
      </c>
      <c r="D365" s="352" t="s">
        <v>4771</v>
      </c>
      <c r="E365" s="352" t="s">
        <v>342</v>
      </c>
      <c r="F365" s="352">
        <v>1</v>
      </c>
      <c r="G365" s="352" t="s">
        <v>4468</v>
      </c>
      <c r="H365" s="352"/>
      <c r="I365" s="364"/>
      <c r="J365" s="364"/>
      <c r="K365" s="365">
        <v>30</v>
      </c>
      <c r="L365" s="366" t="s">
        <v>4368</v>
      </c>
    </row>
    <row r="366" ht="19.2" customHeight="1" spans="1:12">
      <c r="A366" s="350">
        <v>360</v>
      </c>
      <c r="B366" s="386" t="s">
        <v>4188</v>
      </c>
      <c r="C366" s="352" t="s">
        <v>4772</v>
      </c>
      <c r="D366" s="352" t="s">
        <v>4773</v>
      </c>
      <c r="E366" s="352" t="s">
        <v>342</v>
      </c>
      <c r="F366" s="352">
        <v>1</v>
      </c>
      <c r="G366" s="352" t="s">
        <v>4468</v>
      </c>
      <c r="H366" s="352"/>
      <c r="I366" s="364"/>
      <c r="J366" s="364"/>
      <c r="K366" s="365">
        <v>15</v>
      </c>
      <c r="L366" s="366" t="s">
        <v>4368</v>
      </c>
    </row>
    <row r="367" ht="19.2" customHeight="1" spans="1:12">
      <c r="A367" s="350">
        <v>361</v>
      </c>
      <c r="B367" s="386" t="s">
        <v>4188</v>
      </c>
      <c r="C367" s="352" t="s">
        <v>4201</v>
      </c>
      <c r="D367" s="352" t="s">
        <v>4774</v>
      </c>
      <c r="E367" s="352" t="s">
        <v>342</v>
      </c>
      <c r="F367" s="352">
        <v>1</v>
      </c>
      <c r="G367" s="352" t="s">
        <v>4468</v>
      </c>
      <c r="H367" s="352"/>
      <c r="I367" s="364">
        <v>4080</v>
      </c>
      <c r="J367" s="364"/>
      <c r="K367" s="365">
        <v>35</v>
      </c>
      <c r="L367" s="366" t="s">
        <v>4368</v>
      </c>
    </row>
    <row r="368" ht="19.2" customHeight="1" spans="1:12">
      <c r="A368" s="350">
        <v>362</v>
      </c>
      <c r="B368" s="386" t="s">
        <v>4188</v>
      </c>
      <c r="C368" s="352" t="s">
        <v>4201</v>
      </c>
      <c r="D368" s="352" t="s">
        <v>4775</v>
      </c>
      <c r="E368" s="352" t="s">
        <v>342</v>
      </c>
      <c r="F368" s="352">
        <v>1</v>
      </c>
      <c r="G368" s="352" t="s">
        <v>4468</v>
      </c>
      <c r="H368" s="352"/>
      <c r="I368" s="364">
        <v>4200</v>
      </c>
      <c r="J368" s="364"/>
      <c r="K368" s="365">
        <v>35</v>
      </c>
      <c r="L368" s="366" t="s">
        <v>4368</v>
      </c>
    </row>
    <row r="369" ht="19.2" customHeight="1" spans="1:12">
      <c r="A369" s="350">
        <v>363</v>
      </c>
      <c r="B369" s="386" t="s">
        <v>4188</v>
      </c>
      <c r="C369" s="352" t="s">
        <v>4201</v>
      </c>
      <c r="D369" s="352" t="s">
        <v>4737</v>
      </c>
      <c r="E369" s="352" t="s">
        <v>342</v>
      </c>
      <c r="F369" s="352">
        <v>2</v>
      </c>
      <c r="G369" s="352" t="s">
        <v>4468</v>
      </c>
      <c r="H369" s="352"/>
      <c r="I369" s="364">
        <v>10960</v>
      </c>
      <c r="J369" s="364"/>
      <c r="K369" s="365">
        <v>70</v>
      </c>
      <c r="L369" s="366" t="s">
        <v>4368</v>
      </c>
    </row>
    <row r="370" ht="19.2" customHeight="1" spans="1:12">
      <c r="A370" s="350">
        <v>364</v>
      </c>
      <c r="B370" s="386" t="s">
        <v>4188</v>
      </c>
      <c r="C370" s="352" t="s">
        <v>4201</v>
      </c>
      <c r="D370" s="352" t="s">
        <v>4776</v>
      </c>
      <c r="E370" s="352" t="s">
        <v>342</v>
      </c>
      <c r="F370" s="352">
        <v>1</v>
      </c>
      <c r="G370" s="352" t="s">
        <v>4468</v>
      </c>
      <c r="H370" s="352"/>
      <c r="I370" s="364">
        <v>5480</v>
      </c>
      <c r="J370" s="364"/>
      <c r="K370" s="365">
        <v>35</v>
      </c>
      <c r="L370" s="366" t="s">
        <v>4368</v>
      </c>
    </row>
    <row r="371" ht="19.2" customHeight="1" spans="1:12">
      <c r="A371" s="350">
        <v>365</v>
      </c>
      <c r="B371" s="386" t="s">
        <v>4188</v>
      </c>
      <c r="C371" s="352" t="s">
        <v>2761</v>
      </c>
      <c r="D371" s="352" t="s">
        <v>4777</v>
      </c>
      <c r="E371" s="352" t="s">
        <v>342</v>
      </c>
      <c r="F371" s="352">
        <v>3</v>
      </c>
      <c r="G371" s="352" t="s">
        <v>4468</v>
      </c>
      <c r="H371" s="352"/>
      <c r="I371" s="364">
        <v>9000</v>
      </c>
      <c r="J371" s="364"/>
      <c r="K371" s="365">
        <v>20</v>
      </c>
      <c r="L371" s="366" t="s">
        <v>4368</v>
      </c>
    </row>
    <row r="372" ht="19.2" customHeight="1" spans="1:12">
      <c r="A372" s="350">
        <v>366</v>
      </c>
      <c r="B372" s="386" t="s">
        <v>4188</v>
      </c>
      <c r="C372" s="352" t="s">
        <v>4778</v>
      </c>
      <c r="D372" s="352" t="s">
        <v>4737</v>
      </c>
      <c r="E372" s="352" t="s">
        <v>342</v>
      </c>
      <c r="F372" s="352">
        <v>1</v>
      </c>
      <c r="G372" s="352" t="s">
        <v>4468</v>
      </c>
      <c r="H372" s="352"/>
      <c r="I372" s="364">
        <v>5480</v>
      </c>
      <c r="J372" s="364"/>
      <c r="K372" s="365">
        <v>35</v>
      </c>
      <c r="L372" s="366" t="s">
        <v>4368</v>
      </c>
    </row>
    <row r="373" ht="19.2" customHeight="1" spans="1:12">
      <c r="A373" s="350">
        <v>367</v>
      </c>
      <c r="B373" s="386" t="s">
        <v>4188</v>
      </c>
      <c r="C373" s="352" t="s">
        <v>2761</v>
      </c>
      <c r="D373" s="352" t="s">
        <v>4779</v>
      </c>
      <c r="E373" s="352" t="s">
        <v>342</v>
      </c>
      <c r="F373" s="352">
        <v>1</v>
      </c>
      <c r="G373" s="352" t="s">
        <v>4468</v>
      </c>
      <c r="H373" s="352"/>
      <c r="I373" s="364">
        <v>3100</v>
      </c>
      <c r="J373" s="364"/>
      <c r="K373" s="365">
        <v>20</v>
      </c>
      <c r="L373" s="366" t="s">
        <v>4368</v>
      </c>
    </row>
    <row r="374" ht="19.2" customHeight="1" spans="1:12">
      <c r="A374" s="350">
        <v>368</v>
      </c>
      <c r="B374" s="386" t="s">
        <v>4188</v>
      </c>
      <c r="C374" s="352" t="s">
        <v>4778</v>
      </c>
      <c r="D374" s="352" t="s">
        <v>4780</v>
      </c>
      <c r="E374" s="352" t="s">
        <v>342</v>
      </c>
      <c r="F374" s="352">
        <v>1</v>
      </c>
      <c r="G374" s="352" t="s">
        <v>4468</v>
      </c>
      <c r="H374" s="352"/>
      <c r="I374" s="364">
        <v>3830</v>
      </c>
      <c r="J374" s="364"/>
      <c r="K374" s="365">
        <v>35</v>
      </c>
      <c r="L374" s="366" t="s">
        <v>4368</v>
      </c>
    </row>
    <row r="375" ht="19.2" customHeight="1" spans="1:12">
      <c r="A375" s="350">
        <v>369</v>
      </c>
      <c r="B375" s="386" t="s">
        <v>4188</v>
      </c>
      <c r="C375" s="352" t="s">
        <v>4778</v>
      </c>
      <c r="D375" s="352" t="s">
        <v>4737</v>
      </c>
      <c r="E375" s="352" t="s">
        <v>342</v>
      </c>
      <c r="F375" s="352">
        <v>1</v>
      </c>
      <c r="G375" s="352" t="s">
        <v>4468</v>
      </c>
      <c r="H375" s="352"/>
      <c r="I375" s="364">
        <v>5480</v>
      </c>
      <c r="J375" s="364"/>
      <c r="K375" s="365">
        <v>35</v>
      </c>
      <c r="L375" s="366" t="s">
        <v>4368</v>
      </c>
    </row>
    <row r="376" ht="19.2" customHeight="1" spans="1:12">
      <c r="A376" s="350">
        <v>370</v>
      </c>
      <c r="B376" s="386" t="s">
        <v>4188</v>
      </c>
      <c r="C376" s="352" t="s">
        <v>4778</v>
      </c>
      <c r="D376" s="352" t="s">
        <v>4737</v>
      </c>
      <c r="E376" s="352" t="s">
        <v>342</v>
      </c>
      <c r="F376" s="352">
        <v>1</v>
      </c>
      <c r="G376" s="352" t="s">
        <v>4468</v>
      </c>
      <c r="H376" s="352"/>
      <c r="I376" s="364">
        <v>5480</v>
      </c>
      <c r="J376" s="364"/>
      <c r="K376" s="365">
        <v>35</v>
      </c>
      <c r="L376" s="366" t="s">
        <v>4368</v>
      </c>
    </row>
    <row r="377" ht="19.2" customHeight="1" spans="1:12">
      <c r="A377" s="350">
        <v>371</v>
      </c>
      <c r="B377" s="386" t="s">
        <v>4188</v>
      </c>
      <c r="C377" s="352" t="s">
        <v>4778</v>
      </c>
      <c r="D377" s="352" t="s">
        <v>4781</v>
      </c>
      <c r="E377" s="352" t="s">
        <v>342</v>
      </c>
      <c r="F377" s="352">
        <v>1</v>
      </c>
      <c r="G377" s="352" t="s">
        <v>4468</v>
      </c>
      <c r="H377" s="352"/>
      <c r="I377" s="364">
        <v>4200</v>
      </c>
      <c r="J377" s="364"/>
      <c r="K377" s="365">
        <v>35</v>
      </c>
      <c r="L377" s="366" t="s">
        <v>4368</v>
      </c>
    </row>
    <row r="378" ht="19.2" customHeight="1" spans="1:12">
      <c r="A378" s="350">
        <v>372</v>
      </c>
      <c r="B378" s="386" t="s">
        <v>4188</v>
      </c>
      <c r="C378" s="352" t="s">
        <v>4209</v>
      </c>
      <c r="D378" s="352" t="s">
        <v>4782</v>
      </c>
      <c r="E378" s="352" t="s">
        <v>342</v>
      </c>
      <c r="F378" s="352">
        <v>1</v>
      </c>
      <c r="G378" s="352" t="s">
        <v>4468</v>
      </c>
      <c r="H378" s="352"/>
      <c r="I378" s="364">
        <v>5588</v>
      </c>
      <c r="J378" s="364"/>
      <c r="K378" s="365">
        <v>30</v>
      </c>
      <c r="L378" s="366" t="s">
        <v>4368</v>
      </c>
    </row>
    <row r="379" ht="19.2" customHeight="1" spans="1:12">
      <c r="A379" s="350">
        <v>373</v>
      </c>
      <c r="B379" s="386" t="s">
        <v>4188</v>
      </c>
      <c r="C379" s="352" t="s">
        <v>4201</v>
      </c>
      <c r="D379" s="352" t="s">
        <v>4783</v>
      </c>
      <c r="E379" s="352" t="s">
        <v>342</v>
      </c>
      <c r="F379" s="352">
        <v>1</v>
      </c>
      <c r="G379" s="352" t="s">
        <v>4468</v>
      </c>
      <c r="H379" s="352"/>
      <c r="I379" s="364">
        <v>3273</v>
      </c>
      <c r="J379" s="364"/>
      <c r="K379" s="365">
        <v>35</v>
      </c>
      <c r="L379" s="366" t="s">
        <v>4368</v>
      </c>
    </row>
    <row r="380" ht="19.2" customHeight="1" spans="1:12">
      <c r="A380" s="350">
        <v>374</v>
      </c>
      <c r="B380" s="386" t="s">
        <v>4188</v>
      </c>
      <c r="C380" s="352" t="s">
        <v>4201</v>
      </c>
      <c r="D380" s="352" t="s">
        <v>4784</v>
      </c>
      <c r="E380" s="352" t="s">
        <v>342</v>
      </c>
      <c r="F380" s="352">
        <v>1</v>
      </c>
      <c r="G380" s="352" t="s">
        <v>4468</v>
      </c>
      <c r="H380" s="352"/>
      <c r="I380" s="364">
        <v>4786</v>
      </c>
      <c r="J380" s="364"/>
      <c r="K380" s="365">
        <v>35</v>
      </c>
      <c r="L380" s="366" t="s">
        <v>4368</v>
      </c>
    </row>
    <row r="381" ht="19.2" customHeight="1" spans="1:12">
      <c r="A381" s="350">
        <v>375</v>
      </c>
      <c r="B381" s="386" t="s">
        <v>4188</v>
      </c>
      <c r="C381" s="352" t="s">
        <v>4785</v>
      </c>
      <c r="D381" s="352" t="s">
        <v>4786</v>
      </c>
      <c r="E381" s="352" t="s">
        <v>342</v>
      </c>
      <c r="F381" s="352">
        <v>1</v>
      </c>
      <c r="G381" s="352" t="s">
        <v>4468</v>
      </c>
      <c r="H381" s="352"/>
      <c r="I381" s="364">
        <v>2550</v>
      </c>
      <c r="J381" s="364"/>
      <c r="K381" s="365">
        <v>30</v>
      </c>
      <c r="L381" s="366" t="s">
        <v>4368</v>
      </c>
    </row>
    <row r="382" ht="19.2" customHeight="1" spans="1:12">
      <c r="A382" s="350">
        <v>376</v>
      </c>
      <c r="B382" s="386" t="s">
        <v>4188</v>
      </c>
      <c r="C382" s="352" t="s">
        <v>4201</v>
      </c>
      <c r="D382" s="352" t="s">
        <v>4787</v>
      </c>
      <c r="E382" s="352" t="s">
        <v>342</v>
      </c>
      <c r="F382" s="352">
        <v>1</v>
      </c>
      <c r="G382" s="352" t="s">
        <v>4468</v>
      </c>
      <c r="H382" s="352"/>
      <c r="I382" s="364">
        <v>4200</v>
      </c>
      <c r="J382" s="364"/>
      <c r="K382" s="365">
        <v>35</v>
      </c>
      <c r="L382" s="366" t="s">
        <v>4368</v>
      </c>
    </row>
    <row r="383" ht="19.2" customHeight="1" spans="1:12">
      <c r="A383" s="350">
        <v>377</v>
      </c>
      <c r="B383" s="386" t="s">
        <v>4188</v>
      </c>
      <c r="C383" s="352" t="s">
        <v>2761</v>
      </c>
      <c r="D383" s="352" t="s">
        <v>4788</v>
      </c>
      <c r="E383" s="352" t="s">
        <v>342</v>
      </c>
      <c r="F383" s="352">
        <v>1</v>
      </c>
      <c r="G383" s="352" t="s">
        <v>4468</v>
      </c>
      <c r="H383" s="352"/>
      <c r="I383" s="364">
        <v>1960</v>
      </c>
      <c r="J383" s="364"/>
      <c r="K383" s="365">
        <v>20</v>
      </c>
      <c r="L383" s="366" t="s">
        <v>4368</v>
      </c>
    </row>
    <row r="384" ht="19.2" customHeight="1" spans="1:12">
      <c r="A384" s="350">
        <v>378</v>
      </c>
      <c r="B384" s="386" t="s">
        <v>4188</v>
      </c>
      <c r="C384" s="352" t="s">
        <v>4201</v>
      </c>
      <c r="D384" s="352" t="s">
        <v>4789</v>
      </c>
      <c r="E384" s="352" t="s">
        <v>342</v>
      </c>
      <c r="F384" s="352">
        <v>1</v>
      </c>
      <c r="G384" s="352" t="s">
        <v>4468</v>
      </c>
      <c r="H384" s="352"/>
      <c r="I384" s="364">
        <v>3890</v>
      </c>
      <c r="J384" s="364"/>
      <c r="K384" s="365">
        <v>35</v>
      </c>
      <c r="L384" s="366" t="s">
        <v>4368</v>
      </c>
    </row>
    <row r="385" ht="19.2" customHeight="1" spans="1:12">
      <c r="A385" s="350">
        <v>379</v>
      </c>
      <c r="B385" s="386" t="s">
        <v>4188</v>
      </c>
      <c r="C385" s="352" t="s">
        <v>4790</v>
      </c>
      <c r="D385" s="352" t="s">
        <v>4791</v>
      </c>
      <c r="E385" s="352" t="s">
        <v>342</v>
      </c>
      <c r="F385" s="352">
        <v>2</v>
      </c>
      <c r="G385" s="352" t="s">
        <v>4468</v>
      </c>
      <c r="H385" s="352"/>
      <c r="I385" s="364">
        <v>7300</v>
      </c>
      <c r="J385" s="364"/>
      <c r="K385" s="365">
        <v>40</v>
      </c>
      <c r="L385" s="366" t="s">
        <v>4368</v>
      </c>
    </row>
    <row r="386" ht="19.2" customHeight="1" spans="1:12">
      <c r="A386" s="350">
        <v>380</v>
      </c>
      <c r="B386" s="386" t="s">
        <v>4188</v>
      </c>
      <c r="C386" s="352" t="s">
        <v>4778</v>
      </c>
      <c r="D386" s="352" t="s">
        <v>4792</v>
      </c>
      <c r="E386" s="352" t="s">
        <v>342</v>
      </c>
      <c r="F386" s="352">
        <v>1</v>
      </c>
      <c r="G386" s="352" t="s">
        <v>4468</v>
      </c>
      <c r="H386" s="352"/>
      <c r="I386" s="364">
        <v>3850</v>
      </c>
      <c r="J386" s="364"/>
      <c r="K386" s="365">
        <v>35</v>
      </c>
      <c r="L386" s="366" t="s">
        <v>4368</v>
      </c>
    </row>
    <row r="387" ht="19.2" customHeight="1" spans="1:12">
      <c r="A387" s="350">
        <v>381</v>
      </c>
      <c r="B387" s="386" t="s">
        <v>4188</v>
      </c>
      <c r="C387" s="352" t="s">
        <v>4201</v>
      </c>
      <c r="D387" s="352" t="s">
        <v>4793</v>
      </c>
      <c r="E387" s="352" t="s">
        <v>342</v>
      </c>
      <c r="F387" s="352">
        <v>1</v>
      </c>
      <c r="G387" s="352" t="s">
        <v>4468</v>
      </c>
      <c r="H387" s="352"/>
      <c r="I387" s="364">
        <v>6350</v>
      </c>
      <c r="J387" s="364"/>
      <c r="K387" s="365">
        <v>35</v>
      </c>
      <c r="L387" s="366" t="s">
        <v>4368</v>
      </c>
    </row>
    <row r="388" ht="19.2" customHeight="1" spans="1:12">
      <c r="A388" s="350">
        <v>382</v>
      </c>
      <c r="B388" s="386" t="s">
        <v>4188</v>
      </c>
      <c r="C388" s="352" t="s">
        <v>4201</v>
      </c>
      <c r="D388" s="352" t="s">
        <v>4794</v>
      </c>
      <c r="E388" s="352" t="s">
        <v>342</v>
      </c>
      <c r="F388" s="352">
        <v>1</v>
      </c>
      <c r="G388" s="352" t="s">
        <v>4468</v>
      </c>
      <c r="H388" s="352"/>
      <c r="I388" s="364">
        <v>6200</v>
      </c>
      <c r="J388" s="364"/>
      <c r="K388" s="365">
        <v>35</v>
      </c>
      <c r="L388" s="366" t="s">
        <v>4368</v>
      </c>
    </row>
    <row r="389" ht="19.2" customHeight="1" spans="1:12">
      <c r="A389" s="350">
        <v>383</v>
      </c>
      <c r="B389" s="386" t="s">
        <v>4188</v>
      </c>
      <c r="C389" s="352" t="s">
        <v>4201</v>
      </c>
      <c r="D389" s="352" t="s">
        <v>4795</v>
      </c>
      <c r="E389" s="352" t="s">
        <v>342</v>
      </c>
      <c r="F389" s="352">
        <v>1</v>
      </c>
      <c r="G389" s="352" t="s">
        <v>4468</v>
      </c>
      <c r="H389" s="352"/>
      <c r="I389" s="364">
        <v>3850</v>
      </c>
      <c r="J389" s="364"/>
      <c r="K389" s="365">
        <v>35</v>
      </c>
      <c r="L389" s="366" t="s">
        <v>4368</v>
      </c>
    </row>
    <row r="390" ht="19.2" customHeight="1" spans="1:12">
      <c r="A390" s="350">
        <v>384</v>
      </c>
      <c r="B390" s="386" t="s">
        <v>4188</v>
      </c>
      <c r="C390" s="352" t="s">
        <v>4201</v>
      </c>
      <c r="D390" s="352" t="s">
        <v>4796</v>
      </c>
      <c r="E390" s="352" t="s">
        <v>342</v>
      </c>
      <c r="F390" s="352">
        <v>1</v>
      </c>
      <c r="G390" s="352" t="s">
        <v>4468</v>
      </c>
      <c r="H390" s="352"/>
      <c r="I390" s="364">
        <v>4200</v>
      </c>
      <c r="J390" s="364"/>
      <c r="K390" s="365">
        <v>35</v>
      </c>
      <c r="L390" s="366" t="s">
        <v>4368</v>
      </c>
    </row>
    <row r="391" ht="19.2" customHeight="1" spans="1:12">
      <c r="A391" s="350">
        <v>385</v>
      </c>
      <c r="B391" s="386" t="s">
        <v>4188</v>
      </c>
      <c r="C391" s="352" t="s">
        <v>4201</v>
      </c>
      <c r="D391" s="352" t="s">
        <v>4796</v>
      </c>
      <c r="E391" s="352" t="s">
        <v>342</v>
      </c>
      <c r="F391" s="352">
        <v>1</v>
      </c>
      <c r="G391" s="352" t="s">
        <v>4468</v>
      </c>
      <c r="H391" s="352"/>
      <c r="I391" s="364">
        <v>3850</v>
      </c>
      <c r="J391" s="364"/>
      <c r="K391" s="365">
        <v>35</v>
      </c>
      <c r="L391" s="366" t="s">
        <v>4368</v>
      </c>
    </row>
    <row r="392" ht="19.2" customHeight="1" spans="1:12">
      <c r="A392" s="350">
        <v>386</v>
      </c>
      <c r="B392" s="386" t="s">
        <v>4188</v>
      </c>
      <c r="C392" s="352" t="s">
        <v>4201</v>
      </c>
      <c r="D392" s="352" t="s">
        <v>4797</v>
      </c>
      <c r="E392" s="352" t="s">
        <v>342</v>
      </c>
      <c r="F392" s="352">
        <v>1</v>
      </c>
      <c r="G392" s="352" t="s">
        <v>4468</v>
      </c>
      <c r="H392" s="352"/>
      <c r="I392" s="364">
        <v>4200</v>
      </c>
      <c r="J392" s="364"/>
      <c r="K392" s="365">
        <v>35</v>
      </c>
      <c r="L392" s="366" t="s">
        <v>4368</v>
      </c>
    </row>
    <row r="393" ht="19.2" customHeight="1" spans="1:12">
      <c r="A393" s="350">
        <v>387</v>
      </c>
      <c r="B393" s="386" t="s">
        <v>4188</v>
      </c>
      <c r="C393" s="352" t="s">
        <v>4201</v>
      </c>
      <c r="D393" s="352" t="s">
        <v>4798</v>
      </c>
      <c r="E393" s="352" t="s">
        <v>342</v>
      </c>
      <c r="F393" s="352">
        <v>1</v>
      </c>
      <c r="G393" s="352" t="s">
        <v>4468</v>
      </c>
      <c r="H393" s="352"/>
      <c r="I393" s="364">
        <v>5150</v>
      </c>
      <c r="J393" s="364"/>
      <c r="K393" s="365">
        <v>35</v>
      </c>
      <c r="L393" s="366" t="s">
        <v>4368</v>
      </c>
    </row>
    <row r="394" ht="19.2" customHeight="1" spans="1:12">
      <c r="A394" s="350">
        <v>388</v>
      </c>
      <c r="B394" s="386" t="s">
        <v>4188</v>
      </c>
      <c r="C394" s="352" t="s">
        <v>4201</v>
      </c>
      <c r="D394" s="352" t="s">
        <v>4799</v>
      </c>
      <c r="E394" s="352" t="s">
        <v>342</v>
      </c>
      <c r="F394" s="352">
        <v>1</v>
      </c>
      <c r="G394" s="352" t="s">
        <v>4468</v>
      </c>
      <c r="H394" s="352"/>
      <c r="I394" s="364">
        <v>6404</v>
      </c>
      <c r="J394" s="364"/>
      <c r="K394" s="365">
        <v>35</v>
      </c>
      <c r="L394" s="366" t="s">
        <v>4368</v>
      </c>
    </row>
    <row r="395" ht="19.2" customHeight="1" spans="1:12">
      <c r="A395" s="350">
        <v>389</v>
      </c>
      <c r="B395" s="386" t="s">
        <v>4188</v>
      </c>
      <c r="C395" s="352" t="s">
        <v>4800</v>
      </c>
      <c r="D395" s="352" t="s">
        <v>4801</v>
      </c>
      <c r="E395" s="352" t="s">
        <v>342</v>
      </c>
      <c r="F395" s="352">
        <v>1</v>
      </c>
      <c r="G395" s="352" t="s">
        <v>4468</v>
      </c>
      <c r="H395" s="352"/>
      <c r="I395" s="364">
        <v>65200</v>
      </c>
      <c r="J395" s="364"/>
      <c r="K395" s="365">
        <v>0</v>
      </c>
      <c r="L395" s="366" t="s">
        <v>4368</v>
      </c>
    </row>
    <row r="396" ht="19.2" customHeight="1" spans="1:12">
      <c r="A396" s="350">
        <v>390</v>
      </c>
      <c r="B396" s="386" t="s">
        <v>4188</v>
      </c>
      <c r="C396" s="352" t="s">
        <v>4201</v>
      </c>
      <c r="D396" s="352" t="s">
        <v>4802</v>
      </c>
      <c r="E396" s="352" t="s">
        <v>342</v>
      </c>
      <c r="F396" s="352">
        <v>1</v>
      </c>
      <c r="G396" s="352" t="s">
        <v>4468</v>
      </c>
      <c r="H396" s="352"/>
      <c r="I396" s="364">
        <v>4200</v>
      </c>
      <c r="J396" s="364"/>
      <c r="K396" s="365">
        <v>35</v>
      </c>
      <c r="L396" s="366" t="s">
        <v>4368</v>
      </c>
    </row>
    <row r="397" ht="19.2" customHeight="1" spans="1:12">
      <c r="A397" s="350">
        <v>391</v>
      </c>
      <c r="B397" s="386" t="s">
        <v>4188</v>
      </c>
      <c r="C397" s="352" t="s">
        <v>4803</v>
      </c>
      <c r="D397" s="352" t="s">
        <v>4804</v>
      </c>
      <c r="E397" s="352" t="s">
        <v>342</v>
      </c>
      <c r="F397" s="352">
        <v>1</v>
      </c>
      <c r="G397" s="352" t="s">
        <v>4468</v>
      </c>
      <c r="H397" s="352"/>
      <c r="I397" s="364">
        <v>3850</v>
      </c>
      <c r="J397" s="364"/>
      <c r="K397" s="365">
        <v>0</v>
      </c>
      <c r="L397" s="366" t="s">
        <v>4368</v>
      </c>
    </row>
    <row r="398" ht="19.2" customHeight="1" spans="1:12">
      <c r="A398" s="350">
        <v>392</v>
      </c>
      <c r="B398" s="386" t="s">
        <v>4188</v>
      </c>
      <c r="C398" s="352" t="s">
        <v>4201</v>
      </c>
      <c r="D398" s="352" t="s">
        <v>4805</v>
      </c>
      <c r="E398" s="352" t="s">
        <v>342</v>
      </c>
      <c r="F398" s="352">
        <v>1</v>
      </c>
      <c r="G398" s="352" t="s">
        <v>4468</v>
      </c>
      <c r="H398" s="352"/>
      <c r="I398" s="364">
        <v>4200</v>
      </c>
      <c r="J398" s="364"/>
      <c r="K398" s="365">
        <v>35</v>
      </c>
      <c r="L398" s="366" t="s">
        <v>4368</v>
      </c>
    </row>
    <row r="399" ht="19.2" customHeight="1" spans="1:12">
      <c r="A399" s="350">
        <v>393</v>
      </c>
      <c r="B399" s="386" t="s">
        <v>4188</v>
      </c>
      <c r="C399" s="352" t="s">
        <v>4209</v>
      </c>
      <c r="D399" s="352" t="s">
        <v>4806</v>
      </c>
      <c r="E399" s="352" t="s">
        <v>342</v>
      </c>
      <c r="F399" s="352">
        <v>1</v>
      </c>
      <c r="G399" s="352" t="s">
        <v>4468</v>
      </c>
      <c r="H399" s="352"/>
      <c r="I399" s="364">
        <v>5070</v>
      </c>
      <c r="J399" s="364"/>
      <c r="K399" s="365">
        <v>30</v>
      </c>
      <c r="L399" s="366" t="s">
        <v>4368</v>
      </c>
    </row>
    <row r="400" ht="19.2" customHeight="1" spans="1:12">
      <c r="A400" s="350">
        <v>394</v>
      </c>
      <c r="B400" s="386" t="s">
        <v>4188</v>
      </c>
      <c r="C400" s="352" t="s">
        <v>4209</v>
      </c>
      <c r="D400" s="352" t="s">
        <v>4807</v>
      </c>
      <c r="E400" s="352" t="s">
        <v>342</v>
      </c>
      <c r="F400" s="352">
        <v>1</v>
      </c>
      <c r="G400" s="352" t="s">
        <v>4468</v>
      </c>
      <c r="H400" s="352"/>
      <c r="I400" s="364">
        <v>5070</v>
      </c>
      <c r="J400" s="364"/>
      <c r="K400" s="365">
        <v>30</v>
      </c>
      <c r="L400" s="366" t="s">
        <v>4368</v>
      </c>
    </row>
    <row r="401" ht="19.2" customHeight="1" spans="1:12">
      <c r="A401" s="350">
        <v>395</v>
      </c>
      <c r="B401" s="386" t="s">
        <v>4188</v>
      </c>
      <c r="C401" s="352" t="s">
        <v>4209</v>
      </c>
      <c r="D401" s="352" t="s">
        <v>4808</v>
      </c>
      <c r="E401" s="352" t="s">
        <v>342</v>
      </c>
      <c r="F401" s="352">
        <v>1</v>
      </c>
      <c r="G401" s="352" t="s">
        <v>4468</v>
      </c>
      <c r="H401" s="352"/>
      <c r="I401" s="364">
        <v>11350</v>
      </c>
      <c r="J401" s="364"/>
      <c r="K401" s="365">
        <v>30</v>
      </c>
      <c r="L401" s="366" t="s">
        <v>4368</v>
      </c>
    </row>
    <row r="402" ht="19.2" customHeight="1" spans="1:12">
      <c r="A402" s="350">
        <v>396</v>
      </c>
      <c r="B402" s="386" t="s">
        <v>4188</v>
      </c>
      <c r="C402" s="352" t="s">
        <v>4209</v>
      </c>
      <c r="D402" s="352" t="s">
        <v>4809</v>
      </c>
      <c r="E402" s="352" t="s">
        <v>342</v>
      </c>
      <c r="F402" s="352">
        <v>1</v>
      </c>
      <c r="G402" s="352" t="s">
        <v>4468</v>
      </c>
      <c r="H402" s="352"/>
      <c r="I402" s="364">
        <v>11800</v>
      </c>
      <c r="J402" s="364"/>
      <c r="K402" s="365">
        <v>30</v>
      </c>
      <c r="L402" s="366" t="s">
        <v>4368</v>
      </c>
    </row>
    <row r="403" ht="19.2" customHeight="1" spans="1:12">
      <c r="A403" s="350">
        <v>397</v>
      </c>
      <c r="B403" s="386" t="s">
        <v>4188</v>
      </c>
      <c r="C403" s="352" t="s">
        <v>4209</v>
      </c>
      <c r="D403" s="352" t="s">
        <v>4806</v>
      </c>
      <c r="E403" s="352" t="s">
        <v>342</v>
      </c>
      <c r="F403" s="352">
        <v>1</v>
      </c>
      <c r="G403" s="352" t="s">
        <v>4468</v>
      </c>
      <c r="H403" s="352"/>
      <c r="I403" s="364">
        <v>11350</v>
      </c>
      <c r="J403" s="364"/>
      <c r="K403" s="365">
        <v>30</v>
      </c>
      <c r="L403" s="366" t="s">
        <v>4368</v>
      </c>
    </row>
    <row r="404" ht="19.2" customHeight="1" spans="1:12">
      <c r="A404" s="350">
        <v>398</v>
      </c>
      <c r="B404" s="386" t="s">
        <v>4188</v>
      </c>
      <c r="C404" s="352" t="s">
        <v>4209</v>
      </c>
      <c r="D404" s="352" t="s">
        <v>4810</v>
      </c>
      <c r="E404" s="352" t="s">
        <v>342</v>
      </c>
      <c r="F404" s="352">
        <v>1</v>
      </c>
      <c r="G404" s="352" t="s">
        <v>4468</v>
      </c>
      <c r="H404" s="352"/>
      <c r="I404" s="364">
        <v>11350</v>
      </c>
      <c r="J404" s="364"/>
      <c r="K404" s="365">
        <v>30</v>
      </c>
      <c r="L404" s="366" t="s">
        <v>4368</v>
      </c>
    </row>
    <row r="405" ht="19.2" customHeight="1" spans="1:12">
      <c r="A405" s="350">
        <v>399</v>
      </c>
      <c r="B405" s="386" t="s">
        <v>4188</v>
      </c>
      <c r="C405" s="352" t="s">
        <v>4201</v>
      </c>
      <c r="D405" s="352" t="s">
        <v>4811</v>
      </c>
      <c r="E405" s="352" t="s">
        <v>342</v>
      </c>
      <c r="F405" s="352">
        <v>1</v>
      </c>
      <c r="G405" s="352" t="s">
        <v>4468</v>
      </c>
      <c r="H405" s="352"/>
      <c r="I405" s="364">
        <v>4200</v>
      </c>
      <c r="J405" s="364"/>
      <c r="K405" s="365">
        <v>35</v>
      </c>
      <c r="L405" s="366" t="s">
        <v>4368</v>
      </c>
    </row>
    <row r="406" ht="19.2" customHeight="1" spans="1:12">
      <c r="A406" s="350">
        <v>400</v>
      </c>
      <c r="B406" s="386" t="s">
        <v>4188</v>
      </c>
      <c r="C406" s="352" t="s">
        <v>4201</v>
      </c>
      <c r="D406" s="352" t="s">
        <v>4812</v>
      </c>
      <c r="E406" s="352" t="s">
        <v>342</v>
      </c>
      <c r="F406" s="352">
        <v>1</v>
      </c>
      <c r="G406" s="352" t="s">
        <v>4468</v>
      </c>
      <c r="H406" s="352"/>
      <c r="I406" s="364">
        <v>3700</v>
      </c>
      <c r="J406" s="364"/>
      <c r="K406" s="365">
        <v>35</v>
      </c>
      <c r="L406" s="366" t="s">
        <v>4368</v>
      </c>
    </row>
    <row r="407" ht="19.2" customHeight="1" spans="1:12">
      <c r="A407" s="350">
        <v>401</v>
      </c>
      <c r="B407" s="386" t="s">
        <v>4188</v>
      </c>
      <c r="C407" s="352" t="s">
        <v>4201</v>
      </c>
      <c r="D407" s="352" t="s">
        <v>4802</v>
      </c>
      <c r="E407" s="352" t="s">
        <v>342</v>
      </c>
      <c r="F407" s="352">
        <v>1</v>
      </c>
      <c r="G407" s="352" t="s">
        <v>4468</v>
      </c>
      <c r="H407" s="352"/>
      <c r="I407" s="364">
        <v>4200</v>
      </c>
      <c r="J407" s="364"/>
      <c r="K407" s="365">
        <v>35</v>
      </c>
      <c r="L407" s="366" t="s">
        <v>4368</v>
      </c>
    </row>
    <row r="408" ht="19.2" customHeight="1" spans="1:12">
      <c r="A408" s="350">
        <v>402</v>
      </c>
      <c r="B408" s="386" t="s">
        <v>4188</v>
      </c>
      <c r="C408" s="352" t="s">
        <v>4201</v>
      </c>
      <c r="D408" s="352" t="s">
        <v>4813</v>
      </c>
      <c r="E408" s="352" t="s">
        <v>342</v>
      </c>
      <c r="F408" s="352">
        <v>1</v>
      </c>
      <c r="G408" s="352" t="s">
        <v>4468</v>
      </c>
      <c r="H408" s="352"/>
      <c r="I408" s="364">
        <v>4200</v>
      </c>
      <c r="J408" s="364"/>
      <c r="K408" s="365">
        <v>35</v>
      </c>
      <c r="L408" s="366" t="s">
        <v>4368</v>
      </c>
    </row>
    <row r="409" ht="19.2" customHeight="1" spans="1:12">
      <c r="A409" s="350">
        <v>403</v>
      </c>
      <c r="B409" s="386" t="s">
        <v>4188</v>
      </c>
      <c r="C409" s="352" t="s">
        <v>4201</v>
      </c>
      <c r="D409" s="352" t="s">
        <v>4813</v>
      </c>
      <c r="E409" s="352" t="s">
        <v>342</v>
      </c>
      <c r="F409" s="352">
        <v>1</v>
      </c>
      <c r="G409" s="352" t="s">
        <v>4468</v>
      </c>
      <c r="H409" s="352"/>
      <c r="I409" s="364">
        <v>4200</v>
      </c>
      <c r="J409" s="364"/>
      <c r="K409" s="365">
        <v>35</v>
      </c>
      <c r="L409" s="366" t="s">
        <v>4368</v>
      </c>
    </row>
    <row r="410" ht="19.2" customHeight="1" spans="1:12">
      <c r="A410" s="350">
        <v>404</v>
      </c>
      <c r="B410" s="386" t="s">
        <v>4188</v>
      </c>
      <c r="C410" s="352" t="s">
        <v>4201</v>
      </c>
      <c r="D410" s="352" t="s">
        <v>4802</v>
      </c>
      <c r="E410" s="352" t="s">
        <v>342</v>
      </c>
      <c r="F410" s="352">
        <v>1</v>
      </c>
      <c r="G410" s="352" t="s">
        <v>4468</v>
      </c>
      <c r="H410" s="352"/>
      <c r="I410" s="364">
        <v>3830</v>
      </c>
      <c r="J410" s="364"/>
      <c r="K410" s="365">
        <v>35</v>
      </c>
      <c r="L410" s="366" t="s">
        <v>4368</v>
      </c>
    </row>
    <row r="411" ht="19.2" customHeight="1" spans="1:12">
      <c r="A411" s="350">
        <v>405</v>
      </c>
      <c r="B411" s="386" t="s">
        <v>4188</v>
      </c>
      <c r="C411" s="352" t="s">
        <v>4201</v>
      </c>
      <c r="D411" s="352" t="s">
        <v>4811</v>
      </c>
      <c r="E411" s="352" t="s">
        <v>342</v>
      </c>
      <c r="F411" s="352">
        <v>1</v>
      </c>
      <c r="G411" s="352" t="s">
        <v>4468</v>
      </c>
      <c r="H411" s="352"/>
      <c r="I411" s="364">
        <v>4080</v>
      </c>
      <c r="J411" s="364"/>
      <c r="K411" s="365">
        <v>35</v>
      </c>
      <c r="L411" s="366" t="s">
        <v>4368</v>
      </c>
    </row>
    <row r="412" ht="19.2" customHeight="1" spans="1:12">
      <c r="A412" s="350">
        <v>406</v>
      </c>
      <c r="B412" s="386" t="s">
        <v>4188</v>
      </c>
      <c r="C412" s="352" t="s">
        <v>4201</v>
      </c>
      <c r="D412" s="352" t="s">
        <v>4811</v>
      </c>
      <c r="E412" s="352" t="s">
        <v>342</v>
      </c>
      <c r="F412" s="352">
        <v>1</v>
      </c>
      <c r="G412" s="352" t="s">
        <v>4468</v>
      </c>
      <c r="H412" s="352"/>
      <c r="I412" s="364">
        <v>4080</v>
      </c>
      <c r="J412" s="364"/>
      <c r="K412" s="365">
        <v>35</v>
      </c>
      <c r="L412" s="366" t="s">
        <v>4368</v>
      </c>
    </row>
    <row r="413" ht="19.2" customHeight="1" spans="1:12">
      <c r="A413" s="350">
        <v>407</v>
      </c>
      <c r="B413" s="386" t="s">
        <v>4188</v>
      </c>
      <c r="C413" s="352" t="s">
        <v>4201</v>
      </c>
      <c r="D413" s="352" t="s">
        <v>4802</v>
      </c>
      <c r="E413" s="352" t="s">
        <v>342</v>
      </c>
      <c r="F413" s="352">
        <v>1</v>
      </c>
      <c r="G413" s="352" t="s">
        <v>4468</v>
      </c>
      <c r="H413" s="352"/>
      <c r="I413" s="364">
        <v>4200</v>
      </c>
      <c r="J413" s="364"/>
      <c r="K413" s="365">
        <v>35</v>
      </c>
      <c r="L413" s="366" t="s">
        <v>4368</v>
      </c>
    </row>
    <row r="414" ht="19.2" customHeight="1" spans="1:12">
      <c r="A414" s="350">
        <v>408</v>
      </c>
      <c r="B414" s="386" t="s">
        <v>4188</v>
      </c>
      <c r="C414" s="352" t="s">
        <v>4201</v>
      </c>
      <c r="D414" s="352" t="s">
        <v>4813</v>
      </c>
      <c r="E414" s="352" t="s">
        <v>342</v>
      </c>
      <c r="F414" s="352">
        <v>1</v>
      </c>
      <c r="G414" s="352" t="s">
        <v>4468</v>
      </c>
      <c r="H414" s="352"/>
      <c r="I414" s="364">
        <v>5300</v>
      </c>
      <c r="J414" s="364"/>
      <c r="K414" s="365">
        <v>35</v>
      </c>
      <c r="L414" s="366" t="s">
        <v>4368</v>
      </c>
    </row>
    <row r="415" ht="19.2" customHeight="1" spans="1:12">
      <c r="A415" s="350">
        <v>409</v>
      </c>
      <c r="B415" s="386" t="s">
        <v>4188</v>
      </c>
      <c r="C415" s="352" t="s">
        <v>2761</v>
      </c>
      <c r="D415" s="352" t="s">
        <v>4814</v>
      </c>
      <c r="E415" s="352" t="s">
        <v>342</v>
      </c>
      <c r="F415" s="352">
        <v>1</v>
      </c>
      <c r="G415" s="352" t="s">
        <v>4468</v>
      </c>
      <c r="H415" s="352"/>
      <c r="I415" s="364">
        <v>1000</v>
      </c>
      <c r="J415" s="364"/>
      <c r="K415" s="365">
        <v>20</v>
      </c>
      <c r="L415" s="366" t="s">
        <v>4368</v>
      </c>
    </row>
    <row r="416" ht="19.2" customHeight="1" spans="1:12">
      <c r="A416" s="350">
        <v>410</v>
      </c>
      <c r="B416" s="386" t="s">
        <v>4188</v>
      </c>
      <c r="C416" s="352" t="s">
        <v>4815</v>
      </c>
      <c r="D416" s="352" t="s">
        <v>4816</v>
      </c>
      <c r="E416" s="352" t="s">
        <v>342</v>
      </c>
      <c r="F416" s="352">
        <v>1</v>
      </c>
      <c r="G416" s="352" t="s">
        <v>4468</v>
      </c>
      <c r="H416" s="352"/>
      <c r="I416" s="364">
        <v>3650</v>
      </c>
      <c r="J416" s="364"/>
      <c r="K416" s="365">
        <v>20</v>
      </c>
      <c r="L416" s="366" t="s">
        <v>4368</v>
      </c>
    </row>
    <row r="417" ht="19.2" customHeight="1" spans="1:12">
      <c r="A417" s="350">
        <v>411</v>
      </c>
      <c r="B417" s="386" t="s">
        <v>4188</v>
      </c>
      <c r="C417" s="352" t="s">
        <v>4201</v>
      </c>
      <c r="D417" s="352" t="s">
        <v>4817</v>
      </c>
      <c r="E417" s="352" t="s">
        <v>342</v>
      </c>
      <c r="F417" s="352">
        <v>1</v>
      </c>
      <c r="G417" s="352" t="s">
        <v>4468</v>
      </c>
      <c r="H417" s="352"/>
      <c r="I417" s="364">
        <v>4550</v>
      </c>
      <c r="J417" s="364"/>
      <c r="K417" s="365">
        <v>35</v>
      </c>
      <c r="L417" s="366" t="s">
        <v>4368</v>
      </c>
    </row>
    <row r="418" ht="19.2" customHeight="1" spans="1:12">
      <c r="A418" s="350">
        <v>412</v>
      </c>
      <c r="B418" s="386" t="s">
        <v>4188</v>
      </c>
      <c r="C418" s="352" t="s">
        <v>2759</v>
      </c>
      <c r="D418" s="352" t="s">
        <v>4818</v>
      </c>
      <c r="E418" s="352" t="s">
        <v>342</v>
      </c>
      <c r="F418" s="352">
        <v>1</v>
      </c>
      <c r="G418" s="352" t="s">
        <v>4468</v>
      </c>
      <c r="H418" s="352"/>
      <c r="I418" s="364">
        <v>3000</v>
      </c>
      <c r="J418" s="364"/>
      <c r="K418" s="365">
        <v>0</v>
      </c>
      <c r="L418" s="366" t="s">
        <v>4368</v>
      </c>
    </row>
    <row r="419" ht="19.2" customHeight="1" spans="1:12">
      <c r="A419" s="350">
        <v>413</v>
      </c>
      <c r="B419" s="386" t="s">
        <v>4188</v>
      </c>
      <c r="C419" s="352" t="s">
        <v>4201</v>
      </c>
      <c r="D419" s="352" t="s">
        <v>4802</v>
      </c>
      <c r="E419" s="352" t="s">
        <v>342</v>
      </c>
      <c r="F419" s="352">
        <v>1</v>
      </c>
      <c r="G419" s="352" t="s">
        <v>4468</v>
      </c>
      <c r="H419" s="352"/>
      <c r="I419" s="364">
        <v>4200</v>
      </c>
      <c r="J419" s="364"/>
      <c r="K419" s="365">
        <v>35</v>
      </c>
      <c r="L419" s="366" t="s">
        <v>4368</v>
      </c>
    </row>
    <row r="420" ht="19.2" customHeight="1" spans="1:12">
      <c r="A420" s="350">
        <v>414</v>
      </c>
      <c r="B420" s="386" t="s">
        <v>4188</v>
      </c>
      <c r="C420" s="352" t="s">
        <v>4803</v>
      </c>
      <c r="D420" s="352" t="s">
        <v>4804</v>
      </c>
      <c r="E420" s="352" t="s">
        <v>386</v>
      </c>
      <c r="F420" s="352">
        <v>1</v>
      </c>
      <c r="G420" s="352" t="s">
        <v>4468</v>
      </c>
      <c r="H420" s="352"/>
      <c r="I420" s="364">
        <v>37000</v>
      </c>
      <c r="J420" s="364"/>
      <c r="K420" s="365">
        <v>0</v>
      </c>
      <c r="L420" s="366" t="s">
        <v>4368</v>
      </c>
    </row>
    <row r="421" ht="19.2" customHeight="1" spans="1:12">
      <c r="A421" s="350">
        <v>415</v>
      </c>
      <c r="B421" s="386" t="s">
        <v>4188</v>
      </c>
      <c r="C421" s="352" t="s">
        <v>4819</v>
      </c>
      <c r="D421" s="352"/>
      <c r="E421" s="352" t="s">
        <v>386</v>
      </c>
      <c r="F421" s="352">
        <v>9</v>
      </c>
      <c r="G421" s="352" t="s">
        <v>4468</v>
      </c>
      <c r="H421" s="352"/>
      <c r="I421" s="364">
        <v>9540</v>
      </c>
      <c r="J421" s="364"/>
      <c r="K421" s="365">
        <v>45</v>
      </c>
      <c r="L421" s="366" t="s">
        <v>4368</v>
      </c>
    </row>
    <row r="422" ht="19.2" customHeight="1" spans="1:12">
      <c r="A422" s="350">
        <v>416</v>
      </c>
      <c r="B422" s="386" t="s">
        <v>4188</v>
      </c>
      <c r="C422" s="352" t="s">
        <v>2567</v>
      </c>
      <c r="D422" s="352" t="s">
        <v>4820</v>
      </c>
      <c r="E422" s="352" t="s">
        <v>386</v>
      </c>
      <c r="F422" s="352">
        <v>6</v>
      </c>
      <c r="G422" s="352" t="s">
        <v>4468</v>
      </c>
      <c r="H422" s="352"/>
      <c r="I422" s="364">
        <v>22440</v>
      </c>
      <c r="J422" s="364"/>
      <c r="K422" s="365">
        <v>12</v>
      </c>
      <c r="L422" s="366" t="s">
        <v>4368</v>
      </c>
    </row>
    <row r="423" ht="19.2" customHeight="1" spans="1:12">
      <c r="A423" s="350">
        <v>417</v>
      </c>
      <c r="B423" s="386" t="s">
        <v>4188</v>
      </c>
      <c r="C423" s="352" t="s">
        <v>4821</v>
      </c>
      <c r="D423" s="352"/>
      <c r="E423" s="352" t="s">
        <v>386</v>
      </c>
      <c r="F423" s="352">
        <v>82</v>
      </c>
      <c r="G423" s="352" t="s">
        <v>4468</v>
      </c>
      <c r="H423" s="352"/>
      <c r="I423" s="364"/>
      <c r="J423" s="364"/>
      <c r="K423" s="365">
        <v>0</v>
      </c>
      <c r="L423" s="366" t="s">
        <v>4368</v>
      </c>
    </row>
    <row r="424" ht="19.2" customHeight="1" spans="1:12">
      <c r="A424" s="350">
        <v>418</v>
      </c>
      <c r="B424" s="386" t="s">
        <v>4188</v>
      </c>
      <c r="C424" s="352" t="s">
        <v>4762</v>
      </c>
      <c r="D424" s="352" t="s">
        <v>4822</v>
      </c>
      <c r="E424" s="352" t="s">
        <v>386</v>
      </c>
      <c r="F424" s="352">
        <v>2</v>
      </c>
      <c r="G424" s="352" t="s">
        <v>4559</v>
      </c>
      <c r="H424" s="352"/>
      <c r="I424" s="364">
        <v>28000</v>
      </c>
      <c r="J424" s="364"/>
      <c r="K424" s="365">
        <v>0</v>
      </c>
      <c r="L424" s="366" t="s">
        <v>4368</v>
      </c>
    </row>
    <row r="425" ht="19.2" customHeight="1" spans="1:12">
      <c r="A425" s="350">
        <v>419</v>
      </c>
      <c r="B425" s="386" t="s">
        <v>4188</v>
      </c>
      <c r="C425" s="352" t="s">
        <v>2563</v>
      </c>
      <c r="D425" s="352" t="s">
        <v>4823</v>
      </c>
      <c r="E425" s="352" t="s">
        <v>386</v>
      </c>
      <c r="F425" s="352">
        <v>1</v>
      </c>
      <c r="G425" s="352" t="s">
        <v>4559</v>
      </c>
      <c r="H425" s="352"/>
      <c r="I425" s="364"/>
      <c r="J425" s="364"/>
      <c r="K425" s="365">
        <v>0</v>
      </c>
      <c r="L425" s="366" t="s">
        <v>4368</v>
      </c>
    </row>
    <row r="426" ht="19.2" customHeight="1" spans="1:12">
      <c r="A426" s="350">
        <v>420</v>
      </c>
      <c r="B426" s="386" t="s">
        <v>4188</v>
      </c>
      <c r="C426" s="352" t="s">
        <v>4824</v>
      </c>
      <c r="D426" s="352" t="s">
        <v>4825</v>
      </c>
      <c r="E426" s="352" t="s">
        <v>342</v>
      </c>
      <c r="F426" s="352">
        <v>1</v>
      </c>
      <c r="G426" s="352" t="s">
        <v>4559</v>
      </c>
      <c r="H426" s="352"/>
      <c r="I426" s="364"/>
      <c r="J426" s="364"/>
      <c r="K426" s="365">
        <v>30</v>
      </c>
      <c r="L426" s="366" t="s">
        <v>4368</v>
      </c>
    </row>
    <row r="427" ht="19.2" customHeight="1" spans="1:12">
      <c r="A427" s="350">
        <v>421</v>
      </c>
      <c r="B427" s="386" t="s">
        <v>4188</v>
      </c>
      <c r="C427" s="352" t="s">
        <v>4826</v>
      </c>
      <c r="D427" s="352" t="s">
        <v>4825</v>
      </c>
      <c r="E427" s="352" t="s">
        <v>342</v>
      </c>
      <c r="F427" s="352">
        <v>1</v>
      </c>
      <c r="G427" s="352" t="s">
        <v>4559</v>
      </c>
      <c r="H427" s="352"/>
      <c r="I427" s="364">
        <v>7000</v>
      </c>
      <c r="J427" s="364"/>
      <c r="K427" s="365">
        <v>30</v>
      </c>
      <c r="L427" s="366" t="s">
        <v>4368</v>
      </c>
    </row>
    <row r="428" ht="19.2" customHeight="1" spans="1:12">
      <c r="A428" s="350">
        <v>422</v>
      </c>
      <c r="B428" s="386" t="s">
        <v>4188</v>
      </c>
      <c r="C428" s="352" t="s">
        <v>4827</v>
      </c>
      <c r="D428" s="352" t="s">
        <v>4828</v>
      </c>
      <c r="E428" s="352" t="s">
        <v>342</v>
      </c>
      <c r="F428" s="352">
        <v>1</v>
      </c>
      <c r="G428" s="352" t="s">
        <v>4559</v>
      </c>
      <c r="H428" s="352"/>
      <c r="I428" s="364">
        <v>7950</v>
      </c>
      <c r="J428" s="364"/>
      <c r="K428" s="365">
        <v>30</v>
      </c>
      <c r="L428" s="366" t="s">
        <v>4368</v>
      </c>
    </row>
    <row r="429" ht="19.2" customHeight="1" spans="1:12">
      <c r="A429" s="350">
        <v>423</v>
      </c>
      <c r="B429" s="386" t="s">
        <v>4188</v>
      </c>
      <c r="C429" s="352" t="s">
        <v>4829</v>
      </c>
      <c r="D429" s="352"/>
      <c r="E429" s="352" t="s">
        <v>342</v>
      </c>
      <c r="F429" s="352">
        <v>3</v>
      </c>
      <c r="G429" s="352" t="s">
        <v>4559</v>
      </c>
      <c r="H429" s="352"/>
      <c r="I429" s="364"/>
      <c r="J429" s="364"/>
      <c r="K429" s="365">
        <v>0</v>
      </c>
      <c r="L429" s="366" t="s">
        <v>4368</v>
      </c>
    </row>
    <row r="430" ht="19.2" customHeight="1" spans="1:12">
      <c r="A430" s="350">
        <v>424</v>
      </c>
      <c r="B430" s="386" t="s">
        <v>3889</v>
      </c>
      <c r="C430" s="352" t="s">
        <v>4830</v>
      </c>
      <c r="D430" s="352"/>
      <c r="E430" s="352" t="s">
        <v>476</v>
      </c>
      <c r="F430" s="352">
        <v>18</v>
      </c>
      <c r="G430" s="352" t="s">
        <v>4831</v>
      </c>
      <c r="H430" s="352"/>
      <c r="I430" s="364">
        <v>149400</v>
      </c>
      <c r="J430" s="364"/>
      <c r="K430" s="365"/>
      <c r="L430" s="366" t="s">
        <v>4368</v>
      </c>
    </row>
    <row r="431" ht="19.2" customHeight="1" spans="1:12">
      <c r="A431" s="350">
        <v>425</v>
      </c>
      <c r="B431" s="386" t="s">
        <v>3889</v>
      </c>
      <c r="C431" s="352" t="s">
        <v>4832</v>
      </c>
      <c r="D431" s="352"/>
      <c r="E431" s="352" t="s">
        <v>476</v>
      </c>
      <c r="F431" s="352">
        <v>7</v>
      </c>
      <c r="G431" s="352" t="s">
        <v>4831</v>
      </c>
      <c r="H431" s="352"/>
      <c r="I431" s="364">
        <v>58100</v>
      </c>
      <c r="J431" s="364"/>
      <c r="K431" s="365"/>
      <c r="L431" s="366" t="s">
        <v>4368</v>
      </c>
    </row>
    <row r="432" ht="19.2" customHeight="1" spans="1:12">
      <c r="A432" s="350">
        <v>426</v>
      </c>
      <c r="B432" s="386" t="s">
        <v>3889</v>
      </c>
      <c r="C432" s="352" t="s">
        <v>4833</v>
      </c>
      <c r="D432" s="352"/>
      <c r="E432" s="352" t="s">
        <v>476</v>
      </c>
      <c r="F432" s="352">
        <v>6</v>
      </c>
      <c r="G432" s="352" t="s">
        <v>4831</v>
      </c>
      <c r="H432" s="352"/>
      <c r="I432" s="364">
        <v>49800</v>
      </c>
      <c r="J432" s="364"/>
      <c r="K432" s="365"/>
      <c r="L432" s="366" t="s">
        <v>4368</v>
      </c>
    </row>
    <row r="433" ht="19.2" customHeight="1" spans="1:12">
      <c r="A433" s="350">
        <v>427</v>
      </c>
      <c r="B433" s="386" t="s">
        <v>3889</v>
      </c>
      <c r="C433" s="352" t="s">
        <v>4834</v>
      </c>
      <c r="D433" s="352"/>
      <c r="E433" s="352" t="s">
        <v>476</v>
      </c>
      <c r="F433" s="352">
        <v>22</v>
      </c>
      <c r="G433" s="352" t="s">
        <v>4831</v>
      </c>
      <c r="H433" s="352"/>
      <c r="I433" s="364">
        <v>143000</v>
      </c>
      <c r="J433" s="364"/>
      <c r="K433" s="365"/>
      <c r="L433" s="366" t="s">
        <v>4368</v>
      </c>
    </row>
    <row r="434" ht="19.2" customHeight="1" spans="1:12">
      <c r="A434" s="350">
        <v>428</v>
      </c>
      <c r="B434" s="386" t="s">
        <v>3889</v>
      </c>
      <c r="C434" s="352" t="s">
        <v>4835</v>
      </c>
      <c r="D434" s="352"/>
      <c r="E434" s="352" t="s">
        <v>476</v>
      </c>
      <c r="F434" s="352">
        <v>45</v>
      </c>
      <c r="G434" s="352" t="s">
        <v>4831</v>
      </c>
      <c r="H434" s="352"/>
      <c r="I434" s="364">
        <v>292500</v>
      </c>
      <c r="J434" s="364"/>
      <c r="K434" s="365"/>
      <c r="L434" s="366" t="s">
        <v>4368</v>
      </c>
    </row>
    <row r="435" ht="19.2" customHeight="1" spans="1:12">
      <c r="A435" s="350">
        <v>429</v>
      </c>
      <c r="B435" s="386" t="s">
        <v>3889</v>
      </c>
      <c r="C435" s="352" t="s">
        <v>4836</v>
      </c>
      <c r="D435" s="352"/>
      <c r="E435" s="352" t="s">
        <v>476</v>
      </c>
      <c r="F435" s="352">
        <v>154</v>
      </c>
      <c r="G435" s="352" t="s">
        <v>4831</v>
      </c>
      <c r="H435" s="352"/>
      <c r="I435" s="364">
        <v>1001000</v>
      </c>
      <c r="J435" s="364"/>
      <c r="K435" s="365"/>
      <c r="L435" s="366" t="s">
        <v>4368</v>
      </c>
    </row>
    <row r="436" ht="19.2" customHeight="1" spans="1:12">
      <c r="A436" s="350">
        <v>430</v>
      </c>
      <c r="B436" s="386" t="s">
        <v>4269</v>
      </c>
      <c r="C436" s="352" t="s">
        <v>4837</v>
      </c>
      <c r="D436" s="352" t="s">
        <v>4838</v>
      </c>
      <c r="E436" s="352" t="s">
        <v>386</v>
      </c>
      <c r="F436" s="352">
        <v>3</v>
      </c>
      <c r="G436" s="352" t="s">
        <v>4367</v>
      </c>
      <c r="H436" s="352"/>
      <c r="I436" s="364"/>
      <c r="J436" s="364"/>
      <c r="K436" s="365"/>
      <c r="L436" s="366" t="s">
        <v>4368</v>
      </c>
    </row>
    <row r="437" ht="19.2" customHeight="1" spans="1:12">
      <c r="A437" s="350">
        <v>431</v>
      </c>
      <c r="B437" s="386" t="s">
        <v>4269</v>
      </c>
      <c r="C437" s="352" t="s">
        <v>1525</v>
      </c>
      <c r="D437" s="352" t="s">
        <v>4838</v>
      </c>
      <c r="E437" s="352" t="s">
        <v>386</v>
      </c>
      <c r="F437" s="352">
        <v>1</v>
      </c>
      <c r="G437" s="352" t="s">
        <v>4367</v>
      </c>
      <c r="H437" s="352"/>
      <c r="I437" s="364"/>
      <c r="J437" s="364"/>
      <c r="K437" s="365"/>
      <c r="L437" s="366" t="s">
        <v>4368</v>
      </c>
    </row>
    <row r="438" ht="19.2" customHeight="1" spans="1:12">
      <c r="A438" s="350">
        <v>432</v>
      </c>
      <c r="B438" s="386" t="s">
        <v>4269</v>
      </c>
      <c r="C438" s="352" t="s">
        <v>4839</v>
      </c>
      <c r="D438" s="352" t="s">
        <v>4838</v>
      </c>
      <c r="E438" s="352" t="s">
        <v>386</v>
      </c>
      <c r="F438" s="352">
        <v>1</v>
      </c>
      <c r="G438" s="352" t="s">
        <v>4367</v>
      </c>
      <c r="H438" s="352"/>
      <c r="I438" s="364"/>
      <c r="J438" s="364"/>
      <c r="K438" s="365"/>
      <c r="L438" s="366" t="s">
        <v>4368</v>
      </c>
    </row>
    <row r="439" ht="19.2" customHeight="1" spans="1:12">
      <c r="A439" s="350">
        <v>433</v>
      </c>
      <c r="B439" s="386" t="s">
        <v>4269</v>
      </c>
      <c r="C439" s="352" t="s">
        <v>1525</v>
      </c>
      <c r="D439" s="352" t="s">
        <v>4838</v>
      </c>
      <c r="E439" s="352" t="s">
        <v>386</v>
      </c>
      <c r="F439" s="352">
        <v>1</v>
      </c>
      <c r="G439" s="352" t="s">
        <v>4367</v>
      </c>
      <c r="H439" s="352"/>
      <c r="I439" s="364"/>
      <c r="J439" s="364"/>
      <c r="K439" s="365"/>
      <c r="L439" s="366" t="s">
        <v>4368</v>
      </c>
    </row>
    <row r="440" ht="19.2" customHeight="1" spans="1:12">
      <c r="A440" s="350">
        <v>434</v>
      </c>
      <c r="B440" s="386" t="s">
        <v>4269</v>
      </c>
      <c r="C440" s="352" t="s">
        <v>1525</v>
      </c>
      <c r="D440" s="352"/>
      <c r="E440" s="352" t="s">
        <v>416</v>
      </c>
      <c r="F440" s="352">
        <v>14</v>
      </c>
      <c r="G440" s="352" t="s">
        <v>4367</v>
      </c>
      <c r="H440" s="352"/>
      <c r="I440" s="364"/>
      <c r="J440" s="364"/>
      <c r="K440" s="365"/>
      <c r="L440" s="366" t="s">
        <v>4368</v>
      </c>
    </row>
    <row r="441" ht="19.2" customHeight="1" spans="1:12">
      <c r="A441" s="350">
        <v>435</v>
      </c>
      <c r="B441" s="386" t="s">
        <v>4269</v>
      </c>
      <c r="C441" s="352" t="s">
        <v>4840</v>
      </c>
      <c r="D441" s="352"/>
      <c r="E441" s="352" t="s">
        <v>386</v>
      </c>
      <c r="F441" s="352">
        <v>1</v>
      </c>
      <c r="G441" s="352" t="s">
        <v>4367</v>
      </c>
      <c r="H441" s="352"/>
      <c r="I441" s="364"/>
      <c r="J441" s="364"/>
      <c r="K441" s="365"/>
      <c r="L441" s="366" t="s">
        <v>4368</v>
      </c>
    </row>
    <row r="442" ht="19.2" customHeight="1" spans="1:12">
      <c r="A442" s="350">
        <v>436</v>
      </c>
      <c r="B442" s="386" t="s">
        <v>4269</v>
      </c>
      <c r="C442" s="352" t="s">
        <v>4841</v>
      </c>
      <c r="D442" s="352"/>
      <c r="E442" s="352" t="s">
        <v>386</v>
      </c>
      <c r="F442" s="352">
        <v>4</v>
      </c>
      <c r="G442" s="352" t="s">
        <v>4367</v>
      </c>
      <c r="H442" s="352"/>
      <c r="I442" s="364"/>
      <c r="J442" s="364"/>
      <c r="K442" s="365"/>
      <c r="L442" s="366" t="s">
        <v>4368</v>
      </c>
    </row>
    <row r="443" ht="19.2" customHeight="1" spans="1:12">
      <c r="A443" s="350">
        <v>437</v>
      </c>
      <c r="B443" s="386" t="s">
        <v>4269</v>
      </c>
      <c r="C443" s="352" t="s">
        <v>4842</v>
      </c>
      <c r="D443" s="352"/>
      <c r="E443" s="352" t="s">
        <v>386</v>
      </c>
      <c r="F443" s="352">
        <v>7</v>
      </c>
      <c r="G443" s="352" t="s">
        <v>4367</v>
      </c>
      <c r="H443" s="352"/>
      <c r="I443" s="364"/>
      <c r="J443" s="364"/>
      <c r="K443" s="365"/>
      <c r="L443" s="366" t="s">
        <v>4368</v>
      </c>
    </row>
    <row r="444" ht="19.2" customHeight="1" spans="1:12">
      <c r="A444" s="350">
        <v>438</v>
      </c>
      <c r="B444" s="386" t="s">
        <v>4269</v>
      </c>
      <c r="C444" s="352" t="s">
        <v>4843</v>
      </c>
      <c r="D444" s="352"/>
      <c r="E444" s="352" t="s">
        <v>476</v>
      </c>
      <c r="F444" s="352">
        <v>1</v>
      </c>
      <c r="G444" s="352" t="s">
        <v>4468</v>
      </c>
      <c r="H444" s="352"/>
      <c r="I444" s="364"/>
      <c r="J444" s="364"/>
      <c r="K444" s="365"/>
      <c r="L444" s="366" t="s">
        <v>4368</v>
      </c>
    </row>
    <row r="445" ht="19.2" customHeight="1" spans="1:12">
      <c r="A445" s="350">
        <v>439</v>
      </c>
      <c r="B445" s="386" t="s">
        <v>4269</v>
      </c>
      <c r="C445" s="352" t="s">
        <v>1524</v>
      </c>
      <c r="D445" s="352"/>
      <c r="E445" s="352" t="s">
        <v>518</v>
      </c>
      <c r="F445" s="352">
        <v>4</v>
      </c>
      <c r="G445" s="352" t="s">
        <v>4468</v>
      </c>
      <c r="H445" s="352"/>
      <c r="I445" s="364"/>
      <c r="J445" s="364"/>
      <c r="K445" s="365"/>
      <c r="L445" s="366" t="s">
        <v>4368</v>
      </c>
    </row>
    <row r="446" ht="19.2" customHeight="1" spans="1:12">
      <c r="A446" s="350">
        <v>440</v>
      </c>
      <c r="B446" s="386" t="s">
        <v>4269</v>
      </c>
      <c r="C446" s="352" t="s">
        <v>4844</v>
      </c>
      <c r="D446" s="352"/>
      <c r="E446" s="352" t="s">
        <v>476</v>
      </c>
      <c r="F446" s="352">
        <v>5</v>
      </c>
      <c r="G446" s="352" t="s">
        <v>4468</v>
      </c>
      <c r="H446" s="352"/>
      <c r="I446" s="364"/>
      <c r="J446" s="364"/>
      <c r="K446" s="365"/>
      <c r="L446" s="366" t="s">
        <v>4368</v>
      </c>
    </row>
    <row r="447" ht="19.2" customHeight="1" spans="1:12">
      <c r="A447" s="350">
        <v>441</v>
      </c>
      <c r="B447" s="386" t="s">
        <v>4269</v>
      </c>
      <c r="C447" s="352" t="s">
        <v>2643</v>
      </c>
      <c r="D447" s="352"/>
      <c r="E447" s="352" t="s">
        <v>2644</v>
      </c>
      <c r="F447" s="352">
        <v>284</v>
      </c>
      <c r="G447" s="352" t="s">
        <v>4468</v>
      </c>
      <c r="H447" s="352"/>
      <c r="I447" s="364"/>
      <c r="J447" s="364"/>
      <c r="K447" s="365"/>
      <c r="L447" s="366" t="s">
        <v>4368</v>
      </c>
    </row>
    <row r="448" ht="19.2" customHeight="1" spans="1:12">
      <c r="A448" s="350">
        <v>442</v>
      </c>
      <c r="B448" s="386" t="s">
        <v>4269</v>
      </c>
      <c r="C448" s="352" t="s">
        <v>4845</v>
      </c>
      <c r="D448" s="352"/>
      <c r="E448" s="352" t="s">
        <v>972</v>
      </c>
      <c r="F448" s="352">
        <v>12</v>
      </c>
      <c r="G448" s="352" t="s">
        <v>4468</v>
      </c>
      <c r="H448" s="352"/>
      <c r="I448" s="364"/>
      <c r="J448" s="364"/>
      <c r="K448" s="365"/>
      <c r="L448" s="366" t="s">
        <v>4368</v>
      </c>
    </row>
    <row r="449" ht="19.2" customHeight="1" spans="1:12">
      <c r="A449" s="350">
        <v>443</v>
      </c>
      <c r="B449" s="386" t="s">
        <v>4269</v>
      </c>
      <c r="C449" s="352" t="s">
        <v>4846</v>
      </c>
      <c r="D449" s="352"/>
      <c r="E449" s="352" t="s">
        <v>972</v>
      </c>
      <c r="F449" s="352">
        <v>24</v>
      </c>
      <c r="G449" s="352" t="s">
        <v>4468</v>
      </c>
      <c r="H449" s="352"/>
      <c r="I449" s="364"/>
      <c r="J449" s="364"/>
      <c r="K449" s="365"/>
      <c r="L449" s="366" t="s">
        <v>4368</v>
      </c>
    </row>
    <row r="450" ht="19.2" customHeight="1" spans="1:12">
      <c r="A450" s="350">
        <v>444</v>
      </c>
      <c r="B450" s="386" t="s">
        <v>4269</v>
      </c>
      <c r="C450" s="352" t="s">
        <v>1654</v>
      </c>
      <c r="D450" s="352" t="s">
        <v>4847</v>
      </c>
      <c r="E450" s="352" t="s">
        <v>492</v>
      </c>
      <c r="F450" s="352">
        <v>1</v>
      </c>
      <c r="G450" s="352" t="s">
        <v>4468</v>
      </c>
      <c r="H450" s="352"/>
      <c r="I450" s="364"/>
      <c r="J450" s="364"/>
      <c r="K450" s="365"/>
      <c r="L450" s="366" t="s">
        <v>4368</v>
      </c>
    </row>
    <row r="451" ht="19.2" customHeight="1" spans="1:12">
      <c r="A451" s="350">
        <v>445</v>
      </c>
      <c r="B451" s="386" t="s">
        <v>4269</v>
      </c>
      <c r="C451" s="352" t="s">
        <v>1654</v>
      </c>
      <c r="D451" s="352" t="s">
        <v>4848</v>
      </c>
      <c r="E451" s="352" t="s">
        <v>492</v>
      </c>
      <c r="F451" s="352">
        <v>2</v>
      </c>
      <c r="G451" s="352" t="s">
        <v>4468</v>
      </c>
      <c r="H451" s="352"/>
      <c r="I451" s="364"/>
      <c r="J451" s="364"/>
      <c r="K451" s="365"/>
      <c r="L451" s="366" t="s">
        <v>4368</v>
      </c>
    </row>
    <row r="452" ht="19.2" customHeight="1" spans="1:12">
      <c r="A452" s="350">
        <v>446</v>
      </c>
      <c r="B452" s="386" t="s">
        <v>4269</v>
      </c>
      <c r="C452" s="352" t="s">
        <v>4849</v>
      </c>
      <c r="D452" s="352" t="s">
        <v>4850</v>
      </c>
      <c r="E452" s="352" t="s">
        <v>492</v>
      </c>
      <c r="F452" s="352">
        <v>1</v>
      </c>
      <c r="G452" s="352" t="s">
        <v>4468</v>
      </c>
      <c r="H452" s="352"/>
      <c r="I452" s="364"/>
      <c r="J452" s="364"/>
      <c r="K452" s="365"/>
      <c r="L452" s="366" t="s">
        <v>4368</v>
      </c>
    </row>
    <row r="453" ht="19.2" customHeight="1" spans="1:12">
      <c r="A453" s="350">
        <v>447</v>
      </c>
      <c r="B453" s="386" t="s">
        <v>4269</v>
      </c>
      <c r="C453" s="352" t="s">
        <v>4851</v>
      </c>
      <c r="D453" s="352" t="s">
        <v>4852</v>
      </c>
      <c r="E453" s="352" t="s">
        <v>492</v>
      </c>
      <c r="F453" s="352">
        <v>3</v>
      </c>
      <c r="G453" s="352" t="s">
        <v>4468</v>
      </c>
      <c r="H453" s="352"/>
      <c r="I453" s="364"/>
      <c r="J453" s="364"/>
      <c r="K453" s="365"/>
      <c r="L453" s="366" t="s">
        <v>4368</v>
      </c>
    </row>
    <row r="454" ht="19.2" customHeight="1" spans="1:12">
      <c r="A454" s="350">
        <v>448</v>
      </c>
      <c r="B454" s="386" t="s">
        <v>4269</v>
      </c>
      <c r="C454" s="352" t="s">
        <v>4851</v>
      </c>
      <c r="D454" s="352" t="s">
        <v>4853</v>
      </c>
      <c r="E454" s="352" t="s">
        <v>492</v>
      </c>
      <c r="F454" s="352">
        <v>2</v>
      </c>
      <c r="G454" s="352" t="s">
        <v>4468</v>
      </c>
      <c r="H454" s="352"/>
      <c r="I454" s="364"/>
      <c r="J454" s="364"/>
      <c r="K454" s="365"/>
      <c r="L454" s="366" t="s">
        <v>4368</v>
      </c>
    </row>
    <row r="455" ht="19.2" customHeight="1" spans="1:12">
      <c r="A455" s="350">
        <v>449</v>
      </c>
      <c r="B455" s="386" t="s">
        <v>4269</v>
      </c>
      <c r="C455" s="352" t="s">
        <v>4851</v>
      </c>
      <c r="D455" s="352" t="s">
        <v>4854</v>
      </c>
      <c r="E455" s="352" t="s">
        <v>492</v>
      </c>
      <c r="F455" s="352">
        <v>2</v>
      </c>
      <c r="G455" s="352" t="s">
        <v>4468</v>
      </c>
      <c r="H455" s="352"/>
      <c r="I455" s="364"/>
      <c r="J455" s="364"/>
      <c r="K455" s="365"/>
      <c r="L455" s="366" t="s">
        <v>4368</v>
      </c>
    </row>
    <row r="456" ht="19.2" customHeight="1" spans="1:12">
      <c r="A456" s="350">
        <v>450</v>
      </c>
      <c r="B456" s="386" t="s">
        <v>4269</v>
      </c>
      <c r="C456" s="352" t="s">
        <v>4851</v>
      </c>
      <c r="D456" s="352" t="s">
        <v>4855</v>
      </c>
      <c r="E456" s="352" t="s">
        <v>492</v>
      </c>
      <c r="F456" s="352">
        <v>4</v>
      </c>
      <c r="G456" s="352" t="s">
        <v>4468</v>
      </c>
      <c r="H456" s="352"/>
      <c r="I456" s="364"/>
      <c r="J456" s="364"/>
      <c r="K456" s="365"/>
      <c r="L456" s="366" t="s">
        <v>4368</v>
      </c>
    </row>
    <row r="457" ht="19.2" customHeight="1" spans="1:12">
      <c r="A457" s="350">
        <v>451</v>
      </c>
      <c r="B457" s="386" t="s">
        <v>4269</v>
      </c>
      <c r="C457" s="352" t="s">
        <v>4856</v>
      </c>
      <c r="D457" s="352" t="s">
        <v>4857</v>
      </c>
      <c r="E457" s="352" t="s">
        <v>1381</v>
      </c>
      <c r="F457" s="352">
        <v>2</v>
      </c>
      <c r="G457" s="352" t="s">
        <v>4468</v>
      </c>
      <c r="H457" s="352"/>
      <c r="I457" s="364"/>
      <c r="J457" s="364"/>
      <c r="K457" s="365"/>
      <c r="L457" s="366" t="s">
        <v>4368</v>
      </c>
    </row>
    <row r="458" ht="19.2" customHeight="1" spans="1:12">
      <c r="A458" s="350">
        <v>452</v>
      </c>
      <c r="B458" s="386" t="s">
        <v>4269</v>
      </c>
      <c r="C458" s="352" t="s">
        <v>4858</v>
      </c>
      <c r="D458" s="352" t="s">
        <v>4859</v>
      </c>
      <c r="E458" s="352" t="s">
        <v>492</v>
      </c>
      <c r="F458" s="352">
        <v>1</v>
      </c>
      <c r="G458" s="352" t="s">
        <v>4468</v>
      </c>
      <c r="H458" s="352"/>
      <c r="I458" s="364"/>
      <c r="J458" s="364"/>
      <c r="K458" s="365"/>
      <c r="L458" s="366" t="s">
        <v>4368</v>
      </c>
    </row>
    <row r="459" ht="19.2" customHeight="1" spans="1:12">
      <c r="A459" s="350">
        <v>453</v>
      </c>
      <c r="B459" s="386" t="s">
        <v>4269</v>
      </c>
      <c r="C459" s="352" t="s">
        <v>4860</v>
      </c>
      <c r="D459" s="352" t="s">
        <v>4861</v>
      </c>
      <c r="E459" s="352" t="s">
        <v>492</v>
      </c>
      <c r="F459" s="352">
        <v>4</v>
      </c>
      <c r="G459" s="352" t="s">
        <v>4862</v>
      </c>
      <c r="H459" s="352"/>
      <c r="I459" s="364"/>
      <c r="J459" s="364"/>
      <c r="K459" s="365"/>
      <c r="L459" s="366" t="s">
        <v>4368</v>
      </c>
    </row>
    <row r="460" ht="19.2" customHeight="1" spans="1:12">
      <c r="A460" s="350">
        <v>454</v>
      </c>
      <c r="B460" s="386" t="s">
        <v>4269</v>
      </c>
      <c r="C460" s="352" t="s">
        <v>4863</v>
      </c>
      <c r="D460" s="352" t="s">
        <v>4864</v>
      </c>
      <c r="E460" s="352" t="s">
        <v>492</v>
      </c>
      <c r="F460" s="352">
        <v>8</v>
      </c>
      <c r="G460" s="352" t="s">
        <v>4862</v>
      </c>
      <c r="H460" s="352"/>
      <c r="I460" s="364"/>
      <c r="J460" s="364"/>
      <c r="K460" s="365"/>
      <c r="L460" s="366" t="s">
        <v>4368</v>
      </c>
    </row>
    <row r="461" ht="19.2" customHeight="1" spans="1:12">
      <c r="A461" s="350">
        <v>455</v>
      </c>
      <c r="B461" s="386" t="s">
        <v>4269</v>
      </c>
      <c r="C461" s="352" t="s">
        <v>4865</v>
      </c>
      <c r="D461" s="352" t="s">
        <v>4866</v>
      </c>
      <c r="E461" s="352" t="s">
        <v>1381</v>
      </c>
      <c r="F461" s="352">
        <v>4</v>
      </c>
      <c r="G461" s="352" t="s">
        <v>4862</v>
      </c>
      <c r="H461" s="352"/>
      <c r="I461" s="364"/>
      <c r="J461" s="364"/>
      <c r="K461" s="365"/>
      <c r="L461" s="366" t="s">
        <v>4368</v>
      </c>
    </row>
    <row r="462" ht="19.2" customHeight="1" spans="1:12">
      <c r="A462" s="350">
        <v>456</v>
      </c>
      <c r="B462" s="386" t="s">
        <v>4269</v>
      </c>
      <c r="C462" s="352" t="s">
        <v>4867</v>
      </c>
      <c r="D462" s="352" t="s">
        <v>4868</v>
      </c>
      <c r="E462" s="352" t="s">
        <v>1381</v>
      </c>
      <c r="F462" s="352">
        <v>8</v>
      </c>
      <c r="G462" s="352" t="s">
        <v>4862</v>
      </c>
      <c r="H462" s="352"/>
      <c r="I462" s="364"/>
      <c r="J462" s="364"/>
      <c r="K462" s="365"/>
      <c r="L462" s="366" t="s">
        <v>4368</v>
      </c>
    </row>
    <row r="463" ht="19.2" customHeight="1" spans="1:12">
      <c r="A463" s="350">
        <v>457</v>
      </c>
      <c r="B463" s="386" t="s">
        <v>4269</v>
      </c>
      <c r="C463" s="352" t="s">
        <v>1471</v>
      </c>
      <c r="D463" s="352" t="s">
        <v>1380</v>
      </c>
      <c r="E463" s="352" t="s">
        <v>514</v>
      </c>
      <c r="F463" s="352">
        <v>9</v>
      </c>
      <c r="G463" s="352" t="s">
        <v>4862</v>
      </c>
      <c r="H463" s="352"/>
      <c r="I463" s="364"/>
      <c r="J463" s="364"/>
      <c r="K463" s="365"/>
      <c r="L463" s="366" t="s">
        <v>4368</v>
      </c>
    </row>
    <row r="464" ht="19.2" customHeight="1" spans="1:12">
      <c r="A464" s="350">
        <v>458</v>
      </c>
      <c r="B464" s="386" t="s">
        <v>4269</v>
      </c>
      <c r="C464" s="352" t="s">
        <v>1667</v>
      </c>
      <c r="D464" s="352" t="s">
        <v>4869</v>
      </c>
      <c r="E464" s="352" t="s">
        <v>518</v>
      </c>
      <c r="F464" s="352">
        <v>1</v>
      </c>
      <c r="G464" s="352" t="s">
        <v>4862</v>
      </c>
      <c r="H464" s="352"/>
      <c r="I464" s="364"/>
      <c r="J464" s="364"/>
      <c r="K464" s="365"/>
      <c r="L464" s="366" t="s">
        <v>4368</v>
      </c>
    </row>
    <row r="465" ht="19.2" customHeight="1" spans="1:12">
      <c r="A465" s="350">
        <v>459</v>
      </c>
      <c r="B465" s="386" t="s">
        <v>4269</v>
      </c>
      <c r="C465" s="352" t="s">
        <v>4870</v>
      </c>
      <c r="D465" s="352" t="s">
        <v>4871</v>
      </c>
      <c r="E465" s="352" t="s">
        <v>476</v>
      </c>
      <c r="F465" s="352">
        <v>1</v>
      </c>
      <c r="G465" s="352" t="s">
        <v>4862</v>
      </c>
      <c r="H465" s="352"/>
      <c r="I465" s="364"/>
      <c r="J465" s="364"/>
      <c r="K465" s="365"/>
      <c r="L465" s="366" t="s">
        <v>4368</v>
      </c>
    </row>
    <row r="466" ht="19.2" customHeight="1" spans="1:12">
      <c r="A466" s="350">
        <v>460</v>
      </c>
      <c r="B466" s="386" t="s">
        <v>4872</v>
      </c>
      <c r="C466" s="352" t="s">
        <v>4873</v>
      </c>
      <c r="D466" s="352" t="s">
        <v>3990</v>
      </c>
      <c r="E466" s="352" t="s">
        <v>386</v>
      </c>
      <c r="F466" s="352">
        <v>2</v>
      </c>
      <c r="G466" s="352" t="s">
        <v>4367</v>
      </c>
      <c r="H466" s="352"/>
      <c r="I466" s="364"/>
      <c r="J466" s="364"/>
      <c r="K466" s="365">
        <v>0</v>
      </c>
      <c r="L466" s="366" t="s">
        <v>4368</v>
      </c>
    </row>
    <row r="467" ht="19.2" customHeight="1" spans="1:12">
      <c r="A467" s="350">
        <v>461</v>
      </c>
      <c r="B467" s="386" t="s">
        <v>4872</v>
      </c>
      <c r="C467" s="352" t="s">
        <v>4874</v>
      </c>
      <c r="D467" s="352" t="s">
        <v>4875</v>
      </c>
      <c r="E467" s="352" t="s">
        <v>386</v>
      </c>
      <c r="F467" s="352">
        <v>7</v>
      </c>
      <c r="G467" s="352" t="s">
        <v>4367</v>
      </c>
      <c r="H467" s="352"/>
      <c r="I467" s="364"/>
      <c r="J467" s="364"/>
      <c r="K467" s="365">
        <v>0</v>
      </c>
      <c r="L467" s="366" t="s">
        <v>4368</v>
      </c>
    </row>
    <row r="468" ht="19.2" customHeight="1" spans="1:12">
      <c r="A468" s="350">
        <v>462</v>
      </c>
      <c r="B468" s="386" t="s">
        <v>4872</v>
      </c>
      <c r="C468" s="352" t="s">
        <v>4876</v>
      </c>
      <c r="D468" s="352"/>
      <c r="E468" s="352" t="s">
        <v>386</v>
      </c>
      <c r="F468" s="352">
        <v>2</v>
      </c>
      <c r="G468" s="352" t="s">
        <v>4367</v>
      </c>
      <c r="H468" s="352"/>
      <c r="I468" s="364"/>
      <c r="J468" s="364"/>
      <c r="K468" s="365">
        <v>0</v>
      </c>
      <c r="L468" s="366" t="s">
        <v>4368</v>
      </c>
    </row>
    <row r="469" ht="19.2" customHeight="1" spans="1:12">
      <c r="A469" s="350">
        <v>463</v>
      </c>
      <c r="B469" s="386" t="s">
        <v>4872</v>
      </c>
      <c r="C469" s="352" t="s">
        <v>4877</v>
      </c>
      <c r="D469" s="352"/>
      <c r="E469" s="352" t="s">
        <v>386</v>
      </c>
      <c r="F469" s="352">
        <v>1</v>
      </c>
      <c r="G469" s="352" t="s">
        <v>4367</v>
      </c>
      <c r="H469" s="352"/>
      <c r="I469" s="364"/>
      <c r="J469" s="364"/>
      <c r="K469" s="365">
        <v>0</v>
      </c>
      <c r="L469" s="366" t="s">
        <v>4368</v>
      </c>
    </row>
    <row r="470" ht="19.2" customHeight="1" spans="1:12">
      <c r="A470" s="350">
        <v>464</v>
      </c>
      <c r="B470" s="386" t="s">
        <v>4872</v>
      </c>
      <c r="C470" s="352" t="s">
        <v>4878</v>
      </c>
      <c r="D470" s="352"/>
      <c r="E470" s="352" t="s">
        <v>386</v>
      </c>
      <c r="F470" s="352">
        <v>6</v>
      </c>
      <c r="G470" s="352" t="s">
        <v>4367</v>
      </c>
      <c r="H470" s="352"/>
      <c r="I470" s="364"/>
      <c r="J470" s="364"/>
      <c r="K470" s="365">
        <v>0</v>
      </c>
      <c r="L470" s="366" t="s">
        <v>4368</v>
      </c>
    </row>
    <row r="471" ht="19.2" customHeight="1" spans="1:12">
      <c r="A471" s="350">
        <v>465</v>
      </c>
      <c r="B471" s="386" t="s">
        <v>4872</v>
      </c>
      <c r="C471" s="352" t="s">
        <v>4879</v>
      </c>
      <c r="D471" s="352"/>
      <c r="E471" s="352" t="s">
        <v>386</v>
      </c>
      <c r="F471" s="352">
        <v>3</v>
      </c>
      <c r="G471" s="352" t="s">
        <v>4367</v>
      </c>
      <c r="H471" s="352"/>
      <c r="I471" s="364"/>
      <c r="J471" s="364"/>
      <c r="K471" s="365">
        <v>0</v>
      </c>
      <c r="L471" s="366" t="s">
        <v>4368</v>
      </c>
    </row>
    <row r="472" ht="19.2" customHeight="1" spans="1:12">
      <c r="A472" s="350">
        <v>466</v>
      </c>
      <c r="B472" s="386" t="s">
        <v>4872</v>
      </c>
      <c r="C472" s="352" t="s">
        <v>4880</v>
      </c>
      <c r="D472" s="352"/>
      <c r="E472" s="352" t="s">
        <v>386</v>
      </c>
      <c r="F472" s="352">
        <v>8</v>
      </c>
      <c r="G472" s="352" t="s">
        <v>4367</v>
      </c>
      <c r="H472" s="352"/>
      <c r="I472" s="364"/>
      <c r="J472" s="364"/>
      <c r="K472" s="365">
        <v>0</v>
      </c>
      <c r="L472" s="366" t="s">
        <v>4368</v>
      </c>
    </row>
    <row r="473" ht="19.2" customHeight="1" spans="1:12">
      <c r="A473" s="350">
        <v>467</v>
      </c>
      <c r="B473" s="386" t="s">
        <v>4872</v>
      </c>
      <c r="C473" s="352" t="s">
        <v>4881</v>
      </c>
      <c r="D473" s="352"/>
      <c r="E473" s="352" t="s">
        <v>386</v>
      </c>
      <c r="F473" s="352">
        <v>1</v>
      </c>
      <c r="G473" s="352" t="s">
        <v>4367</v>
      </c>
      <c r="H473" s="352"/>
      <c r="I473" s="364"/>
      <c r="J473" s="364"/>
      <c r="K473" s="365">
        <v>0</v>
      </c>
      <c r="L473" s="366" t="s">
        <v>4368</v>
      </c>
    </row>
    <row r="474" ht="19.2" customHeight="1" spans="1:12">
      <c r="A474" s="350">
        <v>468</v>
      </c>
      <c r="B474" s="386" t="s">
        <v>4872</v>
      </c>
      <c r="C474" s="352" t="s">
        <v>4882</v>
      </c>
      <c r="D474" s="352"/>
      <c r="E474" s="352" t="s">
        <v>386</v>
      </c>
      <c r="F474" s="352">
        <v>1</v>
      </c>
      <c r="G474" s="352" t="s">
        <v>4367</v>
      </c>
      <c r="H474" s="352"/>
      <c r="I474" s="364"/>
      <c r="J474" s="364"/>
      <c r="K474" s="365">
        <v>0</v>
      </c>
      <c r="L474" s="366" t="s">
        <v>4368</v>
      </c>
    </row>
    <row r="475" ht="19.2" customHeight="1" spans="1:12">
      <c r="A475" s="350">
        <v>469</v>
      </c>
      <c r="B475" s="386" t="s">
        <v>4872</v>
      </c>
      <c r="C475" s="352" t="s">
        <v>4883</v>
      </c>
      <c r="D475" s="352"/>
      <c r="E475" s="352" t="s">
        <v>386</v>
      </c>
      <c r="F475" s="352">
        <v>1</v>
      </c>
      <c r="G475" s="352" t="s">
        <v>4367</v>
      </c>
      <c r="H475" s="352"/>
      <c r="I475" s="364"/>
      <c r="J475" s="364"/>
      <c r="K475" s="365">
        <v>0</v>
      </c>
      <c r="L475" s="366" t="s">
        <v>4368</v>
      </c>
    </row>
    <row r="476" ht="19.2" customHeight="1" spans="1:12">
      <c r="A476" s="350">
        <v>470</v>
      </c>
      <c r="B476" s="386" t="s">
        <v>4872</v>
      </c>
      <c r="C476" s="352" t="s">
        <v>4884</v>
      </c>
      <c r="D476" s="352"/>
      <c r="E476" s="352" t="s">
        <v>386</v>
      </c>
      <c r="F476" s="352">
        <v>1</v>
      </c>
      <c r="G476" s="352" t="s">
        <v>4367</v>
      </c>
      <c r="H476" s="352"/>
      <c r="I476" s="364"/>
      <c r="J476" s="364"/>
      <c r="K476" s="365">
        <v>0</v>
      </c>
      <c r="L476" s="366" t="s">
        <v>4368</v>
      </c>
    </row>
    <row r="477" ht="19.2" customHeight="1" spans="1:12">
      <c r="A477" s="350">
        <v>471</v>
      </c>
      <c r="B477" s="386" t="s">
        <v>4872</v>
      </c>
      <c r="C477" s="352" t="s">
        <v>4885</v>
      </c>
      <c r="D477" s="352"/>
      <c r="E477" s="352" t="s">
        <v>386</v>
      </c>
      <c r="F477" s="352">
        <v>18</v>
      </c>
      <c r="G477" s="352" t="s">
        <v>4367</v>
      </c>
      <c r="H477" s="352"/>
      <c r="I477" s="364"/>
      <c r="J477" s="364"/>
      <c r="K477" s="365">
        <v>0</v>
      </c>
      <c r="L477" s="366" t="s">
        <v>4368</v>
      </c>
    </row>
    <row r="478" ht="19.2" customHeight="1" spans="1:12">
      <c r="A478" s="350">
        <v>472</v>
      </c>
      <c r="B478" s="386" t="s">
        <v>4872</v>
      </c>
      <c r="C478" s="352" t="s">
        <v>4886</v>
      </c>
      <c r="D478" s="352"/>
      <c r="E478" s="352" t="s">
        <v>393</v>
      </c>
      <c r="F478" s="352">
        <v>5</v>
      </c>
      <c r="G478" s="352" t="s">
        <v>4367</v>
      </c>
      <c r="H478" s="352"/>
      <c r="I478" s="364"/>
      <c r="J478" s="364"/>
      <c r="K478" s="365">
        <v>0</v>
      </c>
      <c r="L478" s="366" t="s">
        <v>4368</v>
      </c>
    </row>
    <row r="479" ht="19.2" customHeight="1" spans="1:12">
      <c r="A479" s="350">
        <v>473</v>
      </c>
      <c r="B479" s="386" t="s">
        <v>4872</v>
      </c>
      <c r="C479" s="352" t="s">
        <v>4887</v>
      </c>
      <c r="D479" s="352"/>
      <c r="E479" s="352" t="s">
        <v>386</v>
      </c>
      <c r="F479" s="352">
        <v>1</v>
      </c>
      <c r="G479" s="352" t="s">
        <v>4367</v>
      </c>
      <c r="H479" s="352"/>
      <c r="I479" s="364"/>
      <c r="J479" s="364"/>
      <c r="K479" s="365">
        <v>0</v>
      </c>
      <c r="L479" s="366" t="s">
        <v>4368</v>
      </c>
    </row>
    <row r="480" ht="19.2" customHeight="1" spans="1:12">
      <c r="A480" s="350">
        <v>474</v>
      </c>
      <c r="B480" s="386" t="s">
        <v>4872</v>
      </c>
      <c r="C480" s="352" t="s">
        <v>4888</v>
      </c>
      <c r="D480" s="352"/>
      <c r="E480" s="352" t="s">
        <v>386</v>
      </c>
      <c r="F480" s="352">
        <v>2</v>
      </c>
      <c r="G480" s="352" t="s">
        <v>4367</v>
      </c>
      <c r="H480" s="352"/>
      <c r="I480" s="364"/>
      <c r="J480" s="364"/>
      <c r="K480" s="365">
        <v>0</v>
      </c>
      <c r="L480" s="366" t="s">
        <v>4368</v>
      </c>
    </row>
    <row r="481" ht="19.2" customHeight="1" spans="1:12">
      <c r="A481" s="350">
        <v>475</v>
      </c>
      <c r="B481" s="386" t="s">
        <v>4872</v>
      </c>
      <c r="C481" s="352" t="s">
        <v>4889</v>
      </c>
      <c r="D481" s="352"/>
      <c r="E481" s="352" t="s">
        <v>386</v>
      </c>
      <c r="F481" s="352">
        <v>4</v>
      </c>
      <c r="G481" s="352" t="s">
        <v>4367</v>
      </c>
      <c r="H481" s="352"/>
      <c r="I481" s="364"/>
      <c r="J481" s="364"/>
      <c r="K481" s="365">
        <v>0</v>
      </c>
      <c r="L481" s="366" t="s">
        <v>4368</v>
      </c>
    </row>
    <row r="482" ht="19.2" customHeight="1" spans="1:12">
      <c r="A482" s="350">
        <v>476</v>
      </c>
      <c r="B482" s="386" t="s">
        <v>4872</v>
      </c>
      <c r="C482" s="352" t="s">
        <v>4890</v>
      </c>
      <c r="D482" s="352"/>
      <c r="E482" s="352" t="s">
        <v>386</v>
      </c>
      <c r="F482" s="352">
        <v>1</v>
      </c>
      <c r="G482" s="352" t="s">
        <v>4367</v>
      </c>
      <c r="H482" s="352"/>
      <c r="I482" s="364"/>
      <c r="J482" s="364"/>
      <c r="K482" s="365">
        <v>0</v>
      </c>
      <c r="L482" s="366" t="s">
        <v>4368</v>
      </c>
    </row>
    <row r="483" ht="19.2" customHeight="1" spans="1:12">
      <c r="A483" s="350">
        <v>477</v>
      </c>
      <c r="B483" s="386" t="s">
        <v>4872</v>
      </c>
      <c r="C483" s="352" t="s">
        <v>4891</v>
      </c>
      <c r="D483" s="352"/>
      <c r="E483" s="352" t="s">
        <v>4892</v>
      </c>
      <c r="F483" s="352">
        <v>100</v>
      </c>
      <c r="G483" s="352" t="s">
        <v>4367</v>
      </c>
      <c r="H483" s="352"/>
      <c r="I483" s="364"/>
      <c r="J483" s="364"/>
      <c r="K483" s="365">
        <v>0</v>
      </c>
      <c r="L483" s="366" t="s">
        <v>4368</v>
      </c>
    </row>
    <row r="484" ht="19.2" customHeight="1" spans="1:12">
      <c r="A484" s="350">
        <v>478</v>
      </c>
      <c r="B484" s="386" t="s">
        <v>4872</v>
      </c>
      <c r="C484" s="352" t="s">
        <v>4635</v>
      </c>
      <c r="D484" s="352"/>
      <c r="E484" s="352" t="s">
        <v>4892</v>
      </c>
      <c r="F484" s="352">
        <v>7</v>
      </c>
      <c r="G484" s="352" t="s">
        <v>4367</v>
      </c>
      <c r="H484" s="352"/>
      <c r="I484" s="364"/>
      <c r="J484" s="364"/>
      <c r="K484" s="365">
        <v>0</v>
      </c>
      <c r="L484" s="366" t="s">
        <v>4368</v>
      </c>
    </row>
    <row r="485" ht="19.2" customHeight="1" spans="1:12">
      <c r="A485" s="350">
        <v>479</v>
      </c>
      <c r="B485" s="386" t="s">
        <v>4872</v>
      </c>
      <c r="C485" s="352" t="s">
        <v>4893</v>
      </c>
      <c r="D485" s="352"/>
      <c r="E485" s="352" t="s">
        <v>1693</v>
      </c>
      <c r="F485" s="352">
        <v>80</v>
      </c>
      <c r="G485" s="352" t="s">
        <v>4468</v>
      </c>
      <c r="H485" s="352"/>
      <c r="I485" s="364"/>
      <c r="J485" s="364"/>
      <c r="K485" s="365">
        <v>0</v>
      </c>
      <c r="L485" s="366" t="s">
        <v>4368</v>
      </c>
    </row>
    <row r="486" ht="19.2" customHeight="1" spans="1:12">
      <c r="A486" s="350">
        <v>480</v>
      </c>
      <c r="B486" s="386" t="s">
        <v>4872</v>
      </c>
      <c r="C486" s="352" t="s">
        <v>4894</v>
      </c>
      <c r="D486" s="352" t="s">
        <v>4895</v>
      </c>
      <c r="E486" s="352" t="s">
        <v>701</v>
      </c>
      <c r="F486" s="352">
        <v>2</v>
      </c>
      <c r="G486" s="352" t="s">
        <v>4559</v>
      </c>
      <c r="H486" s="352"/>
      <c r="I486" s="364"/>
      <c r="J486" s="364"/>
      <c r="K486" s="365">
        <v>0</v>
      </c>
      <c r="L486" s="366" t="s">
        <v>4368</v>
      </c>
    </row>
    <row r="487" ht="19.2" customHeight="1" spans="1:12">
      <c r="A487" s="350">
        <v>481</v>
      </c>
      <c r="B487" s="386" t="s">
        <v>4872</v>
      </c>
      <c r="C487" s="352" t="s">
        <v>4896</v>
      </c>
      <c r="D487" s="352" t="s">
        <v>4897</v>
      </c>
      <c r="E487" s="352" t="s">
        <v>701</v>
      </c>
      <c r="F487" s="352">
        <v>1</v>
      </c>
      <c r="G487" s="352" t="s">
        <v>4559</v>
      </c>
      <c r="H487" s="352"/>
      <c r="I487" s="364"/>
      <c r="J487" s="364"/>
      <c r="K487" s="365">
        <v>0</v>
      </c>
      <c r="L487" s="366" t="s">
        <v>4368</v>
      </c>
    </row>
    <row r="488" ht="19.2" customHeight="1" spans="1:12">
      <c r="A488" s="350">
        <v>482</v>
      </c>
      <c r="B488" s="386" t="s">
        <v>4872</v>
      </c>
      <c r="C488" s="352" t="s">
        <v>4898</v>
      </c>
      <c r="D488" s="352" t="s">
        <v>4899</v>
      </c>
      <c r="E488" s="352" t="s">
        <v>701</v>
      </c>
      <c r="F488" s="352">
        <v>5</v>
      </c>
      <c r="G488" s="352" t="s">
        <v>4559</v>
      </c>
      <c r="H488" s="352"/>
      <c r="I488" s="364"/>
      <c r="J488" s="364"/>
      <c r="K488" s="365">
        <v>0</v>
      </c>
      <c r="L488" s="366" t="s">
        <v>4368</v>
      </c>
    </row>
    <row r="489" ht="19.2" customHeight="1" spans="1:12">
      <c r="A489" s="350">
        <v>483</v>
      </c>
      <c r="B489" s="386" t="s">
        <v>4872</v>
      </c>
      <c r="C489" s="352" t="s">
        <v>4900</v>
      </c>
      <c r="D489" s="352"/>
      <c r="E489" s="352" t="s">
        <v>701</v>
      </c>
      <c r="F489" s="352">
        <v>1</v>
      </c>
      <c r="G489" s="352" t="s">
        <v>4559</v>
      </c>
      <c r="H489" s="352"/>
      <c r="I489" s="364"/>
      <c r="J489" s="364"/>
      <c r="K489" s="365">
        <v>0</v>
      </c>
      <c r="L489" s="366" t="s">
        <v>4368</v>
      </c>
    </row>
    <row r="490" ht="19.2" customHeight="1" spans="1:12">
      <c r="A490" s="350">
        <v>484</v>
      </c>
      <c r="B490" s="386" t="s">
        <v>4872</v>
      </c>
      <c r="C490" s="352" t="s">
        <v>4901</v>
      </c>
      <c r="D490" s="352" t="s">
        <v>4902</v>
      </c>
      <c r="E490" s="352" t="s">
        <v>1693</v>
      </c>
      <c r="F490" s="352">
        <v>1</v>
      </c>
      <c r="G490" s="352" t="s">
        <v>4559</v>
      </c>
      <c r="H490" s="352"/>
      <c r="I490" s="364"/>
      <c r="J490" s="364"/>
      <c r="K490" s="365">
        <v>0</v>
      </c>
      <c r="L490" s="366" t="s">
        <v>4368</v>
      </c>
    </row>
    <row r="491" ht="19.2" customHeight="1" spans="1:12">
      <c r="A491" s="350">
        <v>485</v>
      </c>
      <c r="B491" s="386" t="s">
        <v>4872</v>
      </c>
      <c r="C491" s="352" t="s">
        <v>4903</v>
      </c>
      <c r="D491" s="352" t="s">
        <v>4904</v>
      </c>
      <c r="E491" s="352" t="s">
        <v>1693</v>
      </c>
      <c r="F491" s="352">
        <v>1</v>
      </c>
      <c r="G491" s="352" t="s">
        <v>4559</v>
      </c>
      <c r="H491" s="352"/>
      <c r="I491" s="364"/>
      <c r="J491" s="364"/>
      <c r="K491" s="365">
        <v>0</v>
      </c>
      <c r="L491" s="366" t="s">
        <v>4368</v>
      </c>
    </row>
    <row r="492" ht="19.2" customHeight="1" spans="1:12">
      <c r="A492" s="350">
        <v>486</v>
      </c>
      <c r="B492" s="386" t="s">
        <v>4872</v>
      </c>
      <c r="C492" s="352" t="s">
        <v>2519</v>
      </c>
      <c r="D492" s="352" t="s">
        <v>3595</v>
      </c>
      <c r="E492" s="352" t="s">
        <v>386</v>
      </c>
      <c r="F492" s="352">
        <v>3</v>
      </c>
      <c r="G492" s="352" t="s">
        <v>4559</v>
      </c>
      <c r="H492" s="352"/>
      <c r="I492" s="364"/>
      <c r="J492" s="364"/>
      <c r="K492" s="365">
        <v>0</v>
      </c>
      <c r="L492" s="366" t="s">
        <v>4368</v>
      </c>
    </row>
    <row r="493" ht="19.2" customHeight="1" spans="1:12">
      <c r="A493" s="350">
        <v>487</v>
      </c>
      <c r="B493" s="386" t="s">
        <v>4872</v>
      </c>
      <c r="C493" s="352" t="s">
        <v>4905</v>
      </c>
      <c r="D493" s="352" t="s">
        <v>4906</v>
      </c>
      <c r="E493" s="352" t="s">
        <v>386</v>
      </c>
      <c r="F493" s="352">
        <v>1</v>
      </c>
      <c r="G493" s="352" t="s">
        <v>4559</v>
      </c>
      <c r="H493" s="352"/>
      <c r="I493" s="364"/>
      <c r="J493" s="364"/>
      <c r="K493" s="365">
        <v>0</v>
      </c>
      <c r="L493" s="366" t="s">
        <v>4368</v>
      </c>
    </row>
    <row r="494" ht="19.2" customHeight="1" spans="1:12">
      <c r="A494" s="350">
        <v>488</v>
      </c>
      <c r="B494" s="386" t="s">
        <v>4872</v>
      </c>
      <c r="C494" s="352" t="s">
        <v>4907</v>
      </c>
      <c r="D494" s="352"/>
      <c r="E494" s="352" t="s">
        <v>386</v>
      </c>
      <c r="F494" s="352">
        <v>1</v>
      </c>
      <c r="G494" s="352" t="s">
        <v>4559</v>
      </c>
      <c r="H494" s="352"/>
      <c r="I494" s="364"/>
      <c r="J494" s="364"/>
      <c r="K494" s="365">
        <v>0</v>
      </c>
      <c r="L494" s="366" t="s">
        <v>4368</v>
      </c>
    </row>
    <row r="495" ht="19.2" customHeight="1" spans="1:12">
      <c r="A495" s="350">
        <v>489</v>
      </c>
      <c r="B495" s="386" t="s">
        <v>4872</v>
      </c>
      <c r="C495" s="352" t="s">
        <v>4908</v>
      </c>
      <c r="D495" s="352"/>
      <c r="E495" s="352" t="s">
        <v>1693</v>
      </c>
      <c r="F495" s="352">
        <v>1</v>
      </c>
      <c r="G495" s="352" t="s">
        <v>4559</v>
      </c>
      <c r="H495" s="352"/>
      <c r="I495" s="364"/>
      <c r="J495" s="364"/>
      <c r="K495" s="365">
        <v>0</v>
      </c>
      <c r="L495" s="366" t="s">
        <v>4368</v>
      </c>
    </row>
    <row r="496" ht="19.2" customHeight="1" spans="1:12">
      <c r="A496" s="350">
        <v>490</v>
      </c>
      <c r="B496" s="386" t="s">
        <v>4872</v>
      </c>
      <c r="C496" s="352" t="s">
        <v>4909</v>
      </c>
      <c r="D496" s="352"/>
      <c r="E496" s="352" t="s">
        <v>386</v>
      </c>
      <c r="F496" s="352">
        <v>1</v>
      </c>
      <c r="G496" s="352" t="s">
        <v>4559</v>
      </c>
      <c r="H496" s="352"/>
      <c r="I496" s="364"/>
      <c r="J496" s="364"/>
      <c r="K496" s="365">
        <v>0</v>
      </c>
      <c r="L496" s="366" t="s">
        <v>4368</v>
      </c>
    </row>
    <row r="497" ht="19.2" customHeight="1" spans="1:12">
      <c r="A497" s="350">
        <v>491</v>
      </c>
      <c r="B497" s="386" t="s">
        <v>4872</v>
      </c>
      <c r="C497" s="352" t="s">
        <v>4891</v>
      </c>
      <c r="D497" s="352"/>
      <c r="E497" s="352" t="s">
        <v>4636</v>
      </c>
      <c r="F497" s="352">
        <v>2</v>
      </c>
      <c r="G497" s="352" t="s">
        <v>4559</v>
      </c>
      <c r="H497" s="352"/>
      <c r="I497" s="364"/>
      <c r="J497" s="364"/>
      <c r="K497" s="365">
        <v>0</v>
      </c>
      <c r="L497" s="366" t="s">
        <v>4368</v>
      </c>
    </row>
    <row r="498" ht="19.2" customHeight="1" spans="1:12">
      <c r="A498" s="350">
        <v>492</v>
      </c>
      <c r="B498" s="386" t="s">
        <v>4872</v>
      </c>
      <c r="C498" s="352" t="s">
        <v>3674</v>
      </c>
      <c r="D498" s="352"/>
      <c r="E498" s="352" t="s">
        <v>393</v>
      </c>
      <c r="F498" s="352">
        <v>2</v>
      </c>
      <c r="G498" s="352" t="s">
        <v>4559</v>
      </c>
      <c r="H498" s="352"/>
      <c r="I498" s="364"/>
      <c r="J498" s="364"/>
      <c r="K498" s="365">
        <v>0</v>
      </c>
      <c r="L498" s="366" t="s">
        <v>4368</v>
      </c>
    </row>
    <row r="499" ht="19.2" customHeight="1" spans="1:12">
      <c r="A499" s="350">
        <v>493</v>
      </c>
      <c r="B499" s="386" t="s">
        <v>4872</v>
      </c>
      <c r="C499" s="352" t="s">
        <v>4910</v>
      </c>
      <c r="D499" s="352" t="s">
        <v>4911</v>
      </c>
      <c r="E499" s="352" t="s">
        <v>1693</v>
      </c>
      <c r="F499" s="352">
        <v>2</v>
      </c>
      <c r="G499" s="352" t="s">
        <v>4559</v>
      </c>
      <c r="H499" s="352"/>
      <c r="I499" s="364"/>
      <c r="J499" s="364"/>
      <c r="K499" s="365">
        <v>0</v>
      </c>
      <c r="L499" s="366" t="s">
        <v>4368</v>
      </c>
    </row>
    <row r="500" ht="19.2" customHeight="1" spans="1:12">
      <c r="A500" s="350">
        <v>494</v>
      </c>
      <c r="B500" s="386" t="s">
        <v>4872</v>
      </c>
      <c r="C500" s="352" t="s">
        <v>4912</v>
      </c>
      <c r="D500" s="352" t="s">
        <v>4913</v>
      </c>
      <c r="E500" s="352" t="s">
        <v>1693</v>
      </c>
      <c r="F500" s="352">
        <v>6</v>
      </c>
      <c r="G500" s="352" t="s">
        <v>4559</v>
      </c>
      <c r="H500" s="352"/>
      <c r="I500" s="364"/>
      <c r="J500" s="364"/>
      <c r="K500" s="365">
        <v>0</v>
      </c>
      <c r="L500" s="366" t="s">
        <v>4368</v>
      </c>
    </row>
    <row r="501" ht="19.2" customHeight="1" spans="1:12">
      <c r="A501" s="350">
        <v>495</v>
      </c>
      <c r="B501" s="386" t="s">
        <v>4872</v>
      </c>
      <c r="C501" s="352" t="s">
        <v>4901</v>
      </c>
      <c r="D501" s="352" t="s">
        <v>4914</v>
      </c>
      <c r="E501" s="352" t="s">
        <v>1693</v>
      </c>
      <c r="F501" s="352">
        <v>1</v>
      </c>
      <c r="G501" s="352" t="s">
        <v>4559</v>
      </c>
      <c r="H501" s="352"/>
      <c r="I501" s="364"/>
      <c r="J501" s="364"/>
      <c r="K501" s="365">
        <v>0</v>
      </c>
      <c r="L501" s="366" t="s">
        <v>4368</v>
      </c>
    </row>
    <row r="502" ht="19.2" customHeight="1" spans="1:12">
      <c r="A502" s="350">
        <v>496</v>
      </c>
      <c r="B502" s="386" t="s">
        <v>4872</v>
      </c>
      <c r="C502" s="352" t="s">
        <v>4915</v>
      </c>
      <c r="D502" s="352" t="s">
        <v>4914</v>
      </c>
      <c r="E502" s="352" t="s">
        <v>1693</v>
      </c>
      <c r="F502" s="352">
        <v>2</v>
      </c>
      <c r="G502" s="352" t="s">
        <v>4559</v>
      </c>
      <c r="H502" s="352"/>
      <c r="I502" s="364"/>
      <c r="J502" s="364"/>
      <c r="K502" s="365">
        <v>0</v>
      </c>
      <c r="L502" s="366" t="s">
        <v>4368</v>
      </c>
    </row>
    <row r="503" ht="19.2" customHeight="1" spans="1:12">
      <c r="A503" s="350">
        <v>497</v>
      </c>
      <c r="B503" s="386" t="s">
        <v>4872</v>
      </c>
      <c r="C503" s="352" t="s">
        <v>4916</v>
      </c>
      <c r="D503" s="352" t="s">
        <v>4917</v>
      </c>
      <c r="E503" s="352" t="s">
        <v>1693</v>
      </c>
      <c r="F503" s="352">
        <v>1</v>
      </c>
      <c r="G503" s="352" t="s">
        <v>4559</v>
      </c>
      <c r="H503" s="352"/>
      <c r="I503" s="364"/>
      <c r="J503" s="364"/>
      <c r="K503" s="365">
        <v>0</v>
      </c>
      <c r="L503" s="366" t="s">
        <v>4368</v>
      </c>
    </row>
    <row r="504" ht="19.2" customHeight="1" spans="1:12">
      <c r="A504" s="350">
        <v>498</v>
      </c>
      <c r="B504" s="386" t="s">
        <v>4872</v>
      </c>
      <c r="C504" s="352" t="s">
        <v>4918</v>
      </c>
      <c r="D504" s="352" t="s">
        <v>4919</v>
      </c>
      <c r="E504" s="352" t="s">
        <v>1693</v>
      </c>
      <c r="F504" s="352">
        <v>1</v>
      </c>
      <c r="G504" s="352" t="s">
        <v>4559</v>
      </c>
      <c r="H504" s="352"/>
      <c r="I504" s="364"/>
      <c r="J504" s="364"/>
      <c r="K504" s="365">
        <v>0</v>
      </c>
      <c r="L504" s="366" t="s">
        <v>4368</v>
      </c>
    </row>
    <row r="505" ht="19.2" customHeight="1" spans="1:12">
      <c r="A505" s="350">
        <v>499</v>
      </c>
      <c r="B505" s="386" t="s">
        <v>4872</v>
      </c>
      <c r="C505" s="352" t="s">
        <v>4920</v>
      </c>
      <c r="D505" s="352" t="s">
        <v>4921</v>
      </c>
      <c r="E505" s="352" t="s">
        <v>386</v>
      </c>
      <c r="F505" s="352">
        <v>1</v>
      </c>
      <c r="G505" s="352" t="s">
        <v>4559</v>
      </c>
      <c r="H505" s="352"/>
      <c r="I505" s="364"/>
      <c r="J505" s="364"/>
      <c r="K505" s="365">
        <v>0</v>
      </c>
      <c r="L505" s="366" t="s">
        <v>4368</v>
      </c>
    </row>
    <row r="506" ht="19.2" customHeight="1" spans="1:12">
      <c r="A506" s="350">
        <v>500</v>
      </c>
      <c r="B506" s="386" t="s">
        <v>4872</v>
      </c>
      <c r="C506" s="352" t="s">
        <v>4922</v>
      </c>
      <c r="D506" s="352"/>
      <c r="E506" s="352" t="s">
        <v>4636</v>
      </c>
      <c r="F506" s="352">
        <v>15</v>
      </c>
      <c r="G506" s="352" t="s">
        <v>4559</v>
      </c>
      <c r="H506" s="352"/>
      <c r="I506" s="364"/>
      <c r="J506" s="364"/>
      <c r="K506" s="365">
        <v>0</v>
      </c>
      <c r="L506" s="366" t="s">
        <v>4368</v>
      </c>
    </row>
    <row r="507" ht="19.2" customHeight="1" spans="1:12">
      <c r="A507" s="350">
        <v>501</v>
      </c>
      <c r="B507" s="386" t="s">
        <v>4872</v>
      </c>
      <c r="C507" s="352" t="s">
        <v>4910</v>
      </c>
      <c r="D507" s="352" t="s">
        <v>4923</v>
      </c>
      <c r="E507" s="352" t="s">
        <v>4924</v>
      </c>
      <c r="F507" s="352">
        <v>1</v>
      </c>
      <c r="G507" s="352" t="s">
        <v>4559</v>
      </c>
      <c r="H507" s="352"/>
      <c r="I507" s="364"/>
      <c r="J507" s="364"/>
      <c r="K507" s="365">
        <v>0</v>
      </c>
      <c r="L507" s="366" t="s">
        <v>4368</v>
      </c>
    </row>
    <row r="508" ht="19.2" customHeight="1" spans="1:12">
      <c r="A508" s="350">
        <v>502</v>
      </c>
      <c r="B508" s="386" t="s">
        <v>4872</v>
      </c>
      <c r="C508" s="352" t="s">
        <v>4925</v>
      </c>
      <c r="D508" s="352" t="s">
        <v>4926</v>
      </c>
      <c r="E508" s="352" t="s">
        <v>1693</v>
      </c>
      <c r="F508" s="352">
        <v>2</v>
      </c>
      <c r="G508" s="352" t="s">
        <v>4559</v>
      </c>
      <c r="H508" s="352"/>
      <c r="I508" s="364"/>
      <c r="J508" s="364"/>
      <c r="K508" s="365">
        <v>0</v>
      </c>
      <c r="L508" s="366" t="s">
        <v>4368</v>
      </c>
    </row>
    <row r="509" ht="19.2" customHeight="1" spans="1:12">
      <c r="A509" s="350">
        <v>503</v>
      </c>
      <c r="B509" s="386" t="s">
        <v>4872</v>
      </c>
      <c r="C509" s="352" t="s">
        <v>4927</v>
      </c>
      <c r="D509" s="352" t="s">
        <v>4928</v>
      </c>
      <c r="E509" s="352" t="s">
        <v>1693</v>
      </c>
      <c r="F509" s="352">
        <v>2</v>
      </c>
      <c r="G509" s="352" t="s">
        <v>4559</v>
      </c>
      <c r="H509" s="352"/>
      <c r="I509" s="364"/>
      <c r="J509" s="364"/>
      <c r="K509" s="365">
        <v>0</v>
      </c>
      <c r="L509" s="366" t="s">
        <v>4368</v>
      </c>
    </row>
    <row r="510" ht="19.2" customHeight="1" spans="1:12">
      <c r="A510" s="350">
        <v>504</v>
      </c>
      <c r="B510" s="386" t="s">
        <v>4872</v>
      </c>
      <c r="C510" s="352" t="s">
        <v>4925</v>
      </c>
      <c r="D510" s="352" t="s">
        <v>4926</v>
      </c>
      <c r="E510" s="352" t="s">
        <v>1693</v>
      </c>
      <c r="F510" s="352">
        <v>13</v>
      </c>
      <c r="G510" s="352" t="s">
        <v>4468</v>
      </c>
      <c r="H510" s="352"/>
      <c r="I510" s="364"/>
      <c r="J510" s="364"/>
      <c r="K510" s="365">
        <v>0</v>
      </c>
      <c r="L510" s="366" t="s">
        <v>4368</v>
      </c>
    </row>
    <row r="511" ht="19.2" customHeight="1" spans="1:12">
      <c r="A511" s="350">
        <v>505</v>
      </c>
      <c r="B511" s="386" t="s">
        <v>4872</v>
      </c>
      <c r="C511" s="352" t="s">
        <v>4927</v>
      </c>
      <c r="D511" s="352" t="s">
        <v>4928</v>
      </c>
      <c r="E511" s="352" t="s">
        <v>1693</v>
      </c>
      <c r="F511" s="352">
        <v>5</v>
      </c>
      <c r="G511" s="352" t="s">
        <v>4468</v>
      </c>
      <c r="H511" s="352"/>
      <c r="I511" s="364"/>
      <c r="J511" s="364"/>
      <c r="K511" s="365">
        <v>0</v>
      </c>
      <c r="L511" s="366" t="s">
        <v>4368</v>
      </c>
    </row>
    <row r="512" ht="19.2" customHeight="1" spans="1:12">
      <c r="A512" s="350">
        <v>506</v>
      </c>
      <c r="B512" s="386" t="s">
        <v>4872</v>
      </c>
      <c r="C512" s="352" t="s">
        <v>4929</v>
      </c>
      <c r="D512" s="352" t="s">
        <v>4930</v>
      </c>
      <c r="E512" s="352" t="s">
        <v>701</v>
      </c>
      <c r="F512" s="352">
        <v>2</v>
      </c>
      <c r="G512" s="352" t="s">
        <v>4468</v>
      </c>
      <c r="H512" s="352"/>
      <c r="I512" s="364"/>
      <c r="J512" s="364"/>
      <c r="K512" s="365">
        <v>0</v>
      </c>
      <c r="L512" s="366" t="s">
        <v>4368</v>
      </c>
    </row>
    <row r="513" ht="19.2" customHeight="1" spans="1:12">
      <c r="A513" s="350">
        <v>507</v>
      </c>
      <c r="B513" s="386" t="s">
        <v>4872</v>
      </c>
      <c r="C513" s="352" t="s">
        <v>4931</v>
      </c>
      <c r="D513" s="352" t="s">
        <v>4932</v>
      </c>
      <c r="E513" s="352" t="s">
        <v>701</v>
      </c>
      <c r="F513" s="352">
        <v>2</v>
      </c>
      <c r="G513" s="352" t="s">
        <v>4468</v>
      </c>
      <c r="H513" s="352"/>
      <c r="I513" s="364"/>
      <c r="J513" s="364"/>
      <c r="K513" s="365">
        <v>0</v>
      </c>
      <c r="L513" s="366" t="s">
        <v>4368</v>
      </c>
    </row>
    <row r="514" ht="19.2" customHeight="1" spans="1:12">
      <c r="A514" s="350">
        <v>508</v>
      </c>
      <c r="B514" s="386" t="s">
        <v>4872</v>
      </c>
      <c r="C514" s="352" t="s">
        <v>4933</v>
      </c>
      <c r="D514" s="352" t="s">
        <v>4934</v>
      </c>
      <c r="E514" s="352" t="s">
        <v>701</v>
      </c>
      <c r="F514" s="352">
        <v>2</v>
      </c>
      <c r="G514" s="352" t="s">
        <v>4468</v>
      </c>
      <c r="H514" s="352"/>
      <c r="I514" s="364"/>
      <c r="J514" s="364"/>
      <c r="K514" s="365">
        <v>0</v>
      </c>
      <c r="L514" s="366" t="s">
        <v>4368</v>
      </c>
    </row>
    <row r="515" ht="19.2" customHeight="1" spans="1:12">
      <c r="A515" s="350">
        <v>509</v>
      </c>
      <c r="B515" s="386" t="s">
        <v>4872</v>
      </c>
      <c r="C515" s="352" t="s">
        <v>4903</v>
      </c>
      <c r="D515" s="352" t="s">
        <v>4919</v>
      </c>
      <c r="E515" s="352" t="s">
        <v>1693</v>
      </c>
      <c r="F515" s="352">
        <v>1</v>
      </c>
      <c r="G515" s="352" t="s">
        <v>4468</v>
      </c>
      <c r="H515" s="352"/>
      <c r="I515" s="364"/>
      <c r="J515" s="364"/>
      <c r="K515" s="365">
        <v>0</v>
      </c>
      <c r="L515" s="366" t="s">
        <v>4368</v>
      </c>
    </row>
    <row r="516" ht="19.2" customHeight="1" spans="1:12">
      <c r="A516" s="350">
        <v>510</v>
      </c>
      <c r="B516" s="386" t="s">
        <v>4872</v>
      </c>
      <c r="C516" s="352" t="s">
        <v>4890</v>
      </c>
      <c r="D516" s="352" t="s">
        <v>4921</v>
      </c>
      <c r="E516" s="352" t="s">
        <v>386</v>
      </c>
      <c r="F516" s="352">
        <v>1</v>
      </c>
      <c r="G516" s="352" t="s">
        <v>4468</v>
      </c>
      <c r="H516" s="352"/>
      <c r="I516" s="364"/>
      <c r="J516" s="364"/>
      <c r="K516" s="365">
        <v>0</v>
      </c>
      <c r="L516" s="366" t="s">
        <v>4368</v>
      </c>
    </row>
    <row r="517" ht="19.2" customHeight="1" spans="1:12">
      <c r="A517" s="350">
        <v>511</v>
      </c>
      <c r="B517" s="386" t="s">
        <v>4872</v>
      </c>
      <c r="C517" s="352" t="s">
        <v>4910</v>
      </c>
      <c r="D517" s="352" t="s">
        <v>4923</v>
      </c>
      <c r="E517" s="352" t="s">
        <v>4924</v>
      </c>
      <c r="F517" s="352">
        <v>4</v>
      </c>
      <c r="G517" s="352" t="s">
        <v>4468</v>
      </c>
      <c r="H517" s="352"/>
      <c r="I517" s="364"/>
      <c r="J517" s="364"/>
      <c r="K517" s="365">
        <v>0</v>
      </c>
      <c r="L517" s="366" t="s">
        <v>4368</v>
      </c>
    </row>
    <row r="518" ht="19.2" customHeight="1" spans="1:12">
      <c r="A518" s="350">
        <v>512</v>
      </c>
      <c r="B518" s="386" t="s">
        <v>4872</v>
      </c>
      <c r="C518" s="352" t="s">
        <v>4925</v>
      </c>
      <c r="D518" s="352" t="s">
        <v>4926</v>
      </c>
      <c r="E518" s="352" t="s">
        <v>1693</v>
      </c>
      <c r="F518" s="352">
        <v>1</v>
      </c>
      <c r="G518" s="352" t="s">
        <v>4468</v>
      </c>
      <c r="H518" s="352"/>
      <c r="I518" s="364"/>
      <c r="J518" s="364"/>
      <c r="K518" s="365">
        <v>0</v>
      </c>
      <c r="L518" s="366" t="s">
        <v>4368</v>
      </c>
    </row>
    <row r="519" ht="19.2" customHeight="1" spans="1:12">
      <c r="A519" s="350">
        <v>513</v>
      </c>
      <c r="B519" s="386" t="s">
        <v>4872</v>
      </c>
      <c r="C519" s="352" t="s">
        <v>4927</v>
      </c>
      <c r="D519" s="352" t="s">
        <v>4928</v>
      </c>
      <c r="E519" s="352" t="s">
        <v>1693</v>
      </c>
      <c r="F519" s="352">
        <v>1</v>
      </c>
      <c r="G519" s="352" t="s">
        <v>4468</v>
      </c>
      <c r="H519" s="352"/>
      <c r="I519" s="364"/>
      <c r="J519" s="364"/>
      <c r="K519" s="365">
        <v>0</v>
      </c>
      <c r="L519" s="366" t="s">
        <v>4368</v>
      </c>
    </row>
    <row r="520" ht="19.2" customHeight="1" spans="1:12">
      <c r="A520" s="350">
        <v>514</v>
      </c>
      <c r="B520" s="386" t="s">
        <v>4872</v>
      </c>
      <c r="C520" s="352" t="s">
        <v>4910</v>
      </c>
      <c r="D520" s="352" t="s">
        <v>4923</v>
      </c>
      <c r="E520" s="352" t="s">
        <v>4924</v>
      </c>
      <c r="F520" s="352">
        <v>6</v>
      </c>
      <c r="G520" s="352" t="s">
        <v>4468</v>
      </c>
      <c r="H520" s="352"/>
      <c r="I520" s="364"/>
      <c r="J520" s="364"/>
      <c r="K520" s="365">
        <v>0</v>
      </c>
      <c r="L520" s="366" t="s">
        <v>4368</v>
      </c>
    </row>
    <row r="521" ht="19.2" customHeight="1" spans="1:12">
      <c r="A521" s="350">
        <v>515</v>
      </c>
      <c r="B521" s="386" t="s">
        <v>4872</v>
      </c>
      <c r="C521" s="352" t="s">
        <v>4935</v>
      </c>
      <c r="D521" s="352"/>
      <c r="E521" s="352" t="s">
        <v>701</v>
      </c>
      <c r="F521" s="352">
        <v>8</v>
      </c>
      <c r="G521" s="352">
        <v>6003</v>
      </c>
      <c r="H521" s="352"/>
      <c r="I521" s="364"/>
      <c r="J521" s="364"/>
      <c r="K521" s="365">
        <v>0</v>
      </c>
      <c r="L521" s="366" t="s">
        <v>4368</v>
      </c>
    </row>
    <row r="522" ht="19.2" customHeight="1" spans="1:12">
      <c r="A522" s="350">
        <v>516</v>
      </c>
      <c r="B522" s="386" t="s">
        <v>4872</v>
      </c>
      <c r="C522" s="352" t="s">
        <v>4936</v>
      </c>
      <c r="D522" s="352"/>
      <c r="E522" s="352" t="s">
        <v>701</v>
      </c>
      <c r="F522" s="352">
        <v>5</v>
      </c>
      <c r="G522" s="352">
        <v>6003</v>
      </c>
      <c r="H522" s="352"/>
      <c r="I522" s="364"/>
      <c r="J522" s="364"/>
      <c r="K522" s="365">
        <v>0</v>
      </c>
      <c r="L522" s="366" t="s">
        <v>4368</v>
      </c>
    </row>
    <row r="523" ht="19.2" customHeight="1" spans="1:12">
      <c r="A523" s="350">
        <v>517</v>
      </c>
      <c r="B523" s="386" t="s">
        <v>4872</v>
      </c>
      <c r="C523" s="352" t="s">
        <v>4937</v>
      </c>
      <c r="D523" s="352"/>
      <c r="E523" s="352" t="s">
        <v>386</v>
      </c>
      <c r="F523" s="352">
        <v>1</v>
      </c>
      <c r="G523" s="352">
        <v>6003</v>
      </c>
      <c r="H523" s="352"/>
      <c r="I523" s="364"/>
      <c r="J523" s="364"/>
      <c r="K523" s="365">
        <v>0</v>
      </c>
      <c r="L523" s="366" t="s">
        <v>4368</v>
      </c>
    </row>
    <row r="524" ht="19.2" customHeight="1" spans="1:12">
      <c r="A524" s="350">
        <v>518</v>
      </c>
      <c r="B524" s="386" t="s">
        <v>4872</v>
      </c>
      <c r="C524" s="352" t="s">
        <v>4938</v>
      </c>
      <c r="D524" s="352"/>
      <c r="E524" s="352" t="s">
        <v>480</v>
      </c>
      <c r="F524" s="352">
        <v>3</v>
      </c>
      <c r="G524" s="352">
        <v>6003</v>
      </c>
      <c r="H524" s="352"/>
      <c r="I524" s="364"/>
      <c r="J524" s="364"/>
      <c r="K524" s="365">
        <v>0</v>
      </c>
      <c r="L524" s="366" t="s">
        <v>4368</v>
      </c>
    </row>
    <row r="525" ht="19.2" customHeight="1" spans="1:12">
      <c r="A525" s="350">
        <v>519</v>
      </c>
      <c r="B525" s="386" t="s">
        <v>4872</v>
      </c>
      <c r="C525" s="352" t="s">
        <v>4939</v>
      </c>
      <c r="D525" s="352"/>
      <c r="E525" s="352" t="s">
        <v>480</v>
      </c>
      <c r="F525" s="352">
        <v>2</v>
      </c>
      <c r="G525" s="352">
        <v>6003</v>
      </c>
      <c r="H525" s="352"/>
      <c r="I525" s="364"/>
      <c r="J525" s="364"/>
      <c r="K525" s="365">
        <v>0</v>
      </c>
      <c r="L525" s="366" t="s">
        <v>4368</v>
      </c>
    </row>
    <row r="526" ht="19.2" customHeight="1" spans="1:12">
      <c r="A526" s="350">
        <v>520</v>
      </c>
      <c r="B526" s="386" t="s">
        <v>4872</v>
      </c>
      <c r="C526" s="352" t="s">
        <v>4940</v>
      </c>
      <c r="D526" s="352"/>
      <c r="E526" s="352" t="s">
        <v>480</v>
      </c>
      <c r="F526" s="352">
        <v>4</v>
      </c>
      <c r="G526" s="352">
        <v>6003</v>
      </c>
      <c r="H526" s="352"/>
      <c r="I526" s="364"/>
      <c r="J526" s="364"/>
      <c r="K526" s="365">
        <v>0</v>
      </c>
      <c r="L526" s="366" t="s">
        <v>4368</v>
      </c>
    </row>
    <row r="527" ht="19.2" customHeight="1" spans="1:12">
      <c r="A527" s="350">
        <v>521</v>
      </c>
      <c r="B527" s="386" t="s">
        <v>4872</v>
      </c>
      <c r="C527" s="352" t="s">
        <v>4941</v>
      </c>
      <c r="D527" s="352"/>
      <c r="E527" s="352" t="s">
        <v>386</v>
      </c>
      <c r="F527" s="352">
        <v>1</v>
      </c>
      <c r="G527" s="352">
        <v>6003</v>
      </c>
      <c r="H527" s="352"/>
      <c r="I527" s="364"/>
      <c r="J527" s="364"/>
      <c r="K527" s="365">
        <v>0</v>
      </c>
      <c r="L527" s="366" t="s">
        <v>4368</v>
      </c>
    </row>
    <row r="528" ht="19.2" customHeight="1" spans="1:12">
      <c r="A528" s="350">
        <v>522</v>
      </c>
      <c r="B528" s="386" t="s">
        <v>4872</v>
      </c>
      <c r="C528" s="352" t="s">
        <v>4942</v>
      </c>
      <c r="D528" s="352"/>
      <c r="E528" s="352" t="s">
        <v>701</v>
      </c>
      <c r="F528" s="352">
        <v>1</v>
      </c>
      <c r="G528" s="352">
        <v>6003</v>
      </c>
      <c r="H528" s="352"/>
      <c r="I528" s="364"/>
      <c r="J528" s="364"/>
      <c r="K528" s="365">
        <v>0</v>
      </c>
      <c r="L528" s="366" t="s">
        <v>4368</v>
      </c>
    </row>
    <row r="529" ht="19.2" customHeight="1" spans="1:12">
      <c r="A529" s="350">
        <v>523</v>
      </c>
      <c r="B529" s="386" t="s">
        <v>4872</v>
      </c>
      <c r="C529" s="352" t="s">
        <v>4943</v>
      </c>
      <c r="D529" s="352"/>
      <c r="E529" s="352" t="s">
        <v>701</v>
      </c>
      <c r="F529" s="352">
        <v>2</v>
      </c>
      <c r="G529" s="352">
        <v>6003</v>
      </c>
      <c r="H529" s="352"/>
      <c r="I529" s="364"/>
      <c r="J529" s="364"/>
      <c r="K529" s="365">
        <v>0</v>
      </c>
      <c r="L529" s="366" t="s">
        <v>4368</v>
      </c>
    </row>
    <row r="530" ht="19.2" customHeight="1" spans="1:12">
      <c r="A530" s="350">
        <v>524</v>
      </c>
      <c r="B530" s="386" t="s">
        <v>4872</v>
      </c>
      <c r="C530" s="352" t="s">
        <v>4944</v>
      </c>
      <c r="D530" s="352"/>
      <c r="E530" s="352" t="s">
        <v>2518</v>
      </c>
      <c r="F530" s="352">
        <v>24</v>
      </c>
      <c r="G530" s="352">
        <v>6003</v>
      </c>
      <c r="H530" s="352"/>
      <c r="I530" s="364"/>
      <c r="J530" s="364"/>
      <c r="K530" s="365">
        <v>0</v>
      </c>
      <c r="L530" s="366" t="s">
        <v>4368</v>
      </c>
    </row>
    <row r="531" ht="19.2" customHeight="1" spans="1:12">
      <c r="A531" s="350">
        <v>525</v>
      </c>
      <c r="B531" s="386" t="s">
        <v>4872</v>
      </c>
      <c r="C531" s="352" t="s">
        <v>4945</v>
      </c>
      <c r="D531" s="352"/>
      <c r="E531" s="352" t="s">
        <v>480</v>
      </c>
      <c r="F531" s="352">
        <v>1</v>
      </c>
      <c r="G531" s="352">
        <v>6003</v>
      </c>
      <c r="H531" s="352"/>
      <c r="I531" s="364"/>
      <c r="J531" s="364"/>
      <c r="K531" s="365">
        <v>0</v>
      </c>
      <c r="L531" s="366" t="s">
        <v>4368</v>
      </c>
    </row>
    <row r="532" ht="19.2" customHeight="1" spans="1:12">
      <c r="A532" s="350">
        <v>526</v>
      </c>
      <c r="B532" s="386" t="s">
        <v>4872</v>
      </c>
      <c r="C532" s="352" t="s">
        <v>4946</v>
      </c>
      <c r="D532" s="352"/>
      <c r="E532" s="352" t="s">
        <v>386</v>
      </c>
      <c r="F532" s="352">
        <v>2</v>
      </c>
      <c r="G532" s="352">
        <v>6003</v>
      </c>
      <c r="H532" s="352"/>
      <c r="I532" s="364"/>
      <c r="J532" s="364"/>
      <c r="K532" s="365">
        <v>0</v>
      </c>
      <c r="L532" s="366" t="s">
        <v>4368</v>
      </c>
    </row>
    <row r="533" ht="19.2" customHeight="1" spans="1:12">
      <c r="A533" s="350">
        <v>527</v>
      </c>
      <c r="B533" s="386" t="s">
        <v>4872</v>
      </c>
      <c r="C533" s="352" t="s">
        <v>4947</v>
      </c>
      <c r="D533" s="352"/>
      <c r="E533" s="352" t="s">
        <v>393</v>
      </c>
      <c r="F533" s="352">
        <v>1</v>
      </c>
      <c r="G533" s="352">
        <v>6003</v>
      </c>
      <c r="H533" s="352"/>
      <c r="I533" s="364"/>
      <c r="J533" s="364"/>
      <c r="K533" s="365">
        <v>0</v>
      </c>
      <c r="L533" s="366" t="s">
        <v>4368</v>
      </c>
    </row>
    <row r="534" ht="19.2" customHeight="1" spans="1:12">
      <c r="A534" s="350">
        <v>528</v>
      </c>
      <c r="B534" s="386" t="s">
        <v>4872</v>
      </c>
      <c r="C534" s="352" t="s">
        <v>4948</v>
      </c>
      <c r="D534" s="352"/>
      <c r="E534" s="352" t="s">
        <v>386</v>
      </c>
      <c r="F534" s="352">
        <v>3</v>
      </c>
      <c r="G534" s="352">
        <v>6003</v>
      </c>
      <c r="H534" s="352"/>
      <c r="I534" s="364"/>
      <c r="J534" s="364"/>
      <c r="K534" s="365">
        <v>0</v>
      </c>
      <c r="L534" s="366" t="s">
        <v>4368</v>
      </c>
    </row>
    <row r="535" ht="19.2" customHeight="1" spans="1:12">
      <c r="A535" s="350">
        <v>529</v>
      </c>
      <c r="B535" s="386" t="s">
        <v>4872</v>
      </c>
      <c r="C535" s="352" t="s">
        <v>4949</v>
      </c>
      <c r="D535" s="352"/>
      <c r="E535" s="352" t="s">
        <v>378</v>
      </c>
      <c r="F535" s="352">
        <v>2</v>
      </c>
      <c r="G535" s="352">
        <v>6003</v>
      </c>
      <c r="H535" s="352"/>
      <c r="I535" s="364"/>
      <c r="J535" s="364"/>
      <c r="K535" s="365">
        <v>0</v>
      </c>
      <c r="L535" s="366" t="s">
        <v>4368</v>
      </c>
    </row>
    <row r="536" ht="19.2" customHeight="1" spans="1:12">
      <c r="A536" s="350">
        <v>530</v>
      </c>
      <c r="B536" s="386" t="s">
        <v>4872</v>
      </c>
      <c r="C536" s="352" t="s">
        <v>4950</v>
      </c>
      <c r="D536" s="352"/>
      <c r="E536" s="352" t="s">
        <v>480</v>
      </c>
      <c r="F536" s="352">
        <v>1</v>
      </c>
      <c r="G536" s="352">
        <v>6003</v>
      </c>
      <c r="H536" s="352"/>
      <c r="I536" s="364"/>
      <c r="J536" s="364"/>
      <c r="K536" s="365">
        <v>0</v>
      </c>
      <c r="L536" s="366" t="s">
        <v>4368</v>
      </c>
    </row>
    <row r="537" ht="19.2" customHeight="1" spans="1:12">
      <c r="A537" s="350">
        <v>531</v>
      </c>
      <c r="B537" s="386" t="s">
        <v>4872</v>
      </c>
      <c r="C537" s="352" t="s">
        <v>4938</v>
      </c>
      <c r="D537" s="352"/>
      <c r="E537" s="352" t="s">
        <v>480</v>
      </c>
      <c r="F537" s="352">
        <v>3</v>
      </c>
      <c r="G537" s="352">
        <v>6005</v>
      </c>
      <c r="H537" s="352"/>
      <c r="I537" s="364"/>
      <c r="J537" s="364"/>
      <c r="K537" s="365">
        <v>0</v>
      </c>
      <c r="L537" s="366" t="s">
        <v>4368</v>
      </c>
    </row>
    <row r="538" ht="19.2" customHeight="1" spans="1:12">
      <c r="A538" s="350">
        <v>532</v>
      </c>
      <c r="B538" s="386" t="s">
        <v>4872</v>
      </c>
      <c r="C538" s="352" t="s">
        <v>4945</v>
      </c>
      <c r="D538" s="352"/>
      <c r="E538" s="352" t="s">
        <v>480</v>
      </c>
      <c r="F538" s="352">
        <v>1</v>
      </c>
      <c r="G538" s="352">
        <v>6005</v>
      </c>
      <c r="H538" s="352"/>
      <c r="I538" s="364"/>
      <c r="J538" s="364"/>
      <c r="K538" s="365">
        <v>0</v>
      </c>
      <c r="L538" s="366" t="s">
        <v>4368</v>
      </c>
    </row>
    <row r="539" ht="19.2" customHeight="1" spans="1:12">
      <c r="A539" s="350">
        <v>533</v>
      </c>
      <c r="B539" s="386" t="s">
        <v>4872</v>
      </c>
      <c r="C539" s="352" t="s">
        <v>4951</v>
      </c>
      <c r="D539" s="352"/>
      <c r="E539" s="352" t="s">
        <v>480</v>
      </c>
      <c r="F539" s="352">
        <v>2</v>
      </c>
      <c r="G539" s="352">
        <v>6005</v>
      </c>
      <c r="H539" s="352"/>
      <c r="I539" s="364"/>
      <c r="J539" s="364"/>
      <c r="K539" s="365">
        <v>0</v>
      </c>
      <c r="L539" s="366" t="s">
        <v>4368</v>
      </c>
    </row>
    <row r="540" ht="19.2" customHeight="1" spans="1:12">
      <c r="A540" s="350">
        <v>534</v>
      </c>
      <c r="B540" s="386" t="s">
        <v>4872</v>
      </c>
      <c r="C540" s="352" t="s">
        <v>4952</v>
      </c>
      <c r="D540" s="352"/>
      <c r="E540" s="352" t="s">
        <v>480</v>
      </c>
      <c r="F540" s="352">
        <v>1</v>
      </c>
      <c r="G540" s="352">
        <v>6005</v>
      </c>
      <c r="H540" s="352"/>
      <c r="I540" s="364"/>
      <c r="J540" s="364"/>
      <c r="K540" s="365">
        <v>0</v>
      </c>
      <c r="L540" s="366" t="s">
        <v>4368</v>
      </c>
    </row>
    <row r="541" ht="19.2" customHeight="1" spans="1:12">
      <c r="A541" s="350">
        <v>535</v>
      </c>
      <c r="B541" s="386" t="s">
        <v>4872</v>
      </c>
      <c r="C541" s="352" t="s">
        <v>4952</v>
      </c>
      <c r="D541" s="352"/>
      <c r="E541" s="352" t="s">
        <v>2518</v>
      </c>
      <c r="F541" s="352">
        <v>3</v>
      </c>
      <c r="G541" s="352">
        <v>6005</v>
      </c>
      <c r="H541" s="352"/>
      <c r="I541" s="364"/>
      <c r="J541" s="364"/>
      <c r="K541" s="365">
        <v>0</v>
      </c>
      <c r="L541" s="366" t="s">
        <v>4368</v>
      </c>
    </row>
    <row r="542" ht="19.2" customHeight="1" spans="1:12">
      <c r="A542" s="350">
        <v>536</v>
      </c>
      <c r="B542" s="386" t="s">
        <v>4872</v>
      </c>
      <c r="C542" s="352" t="s">
        <v>4944</v>
      </c>
      <c r="D542" s="352"/>
      <c r="E542" s="352" t="s">
        <v>2518</v>
      </c>
      <c r="F542" s="352">
        <v>18</v>
      </c>
      <c r="G542" s="352">
        <v>6005</v>
      </c>
      <c r="H542" s="352"/>
      <c r="I542" s="364"/>
      <c r="J542" s="364"/>
      <c r="K542" s="365">
        <v>0</v>
      </c>
      <c r="L542" s="366" t="s">
        <v>4368</v>
      </c>
    </row>
    <row r="543" ht="19.2" customHeight="1" spans="1:12">
      <c r="A543" s="350">
        <v>537</v>
      </c>
      <c r="B543" s="386" t="s">
        <v>4872</v>
      </c>
      <c r="C543" s="352" t="s">
        <v>4953</v>
      </c>
      <c r="D543" s="352"/>
      <c r="E543" s="352" t="s">
        <v>386</v>
      </c>
      <c r="F543" s="352">
        <v>1</v>
      </c>
      <c r="G543" s="352">
        <v>6005</v>
      </c>
      <c r="H543" s="352"/>
      <c r="I543" s="364"/>
      <c r="J543" s="364"/>
      <c r="K543" s="365">
        <v>0</v>
      </c>
      <c r="L543" s="366" t="s">
        <v>4368</v>
      </c>
    </row>
    <row r="544" ht="19.2" customHeight="1" spans="1:12">
      <c r="A544" s="350">
        <v>538</v>
      </c>
      <c r="B544" s="386" t="s">
        <v>4872</v>
      </c>
      <c r="C544" s="352" t="s">
        <v>4954</v>
      </c>
      <c r="D544" s="352"/>
      <c r="E544" s="352" t="s">
        <v>701</v>
      </c>
      <c r="F544" s="352">
        <v>2</v>
      </c>
      <c r="G544" s="352">
        <v>6005</v>
      </c>
      <c r="H544" s="352"/>
      <c r="I544" s="364"/>
      <c r="J544" s="364"/>
      <c r="K544" s="365">
        <v>0</v>
      </c>
      <c r="L544" s="366" t="s">
        <v>4368</v>
      </c>
    </row>
    <row r="545" ht="19.2" customHeight="1" spans="1:12">
      <c r="A545" s="350">
        <v>539</v>
      </c>
      <c r="B545" s="386" t="s">
        <v>4872</v>
      </c>
      <c r="C545" s="352" t="s">
        <v>4955</v>
      </c>
      <c r="D545" s="352"/>
      <c r="E545" s="352" t="s">
        <v>701</v>
      </c>
      <c r="F545" s="352">
        <v>5</v>
      </c>
      <c r="G545" s="352">
        <v>6003</v>
      </c>
      <c r="H545" s="352"/>
      <c r="I545" s="364"/>
      <c r="J545" s="364"/>
      <c r="K545" s="365">
        <v>0</v>
      </c>
      <c r="L545" s="366" t="s">
        <v>4368</v>
      </c>
    </row>
    <row r="546" ht="19.2" customHeight="1" spans="1:12">
      <c r="A546" s="350">
        <v>540</v>
      </c>
      <c r="B546" s="386" t="s">
        <v>4956</v>
      </c>
      <c r="C546" s="352" t="s">
        <v>4957</v>
      </c>
      <c r="D546" s="352" t="s">
        <v>4958</v>
      </c>
      <c r="E546" s="352" t="s">
        <v>386</v>
      </c>
      <c r="F546" s="352">
        <v>62</v>
      </c>
      <c r="G546" s="352" t="s">
        <v>4559</v>
      </c>
      <c r="H546" s="352"/>
      <c r="I546" s="364"/>
      <c r="J546" s="364"/>
      <c r="K546" s="365"/>
      <c r="L546" s="366" t="s">
        <v>4368</v>
      </c>
    </row>
    <row r="547" ht="19.2" customHeight="1" spans="1:12">
      <c r="A547" s="350">
        <v>541</v>
      </c>
      <c r="B547" s="386" t="s">
        <v>4956</v>
      </c>
      <c r="C547" s="352" t="s">
        <v>4957</v>
      </c>
      <c r="D547" s="352" t="s">
        <v>4958</v>
      </c>
      <c r="E547" s="352" t="s">
        <v>386</v>
      </c>
      <c r="F547" s="352">
        <v>42</v>
      </c>
      <c r="G547" s="352" t="s">
        <v>4468</v>
      </c>
      <c r="H547" s="352"/>
      <c r="I547" s="364"/>
      <c r="J547" s="364"/>
      <c r="K547" s="365"/>
      <c r="L547" s="366" t="s">
        <v>4368</v>
      </c>
    </row>
    <row r="548" ht="19.2" customHeight="1" spans="1:12">
      <c r="A548" s="350">
        <v>542</v>
      </c>
      <c r="B548" s="386" t="s">
        <v>4959</v>
      </c>
      <c r="C548" s="352" t="s">
        <v>4960</v>
      </c>
      <c r="D548" s="352" t="s">
        <v>4961</v>
      </c>
      <c r="E548" s="352" t="s">
        <v>342</v>
      </c>
      <c r="F548" s="352">
        <v>12</v>
      </c>
      <c r="G548" s="352" t="s">
        <v>4367</v>
      </c>
      <c r="H548" s="352"/>
      <c r="I548" s="364">
        <v>10560</v>
      </c>
      <c r="J548" s="364"/>
      <c r="K548" s="365"/>
      <c r="L548" s="366" t="s">
        <v>4368</v>
      </c>
    </row>
    <row r="549" ht="19.2" customHeight="1" spans="1:12">
      <c r="A549" s="350">
        <v>543</v>
      </c>
      <c r="B549" s="386" t="s">
        <v>4959</v>
      </c>
      <c r="C549" s="352" t="s">
        <v>4960</v>
      </c>
      <c r="D549" s="352" t="s">
        <v>4962</v>
      </c>
      <c r="E549" s="352" t="s">
        <v>342</v>
      </c>
      <c r="F549" s="352">
        <v>1</v>
      </c>
      <c r="G549" s="352" t="s">
        <v>4367</v>
      </c>
      <c r="H549" s="352"/>
      <c r="I549" s="364">
        <v>880</v>
      </c>
      <c r="J549" s="364"/>
      <c r="K549" s="365"/>
      <c r="L549" s="366" t="s">
        <v>4368</v>
      </c>
    </row>
    <row r="550" ht="19.2" customHeight="1" spans="1:12">
      <c r="A550" s="350">
        <v>544</v>
      </c>
      <c r="B550" s="386" t="s">
        <v>4959</v>
      </c>
      <c r="C550" s="352" t="s">
        <v>4960</v>
      </c>
      <c r="D550" s="352" t="s">
        <v>4963</v>
      </c>
      <c r="E550" s="352" t="s">
        <v>342</v>
      </c>
      <c r="F550" s="352">
        <v>1</v>
      </c>
      <c r="G550" s="352" t="s">
        <v>4367</v>
      </c>
      <c r="H550" s="352"/>
      <c r="I550" s="364">
        <v>4700</v>
      </c>
      <c r="J550" s="364"/>
      <c r="K550" s="365"/>
      <c r="L550" s="366" t="s">
        <v>4368</v>
      </c>
    </row>
    <row r="551" ht="19.2" customHeight="1" spans="1:12">
      <c r="A551" s="350">
        <v>545</v>
      </c>
      <c r="B551" s="386" t="s">
        <v>4959</v>
      </c>
      <c r="C551" s="352" t="s">
        <v>4960</v>
      </c>
      <c r="D551" s="352" t="s">
        <v>4964</v>
      </c>
      <c r="E551" s="352" t="s">
        <v>342</v>
      </c>
      <c r="F551" s="352">
        <v>2</v>
      </c>
      <c r="G551" s="352" t="s">
        <v>4367</v>
      </c>
      <c r="H551" s="352"/>
      <c r="I551" s="364">
        <v>5400</v>
      </c>
      <c r="J551" s="364"/>
      <c r="K551" s="365"/>
      <c r="L551" s="366" t="s">
        <v>4368</v>
      </c>
    </row>
    <row r="552" ht="19.2" customHeight="1" spans="1:12">
      <c r="A552" s="350">
        <v>546</v>
      </c>
      <c r="B552" s="386" t="s">
        <v>4959</v>
      </c>
      <c r="C552" s="352" t="s">
        <v>4960</v>
      </c>
      <c r="D552" s="352" t="s">
        <v>4965</v>
      </c>
      <c r="E552" s="352" t="s">
        <v>342</v>
      </c>
      <c r="F552" s="352">
        <v>1</v>
      </c>
      <c r="G552" s="352" t="s">
        <v>4367</v>
      </c>
      <c r="H552" s="352"/>
      <c r="I552" s="364">
        <v>4700</v>
      </c>
      <c r="J552" s="364"/>
      <c r="K552" s="365"/>
      <c r="L552" s="366" t="s">
        <v>4368</v>
      </c>
    </row>
    <row r="553" ht="19.2" customHeight="1" spans="1:12">
      <c r="A553" s="350">
        <v>547</v>
      </c>
      <c r="B553" s="386" t="s">
        <v>4959</v>
      </c>
      <c r="C553" s="352" t="s">
        <v>4960</v>
      </c>
      <c r="D553" s="352" t="s">
        <v>4966</v>
      </c>
      <c r="E553" s="352" t="s">
        <v>342</v>
      </c>
      <c r="F553" s="352">
        <v>3</v>
      </c>
      <c r="G553" s="352" t="s">
        <v>4367</v>
      </c>
      <c r="H553" s="352"/>
      <c r="I553" s="364">
        <v>8100</v>
      </c>
      <c r="J553" s="364"/>
      <c r="K553" s="365"/>
      <c r="L553" s="366" t="s">
        <v>4368</v>
      </c>
    </row>
    <row r="554" ht="19.2" customHeight="1" spans="1:12">
      <c r="A554" s="350">
        <v>548</v>
      </c>
      <c r="B554" s="386" t="s">
        <v>4959</v>
      </c>
      <c r="C554" s="352" t="s">
        <v>4960</v>
      </c>
      <c r="D554" s="352" t="s">
        <v>4266</v>
      </c>
      <c r="E554" s="352" t="s">
        <v>342</v>
      </c>
      <c r="F554" s="352">
        <v>2</v>
      </c>
      <c r="G554" s="352" t="s">
        <v>4367</v>
      </c>
      <c r="H554" s="352"/>
      <c r="I554" s="364">
        <v>1760</v>
      </c>
      <c r="J554" s="364"/>
      <c r="K554" s="365"/>
      <c r="L554" s="366" t="s">
        <v>4368</v>
      </c>
    </row>
    <row r="555" ht="19.2" customHeight="1" spans="1:12">
      <c r="A555" s="350">
        <v>549</v>
      </c>
      <c r="B555" s="386" t="s">
        <v>4959</v>
      </c>
      <c r="C555" s="352" t="s">
        <v>4960</v>
      </c>
      <c r="D555" s="352" t="s">
        <v>4967</v>
      </c>
      <c r="E555" s="352" t="s">
        <v>342</v>
      </c>
      <c r="F555" s="352">
        <v>2</v>
      </c>
      <c r="G555" s="352" t="s">
        <v>4367</v>
      </c>
      <c r="H555" s="352"/>
      <c r="I555" s="364">
        <v>1790</v>
      </c>
      <c r="J555" s="364"/>
      <c r="K555" s="365"/>
      <c r="L555" s="366" t="s">
        <v>4368</v>
      </c>
    </row>
    <row r="556" ht="19.2" customHeight="1" spans="1:12">
      <c r="A556" s="350">
        <v>550</v>
      </c>
      <c r="B556" s="386" t="s">
        <v>4959</v>
      </c>
      <c r="C556" s="352" t="s">
        <v>4960</v>
      </c>
      <c r="D556" s="352" t="s">
        <v>4968</v>
      </c>
      <c r="E556" s="352" t="s">
        <v>342</v>
      </c>
      <c r="F556" s="352">
        <v>1</v>
      </c>
      <c r="G556" s="352" t="s">
        <v>4367</v>
      </c>
      <c r="H556" s="352"/>
      <c r="I556" s="364">
        <v>1800</v>
      </c>
      <c r="J556" s="364"/>
      <c r="K556" s="365"/>
      <c r="L556" s="366" t="s">
        <v>4368</v>
      </c>
    </row>
    <row r="557" ht="19.2" customHeight="1" spans="1:12">
      <c r="A557" s="350">
        <v>551</v>
      </c>
      <c r="B557" s="386" t="s">
        <v>4959</v>
      </c>
      <c r="C557" s="352" t="s">
        <v>4960</v>
      </c>
      <c r="D557" s="352" t="s">
        <v>4969</v>
      </c>
      <c r="E557" s="352" t="s">
        <v>342</v>
      </c>
      <c r="F557" s="352">
        <v>1</v>
      </c>
      <c r="G557" s="352" t="s">
        <v>4367</v>
      </c>
      <c r="H557" s="352"/>
      <c r="I557" s="364">
        <v>2700</v>
      </c>
      <c r="J557" s="364"/>
      <c r="K557" s="365"/>
      <c r="L557" s="366" t="s">
        <v>4368</v>
      </c>
    </row>
    <row r="558" ht="19.2" customHeight="1" spans="1:12">
      <c r="A558" s="350">
        <v>552</v>
      </c>
      <c r="B558" s="386" t="s">
        <v>4959</v>
      </c>
      <c r="C558" s="352" t="s">
        <v>4960</v>
      </c>
      <c r="D558" s="352" t="s">
        <v>4970</v>
      </c>
      <c r="E558" s="352" t="s">
        <v>342</v>
      </c>
      <c r="F558" s="352">
        <v>1</v>
      </c>
      <c r="G558" s="352" t="s">
        <v>4367</v>
      </c>
      <c r="H558" s="352"/>
      <c r="I558" s="364">
        <v>2700</v>
      </c>
      <c r="J558" s="364"/>
      <c r="K558" s="365"/>
      <c r="L558" s="366" t="s">
        <v>4368</v>
      </c>
    </row>
    <row r="559" ht="19.2" customHeight="1" spans="1:12">
      <c r="A559" s="350">
        <v>553</v>
      </c>
      <c r="B559" s="386" t="s">
        <v>4959</v>
      </c>
      <c r="C559" s="352" t="s">
        <v>4960</v>
      </c>
      <c r="D559" s="352" t="s">
        <v>4264</v>
      </c>
      <c r="E559" s="352" t="s">
        <v>342</v>
      </c>
      <c r="F559" s="352">
        <v>4</v>
      </c>
      <c r="G559" s="352" t="s">
        <v>4367</v>
      </c>
      <c r="H559" s="352"/>
      <c r="I559" s="364">
        <v>19960</v>
      </c>
      <c r="J559" s="364"/>
      <c r="K559" s="365"/>
      <c r="L559" s="366" t="s">
        <v>4368</v>
      </c>
    </row>
    <row r="560" ht="19.2" customHeight="1" spans="1:12">
      <c r="A560" s="350">
        <v>554</v>
      </c>
      <c r="B560" s="386" t="s">
        <v>4959</v>
      </c>
      <c r="C560" s="352" t="s">
        <v>4960</v>
      </c>
      <c r="D560" s="352" t="s">
        <v>4971</v>
      </c>
      <c r="E560" s="352" t="s">
        <v>342</v>
      </c>
      <c r="F560" s="352">
        <v>1</v>
      </c>
      <c r="G560" s="352" t="s">
        <v>4367</v>
      </c>
      <c r="H560" s="352"/>
      <c r="I560" s="364">
        <v>1480</v>
      </c>
      <c r="J560" s="364"/>
      <c r="K560" s="365"/>
      <c r="L560" s="366" t="s">
        <v>4368</v>
      </c>
    </row>
    <row r="561" ht="19.2" customHeight="1" spans="1:12">
      <c r="A561" s="350">
        <v>555</v>
      </c>
      <c r="B561" s="386" t="s">
        <v>4959</v>
      </c>
      <c r="C561" s="352" t="s">
        <v>4258</v>
      </c>
      <c r="D561" s="352" t="s">
        <v>4972</v>
      </c>
      <c r="E561" s="352" t="s">
        <v>342</v>
      </c>
      <c r="F561" s="352">
        <v>3</v>
      </c>
      <c r="G561" s="352" t="s">
        <v>4367</v>
      </c>
      <c r="H561" s="352"/>
      <c r="I561" s="364">
        <v>9540</v>
      </c>
      <c r="J561" s="364"/>
      <c r="K561" s="365"/>
      <c r="L561" s="366" t="s">
        <v>4368</v>
      </c>
    </row>
    <row r="562" ht="19.2" customHeight="1" spans="1:12">
      <c r="A562" s="350">
        <v>556</v>
      </c>
      <c r="B562" s="386" t="s">
        <v>4959</v>
      </c>
      <c r="C562" s="352" t="s">
        <v>2939</v>
      </c>
      <c r="D562" s="352">
        <v>2020</v>
      </c>
      <c r="E562" s="352" t="s">
        <v>895</v>
      </c>
      <c r="F562" s="352">
        <v>15</v>
      </c>
      <c r="G562" s="352" t="s">
        <v>4367</v>
      </c>
      <c r="H562" s="352"/>
      <c r="I562" s="364"/>
      <c r="J562" s="364"/>
      <c r="K562" s="365"/>
      <c r="L562" s="366" t="s">
        <v>4368</v>
      </c>
    </row>
    <row r="563" ht="19.2" customHeight="1" spans="1:12">
      <c r="A563" s="350">
        <v>557</v>
      </c>
      <c r="B563" s="386" t="s">
        <v>4959</v>
      </c>
      <c r="C563" s="352" t="s">
        <v>3711</v>
      </c>
      <c r="D563" s="352" t="s">
        <v>4973</v>
      </c>
      <c r="E563" s="352" t="s">
        <v>386</v>
      </c>
      <c r="F563" s="352">
        <v>1</v>
      </c>
      <c r="G563" s="352" t="s">
        <v>4367</v>
      </c>
      <c r="H563" s="352"/>
      <c r="I563" s="364"/>
      <c r="J563" s="364"/>
      <c r="K563" s="365"/>
      <c r="L563" s="366" t="s">
        <v>4368</v>
      </c>
    </row>
    <row r="564" ht="19.2" customHeight="1" spans="1:12">
      <c r="A564" s="350">
        <v>558</v>
      </c>
      <c r="B564" s="386" t="s">
        <v>4959</v>
      </c>
      <c r="C564" s="352" t="s">
        <v>2939</v>
      </c>
      <c r="D564" s="352" t="s">
        <v>4974</v>
      </c>
      <c r="E564" s="352" t="s">
        <v>386</v>
      </c>
      <c r="F564" s="352">
        <v>5</v>
      </c>
      <c r="G564" s="352" t="s">
        <v>4367</v>
      </c>
      <c r="H564" s="352"/>
      <c r="I564" s="364"/>
      <c r="J564" s="364"/>
      <c r="K564" s="365"/>
      <c r="L564" s="366" t="s">
        <v>4368</v>
      </c>
    </row>
    <row r="565" ht="19.2" customHeight="1" spans="1:12">
      <c r="A565" s="350">
        <v>559</v>
      </c>
      <c r="B565" s="386" t="s">
        <v>4959</v>
      </c>
      <c r="C565" s="352" t="s">
        <v>4975</v>
      </c>
      <c r="D565" s="352" t="s">
        <v>4976</v>
      </c>
      <c r="E565" s="352" t="s">
        <v>386</v>
      </c>
      <c r="F565" s="352">
        <v>2</v>
      </c>
      <c r="G565" s="352" t="s">
        <v>4367</v>
      </c>
      <c r="H565" s="352"/>
      <c r="I565" s="364"/>
      <c r="J565" s="364"/>
      <c r="K565" s="365"/>
      <c r="L565" s="366" t="s">
        <v>4368</v>
      </c>
    </row>
    <row r="566" ht="19.2" customHeight="1" spans="1:12">
      <c r="A566" s="350">
        <v>560</v>
      </c>
      <c r="B566" s="386" t="s">
        <v>4959</v>
      </c>
      <c r="C566" s="352" t="s">
        <v>4977</v>
      </c>
      <c r="D566" s="352" t="s">
        <v>4978</v>
      </c>
      <c r="E566" s="352" t="s">
        <v>342</v>
      </c>
      <c r="F566" s="352">
        <v>1</v>
      </c>
      <c r="G566" s="352" t="s">
        <v>4367</v>
      </c>
      <c r="H566" s="352"/>
      <c r="I566" s="364">
        <v>1310</v>
      </c>
      <c r="J566" s="364"/>
      <c r="K566" s="365"/>
      <c r="L566" s="366" t="s">
        <v>4368</v>
      </c>
    </row>
    <row r="567" ht="19.2" customHeight="1" spans="1:12">
      <c r="A567" s="350">
        <v>561</v>
      </c>
      <c r="B567" s="386" t="s">
        <v>4959</v>
      </c>
      <c r="C567" s="352" t="s">
        <v>4977</v>
      </c>
      <c r="D567" s="352" t="s">
        <v>4979</v>
      </c>
      <c r="E567" s="352" t="s">
        <v>386</v>
      </c>
      <c r="F567" s="352">
        <v>1</v>
      </c>
      <c r="G567" s="352" t="s">
        <v>4367</v>
      </c>
      <c r="H567" s="352"/>
      <c r="I567" s="364">
        <v>2800</v>
      </c>
      <c r="J567" s="364"/>
      <c r="K567" s="365"/>
      <c r="L567" s="366" t="s">
        <v>4368</v>
      </c>
    </row>
    <row r="568" ht="19.2" customHeight="1" spans="1:12">
      <c r="A568" s="350">
        <v>562</v>
      </c>
      <c r="B568" s="386" t="s">
        <v>4959</v>
      </c>
      <c r="C568" s="352" t="s">
        <v>4980</v>
      </c>
      <c r="D568" s="352"/>
      <c r="E568" s="352" t="s">
        <v>386</v>
      </c>
      <c r="F568" s="352">
        <v>2</v>
      </c>
      <c r="G568" s="352" t="s">
        <v>4367</v>
      </c>
      <c r="H568" s="352"/>
      <c r="I568" s="364">
        <v>1100</v>
      </c>
      <c r="J568" s="364"/>
      <c r="K568" s="365"/>
      <c r="L568" s="366" t="s">
        <v>4368</v>
      </c>
    </row>
    <row r="569" ht="19.2" customHeight="1" spans="1:12">
      <c r="A569" s="350">
        <v>563</v>
      </c>
      <c r="B569" s="386" t="s">
        <v>4959</v>
      </c>
      <c r="C569" s="352" t="s">
        <v>4981</v>
      </c>
      <c r="D569" s="352"/>
      <c r="E569" s="352" t="s">
        <v>386</v>
      </c>
      <c r="F569" s="352">
        <v>1</v>
      </c>
      <c r="G569" s="352" t="s">
        <v>4367</v>
      </c>
      <c r="H569" s="352"/>
      <c r="I569" s="364"/>
      <c r="J569" s="364"/>
      <c r="K569" s="365"/>
      <c r="L569" s="366" t="s">
        <v>4368</v>
      </c>
    </row>
    <row r="570" ht="19.2" customHeight="1" spans="1:12">
      <c r="A570" s="350">
        <v>564</v>
      </c>
      <c r="B570" s="386" t="s">
        <v>4959</v>
      </c>
      <c r="C570" s="352" t="s">
        <v>4982</v>
      </c>
      <c r="D570" s="352"/>
      <c r="E570" s="352" t="s">
        <v>386</v>
      </c>
      <c r="F570" s="352">
        <v>1</v>
      </c>
      <c r="G570" s="352" t="s">
        <v>4367</v>
      </c>
      <c r="H570" s="352"/>
      <c r="I570" s="364"/>
      <c r="J570" s="364"/>
      <c r="K570" s="365"/>
      <c r="L570" s="366" t="s">
        <v>4368</v>
      </c>
    </row>
    <row r="571" ht="19.2" customHeight="1" spans="1:12">
      <c r="A571" s="350">
        <v>565</v>
      </c>
      <c r="B571" s="386" t="s">
        <v>4959</v>
      </c>
      <c r="C571" s="352" t="s">
        <v>4983</v>
      </c>
      <c r="D571" s="352"/>
      <c r="E571" s="352" t="s">
        <v>386</v>
      </c>
      <c r="F571" s="352">
        <v>7</v>
      </c>
      <c r="G571" s="352" t="s">
        <v>4367</v>
      </c>
      <c r="H571" s="352"/>
      <c r="I571" s="364"/>
      <c r="J571" s="364"/>
      <c r="K571" s="365"/>
      <c r="L571" s="366" t="s">
        <v>4368</v>
      </c>
    </row>
    <row r="572" ht="19.2" customHeight="1" spans="1:12">
      <c r="A572" s="350">
        <v>566</v>
      </c>
      <c r="B572" s="386" t="s">
        <v>4959</v>
      </c>
      <c r="C572" s="352" t="s">
        <v>3711</v>
      </c>
      <c r="D572" s="352"/>
      <c r="E572" s="352" t="s">
        <v>386</v>
      </c>
      <c r="F572" s="352">
        <v>1</v>
      </c>
      <c r="G572" s="352" t="s">
        <v>4367</v>
      </c>
      <c r="H572" s="352"/>
      <c r="I572" s="364"/>
      <c r="J572" s="364"/>
      <c r="K572" s="365"/>
      <c r="L572" s="366" t="s">
        <v>4368</v>
      </c>
    </row>
    <row r="573" ht="19.2" customHeight="1" spans="1:12">
      <c r="A573" s="350">
        <v>567</v>
      </c>
      <c r="B573" s="386" t="s">
        <v>4959</v>
      </c>
      <c r="C573" s="352" t="s">
        <v>4984</v>
      </c>
      <c r="D573" s="352"/>
      <c r="E573" s="352" t="s">
        <v>386</v>
      </c>
      <c r="F573" s="352">
        <v>2</v>
      </c>
      <c r="G573" s="352" t="s">
        <v>4367</v>
      </c>
      <c r="H573" s="352"/>
      <c r="I573" s="364"/>
      <c r="J573" s="364"/>
      <c r="K573" s="365"/>
      <c r="L573" s="366" t="s">
        <v>4368</v>
      </c>
    </row>
    <row r="574" ht="19.2" customHeight="1" spans="1:12">
      <c r="A574" s="350">
        <v>568</v>
      </c>
      <c r="B574" s="386" t="s">
        <v>4959</v>
      </c>
      <c r="C574" s="352" t="s">
        <v>4258</v>
      </c>
      <c r="D574" s="352" t="s">
        <v>4985</v>
      </c>
      <c r="E574" s="352" t="s">
        <v>342</v>
      </c>
      <c r="F574" s="352">
        <v>1</v>
      </c>
      <c r="G574" s="352" t="s">
        <v>4468</v>
      </c>
      <c r="H574" s="352"/>
      <c r="I574" s="364">
        <v>9200</v>
      </c>
      <c r="J574" s="364"/>
      <c r="K574" s="365"/>
      <c r="L574" s="366" t="s">
        <v>4368</v>
      </c>
    </row>
    <row r="575" ht="19.2" customHeight="1" spans="1:12">
      <c r="A575" s="350">
        <v>569</v>
      </c>
      <c r="B575" s="386" t="s">
        <v>4959</v>
      </c>
      <c r="C575" s="352" t="s">
        <v>4258</v>
      </c>
      <c r="D575" s="352" t="s">
        <v>4986</v>
      </c>
      <c r="E575" s="352" t="s">
        <v>342</v>
      </c>
      <c r="F575" s="352">
        <v>1</v>
      </c>
      <c r="G575" s="352" t="s">
        <v>4468</v>
      </c>
      <c r="H575" s="352"/>
      <c r="I575" s="364">
        <v>9349</v>
      </c>
      <c r="J575" s="364"/>
      <c r="K575" s="365"/>
      <c r="L575" s="366" t="s">
        <v>4368</v>
      </c>
    </row>
    <row r="576" ht="19.2" customHeight="1" spans="1:12">
      <c r="A576" s="350">
        <v>570</v>
      </c>
      <c r="B576" s="386" t="s">
        <v>4959</v>
      </c>
      <c r="C576" s="352" t="s">
        <v>4987</v>
      </c>
      <c r="D576" s="352" t="s">
        <v>4988</v>
      </c>
      <c r="E576" s="352" t="s">
        <v>342</v>
      </c>
      <c r="F576" s="352">
        <v>7</v>
      </c>
      <c r="G576" s="352" t="s">
        <v>4468</v>
      </c>
      <c r="H576" s="352"/>
      <c r="I576" s="364"/>
      <c r="J576" s="364"/>
      <c r="K576" s="365"/>
      <c r="L576" s="366" t="s">
        <v>4368</v>
      </c>
    </row>
    <row r="577" ht="19.2" customHeight="1" spans="1:12">
      <c r="A577" s="350">
        <v>571</v>
      </c>
      <c r="B577" s="386" t="s">
        <v>4959</v>
      </c>
      <c r="C577" s="352" t="s">
        <v>4987</v>
      </c>
      <c r="D577" s="352" t="s">
        <v>4988</v>
      </c>
      <c r="E577" s="352" t="s">
        <v>342</v>
      </c>
      <c r="F577" s="352">
        <v>41</v>
      </c>
      <c r="G577" s="352" t="s">
        <v>4559</v>
      </c>
      <c r="H577" s="352"/>
      <c r="I577" s="364">
        <v>36080</v>
      </c>
      <c r="J577" s="364"/>
      <c r="K577" s="365"/>
      <c r="L577" s="366" t="s">
        <v>4368</v>
      </c>
    </row>
    <row r="578" ht="19.2" customHeight="1" spans="1:12">
      <c r="A578" s="350">
        <v>572</v>
      </c>
      <c r="B578" s="386" t="s">
        <v>4959</v>
      </c>
      <c r="C578" s="352" t="s">
        <v>4989</v>
      </c>
      <c r="D578" s="352" t="s">
        <v>4990</v>
      </c>
      <c r="E578" s="352" t="s">
        <v>386</v>
      </c>
      <c r="F578" s="352">
        <v>1</v>
      </c>
      <c r="G578" s="352" t="s">
        <v>4559</v>
      </c>
      <c r="H578" s="352"/>
      <c r="I578" s="364"/>
      <c r="J578" s="364"/>
      <c r="K578" s="365"/>
      <c r="L578" s="366" t="s">
        <v>4368</v>
      </c>
    </row>
    <row r="579" ht="19.2" customHeight="1" spans="1:12">
      <c r="A579" s="350">
        <v>573</v>
      </c>
      <c r="B579" s="386" t="s">
        <v>4959</v>
      </c>
      <c r="C579" s="352" t="s">
        <v>4991</v>
      </c>
      <c r="D579" s="352" t="s">
        <v>4992</v>
      </c>
      <c r="E579" s="352" t="s">
        <v>386</v>
      </c>
      <c r="F579" s="352">
        <v>1</v>
      </c>
      <c r="G579" s="352" t="s">
        <v>4559</v>
      </c>
      <c r="H579" s="352"/>
      <c r="I579" s="364"/>
      <c r="J579" s="364"/>
      <c r="K579" s="365"/>
      <c r="L579" s="366" t="s">
        <v>4368</v>
      </c>
    </row>
    <row r="580" ht="19.2" customHeight="1" spans="1:12">
      <c r="A580" s="350">
        <v>574</v>
      </c>
      <c r="B580" s="386" t="s">
        <v>4959</v>
      </c>
      <c r="C580" s="352" t="s">
        <v>3711</v>
      </c>
      <c r="D580" s="352" t="s">
        <v>4993</v>
      </c>
      <c r="E580" s="352" t="s">
        <v>386</v>
      </c>
      <c r="F580" s="352">
        <v>1</v>
      </c>
      <c r="G580" s="352" t="s">
        <v>4559</v>
      </c>
      <c r="H580" s="352"/>
      <c r="I580" s="364"/>
      <c r="J580" s="364"/>
      <c r="K580" s="365"/>
      <c r="L580" s="366" t="s">
        <v>4368</v>
      </c>
    </row>
    <row r="581" ht="19.2" customHeight="1" spans="1:12">
      <c r="A581" s="350">
        <v>575</v>
      </c>
      <c r="B581" s="386" t="s">
        <v>4959</v>
      </c>
      <c r="C581" s="352" t="s">
        <v>3711</v>
      </c>
      <c r="D581" s="352" t="s">
        <v>4994</v>
      </c>
      <c r="E581" s="352"/>
      <c r="F581" s="352">
        <v>3</v>
      </c>
      <c r="G581" s="352" t="s">
        <v>4559</v>
      </c>
      <c r="H581" s="352"/>
      <c r="I581" s="364"/>
      <c r="J581" s="364"/>
      <c r="K581" s="365"/>
      <c r="L581" s="366" t="s">
        <v>4368</v>
      </c>
    </row>
    <row r="582" ht="19.2" customHeight="1" spans="1:12">
      <c r="A582" s="350">
        <v>576</v>
      </c>
      <c r="B582" s="386" t="s">
        <v>4959</v>
      </c>
      <c r="C582" s="352" t="s">
        <v>4989</v>
      </c>
      <c r="D582" s="352"/>
      <c r="E582" s="352" t="s">
        <v>386</v>
      </c>
      <c r="F582" s="352">
        <v>8</v>
      </c>
      <c r="G582" s="352" t="s">
        <v>4559</v>
      </c>
      <c r="H582" s="352"/>
      <c r="I582" s="364"/>
      <c r="J582" s="364"/>
      <c r="K582" s="365"/>
      <c r="L582" s="366" t="s">
        <v>4368</v>
      </c>
    </row>
    <row r="583" ht="19.2" customHeight="1" spans="1:12">
      <c r="A583" s="350">
        <v>577</v>
      </c>
      <c r="B583" s="386" t="s">
        <v>4959</v>
      </c>
      <c r="C583" s="352" t="s">
        <v>4258</v>
      </c>
      <c r="D583" s="352" t="s">
        <v>4995</v>
      </c>
      <c r="E583" s="352" t="s">
        <v>342</v>
      </c>
      <c r="F583" s="352">
        <v>1</v>
      </c>
      <c r="G583" s="352" t="s">
        <v>4559</v>
      </c>
      <c r="H583" s="352"/>
      <c r="I583" s="364">
        <v>15384</v>
      </c>
      <c r="J583" s="364"/>
      <c r="K583" s="365"/>
      <c r="L583" s="366" t="s">
        <v>4368</v>
      </c>
    </row>
    <row r="584" ht="19.2" customHeight="1" spans="1:12">
      <c r="A584" s="350">
        <v>578</v>
      </c>
      <c r="B584" s="386" t="s">
        <v>4996</v>
      </c>
      <c r="C584" s="352" t="s">
        <v>4565</v>
      </c>
      <c r="D584" s="352" t="s">
        <v>4997</v>
      </c>
      <c r="E584" s="352" t="s">
        <v>342</v>
      </c>
      <c r="F584" s="352">
        <v>1</v>
      </c>
      <c r="G584" s="352" t="s">
        <v>4468</v>
      </c>
      <c r="H584" s="352"/>
      <c r="I584" s="364">
        <f>2*2000</f>
        <v>4000</v>
      </c>
      <c r="J584" s="364"/>
      <c r="K584" s="365"/>
      <c r="L584" s="366" t="s">
        <v>4368</v>
      </c>
    </row>
    <row r="585" ht="19.2" customHeight="1" spans="1:12">
      <c r="A585" s="350">
        <v>579</v>
      </c>
      <c r="B585" s="386" t="s">
        <v>4996</v>
      </c>
      <c r="C585" s="352" t="s">
        <v>4998</v>
      </c>
      <c r="D585" s="352" t="s">
        <v>4999</v>
      </c>
      <c r="E585" s="352" t="s">
        <v>342</v>
      </c>
      <c r="F585" s="352">
        <v>1</v>
      </c>
      <c r="G585" s="352" t="s">
        <v>4468</v>
      </c>
      <c r="H585" s="352"/>
      <c r="I585" s="364">
        <f>1.5*2000</f>
        <v>3000</v>
      </c>
      <c r="J585" s="364"/>
      <c r="K585" s="365"/>
      <c r="L585" s="366" t="s">
        <v>4368</v>
      </c>
    </row>
    <row r="586" ht="19.2" customHeight="1" spans="1:12">
      <c r="A586" s="350">
        <v>580</v>
      </c>
      <c r="B586" s="386" t="s">
        <v>4996</v>
      </c>
      <c r="C586" s="352" t="s">
        <v>4998</v>
      </c>
      <c r="D586" s="352" t="s">
        <v>4999</v>
      </c>
      <c r="E586" s="352" t="s">
        <v>342</v>
      </c>
      <c r="F586" s="352">
        <v>1</v>
      </c>
      <c r="G586" s="352" t="s">
        <v>4559</v>
      </c>
      <c r="H586" s="352"/>
      <c r="I586" s="364">
        <f>1.5*2000</f>
        <v>3000</v>
      </c>
      <c r="J586" s="364"/>
      <c r="K586" s="365"/>
      <c r="L586" s="366" t="s">
        <v>4368</v>
      </c>
    </row>
    <row r="587" ht="19.2" customHeight="1" spans="1:12">
      <c r="A587" s="350">
        <v>581</v>
      </c>
      <c r="B587" s="386" t="s">
        <v>5000</v>
      </c>
      <c r="C587" s="352" t="s">
        <v>5001</v>
      </c>
      <c r="D587" s="352" t="s">
        <v>5002</v>
      </c>
      <c r="E587" s="352" t="s">
        <v>342</v>
      </c>
      <c r="F587" s="352">
        <v>2</v>
      </c>
      <c r="G587" s="352" t="s">
        <v>4468</v>
      </c>
      <c r="H587" s="352"/>
      <c r="I587" s="364"/>
      <c r="J587" s="364"/>
      <c r="K587" s="365"/>
      <c r="L587" s="366" t="s">
        <v>4368</v>
      </c>
    </row>
    <row r="588" ht="19.2" customHeight="1" spans="1:12">
      <c r="A588" s="350">
        <v>582</v>
      </c>
      <c r="B588" s="386" t="s">
        <v>5000</v>
      </c>
      <c r="C588" s="352" t="s">
        <v>5003</v>
      </c>
      <c r="D588" s="352" t="s">
        <v>5004</v>
      </c>
      <c r="E588" s="352" t="s">
        <v>386</v>
      </c>
      <c r="F588" s="352">
        <v>2</v>
      </c>
      <c r="G588" s="352" t="s">
        <v>4468</v>
      </c>
      <c r="H588" s="352"/>
      <c r="I588" s="364"/>
      <c r="J588" s="364"/>
      <c r="K588" s="365"/>
      <c r="L588" s="366" t="s">
        <v>4368</v>
      </c>
    </row>
    <row r="589" ht="19.2" customHeight="1" spans="1:12">
      <c r="A589" s="350">
        <v>583</v>
      </c>
      <c r="B589" s="386" t="s">
        <v>5000</v>
      </c>
      <c r="C589" s="352" t="s">
        <v>5005</v>
      </c>
      <c r="D589" s="352" t="s">
        <v>5006</v>
      </c>
      <c r="E589" s="352" t="s">
        <v>386</v>
      </c>
      <c r="F589" s="352">
        <v>2</v>
      </c>
      <c r="G589" s="352" t="s">
        <v>4468</v>
      </c>
      <c r="H589" s="352"/>
      <c r="I589" s="364"/>
      <c r="J589" s="364"/>
      <c r="K589" s="365"/>
      <c r="L589" s="366" t="s">
        <v>4368</v>
      </c>
    </row>
    <row r="590" ht="19.2" customHeight="1" spans="1:12">
      <c r="A590" s="350">
        <v>584</v>
      </c>
      <c r="B590" s="386" t="s">
        <v>5000</v>
      </c>
      <c r="C590" s="352" t="s">
        <v>5007</v>
      </c>
      <c r="D590" s="352" t="s">
        <v>5008</v>
      </c>
      <c r="E590" s="352" t="s">
        <v>386</v>
      </c>
      <c r="F590" s="352">
        <v>4</v>
      </c>
      <c r="G590" s="352" t="s">
        <v>4468</v>
      </c>
      <c r="H590" s="352"/>
      <c r="I590" s="364"/>
      <c r="J590" s="364"/>
      <c r="K590" s="365"/>
      <c r="L590" s="366" t="s">
        <v>4368</v>
      </c>
    </row>
    <row r="591" ht="19.2" customHeight="1" spans="1:12">
      <c r="A591" s="350">
        <v>585</v>
      </c>
      <c r="B591" s="386" t="s">
        <v>5000</v>
      </c>
      <c r="C591" s="352" t="s">
        <v>5009</v>
      </c>
      <c r="D591" s="352" t="s">
        <v>5010</v>
      </c>
      <c r="E591" s="352" t="s">
        <v>386</v>
      </c>
      <c r="F591" s="352">
        <v>2</v>
      </c>
      <c r="G591" s="352" t="s">
        <v>4468</v>
      </c>
      <c r="H591" s="352"/>
      <c r="I591" s="364"/>
      <c r="J591" s="364"/>
      <c r="K591" s="365"/>
      <c r="L591" s="366" t="s">
        <v>4368</v>
      </c>
    </row>
    <row r="592" ht="19.2" customHeight="1" spans="1:12">
      <c r="A592" s="350">
        <v>586</v>
      </c>
      <c r="B592" s="386" t="s">
        <v>5000</v>
      </c>
      <c r="C592" s="352" t="s">
        <v>5003</v>
      </c>
      <c r="D592" s="352" t="s">
        <v>5011</v>
      </c>
      <c r="E592" s="352" t="s">
        <v>386</v>
      </c>
      <c r="F592" s="352">
        <v>1</v>
      </c>
      <c r="G592" s="352" t="s">
        <v>4468</v>
      </c>
      <c r="H592" s="352"/>
      <c r="I592" s="364"/>
      <c r="J592" s="364"/>
      <c r="K592" s="365"/>
      <c r="L592" s="366" t="s">
        <v>4368</v>
      </c>
    </row>
    <row r="593" ht="19.2" customHeight="1" spans="1:12">
      <c r="A593" s="350">
        <v>587</v>
      </c>
      <c r="B593" s="386" t="s">
        <v>5000</v>
      </c>
      <c r="C593" s="352" t="s">
        <v>5012</v>
      </c>
      <c r="D593" s="352" t="s">
        <v>5013</v>
      </c>
      <c r="E593" s="352" t="s">
        <v>342</v>
      </c>
      <c r="F593" s="352">
        <v>13</v>
      </c>
      <c r="G593" s="352" t="s">
        <v>4468</v>
      </c>
      <c r="H593" s="352"/>
      <c r="I593" s="364"/>
      <c r="J593" s="364"/>
      <c r="K593" s="365"/>
      <c r="L593" s="366" t="s">
        <v>4368</v>
      </c>
    </row>
    <row r="594" ht="19.2" customHeight="1" spans="1:12">
      <c r="A594" s="350">
        <v>588</v>
      </c>
      <c r="B594" s="386" t="s">
        <v>5000</v>
      </c>
      <c r="C594" s="352" t="s">
        <v>5014</v>
      </c>
      <c r="D594" s="352"/>
      <c r="E594" s="352" t="s">
        <v>386</v>
      </c>
      <c r="F594" s="352">
        <v>1</v>
      </c>
      <c r="G594" s="352" t="s">
        <v>4468</v>
      </c>
      <c r="H594" s="352"/>
      <c r="I594" s="364"/>
      <c r="J594" s="364"/>
      <c r="K594" s="365"/>
      <c r="L594" s="366" t="s">
        <v>4368</v>
      </c>
    </row>
    <row r="595" ht="19.2" customHeight="1" spans="1:12">
      <c r="A595" s="350">
        <v>589</v>
      </c>
      <c r="B595" s="386" t="s">
        <v>5000</v>
      </c>
      <c r="C595" s="352" t="s">
        <v>5015</v>
      </c>
      <c r="D595" s="352" t="s">
        <v>5016</v>
      </c>
      <c r="E595" s="352" t="s">
        <v>378</v>
      </c>
      <c r="F595" s="352">
        <v>1</v>
      </c>
      <c r="G595" s="352" t="s">
        <v>4468</v>
      </c>
      <c r="H595" s="352"/>
      <c r="I595" s="364"/>
      <c r="J595" s="364"/>
      <c r="K595" s="365"/>
      <c r="L595" s="366" t="s">
        <v>4368</v>
      </c>
    </row>
    <row r="596" ht="19.2" customHeight="1" spans="1:12">
      <c r="A596" s="350">
        <v>590</v>
      </c>
      <c r="B596" s="386" t="s">
        <v>5000</v>
      </c>
      <c r="C596" s="352" t="s">
        <v>5017</v>
      </c>
      <c r="D596" s="352" t="s">
        <v>5018</v>
      </c>
      <c r="E596" s="352" t="s">
        <v>386</v>
      </c>
      <c r="F596" s="352">
        <v>1</v>
      </c>
      <c r="G596" s="352" t="s">
        <v>4468</v>
      </c>
      <c r="H596" s="352"/>
      <c r="I596" s="364"/>
      <c r="J596" s="364"/>
      <c r="K596" s="365"/>
      <c r="L596" s="366" t="s">
        <v>4368</v>
      </c>
    </row>
    <row r="597" ht="19.2" customHeight="1" spans="1:12">
      <c r="A597" s="350">
        <v>591</v>
      </c>
      <c r="B597" s="386" t="s">
        <v>5000</v>
      </c>
      <c r="C597" s="352" t="s">
        <v>5019</v>
      </c>
      <c r="D597" s="352" t="s">
        <v>5020</v>
      </c>
      <c r="E597" s="352" t="s">
        <v>342</v>
      </c>
      <c r="F597" s="352">
        <v>1</v>
      </c>
      <c r="G597" s="352" t="s">
        <v>4367</v>
      </c>
      <c r="H597" s="352"/>
      <c r="I597" s="364"/>
      <c r="J597" s="364"/>
      <c r="K597" s="365"/>
      <c r="L597" s="366" t="s">
        <v>4368</v>
      </c>
    </row>
    <row r="598" ht="19.2" customHeight="1" spans="1:12">
      <c r="A598" s="350">
        <v>592</v>
      </c>
      <c r="B598" s="386" t="s">
        <v>5000</v>
      </c>
      <c r="C598" s="352" t="s">
        <v>5021</v>
      </c>
      <c r="D598" s="352" t="s">
        <v>5022</v>
      </c>
      <c r="E598" s="352" t="s">
        <v>342</v>
      </c>
      <c r="F598" s="352">
        <v>3</v>
      </c>
      <c r="G598" s="352" t="s">
        <v>4468</v>
      </c>
      <c r="H598" s="352"/>
      <c r="I598" s="364"/>
      <c r="J598" s="364"/>
      <c r="K598" s="365"/>
      <c r="L598" s="366" t="s">
        <v>4368</v>
      </c>
    </row>
    <row r="599" ht="19.2" customHeight="1" spans="1:12">
      <c r="A599" s="350">
        <v>593</v>
      </c>
      <c r="B599" s="386" t="s">
        <v>5000</v>
      </c>
      <c r="C599" s="352" t="s">
        <v>5023</v>
      </c>
      <c r="D599" s="352" t="s">
        <v>5024</v>
      </c>
      <c r="E599" s="352" t="s">
        <v>342</v>
      </c>
      <c r="F599" s="352">
        <v>1</v>
      </c>
      <c r="G599" s="352" t="s">
        <v>4468</v>
      </c>
      <c r="H599" s="352"/>
      <c r="I599" s="364"/>
      <c r="J599" s="364"/>
      <c r="K599" s="365"/>
      <c r="L599" s="366" t="s">
        <v>4368</v>
      </c>
    </row>
    <row r="600" ht="19.2" customHeight="1" spans="1:12">
      <c r="A600" s="350">
        <v>594</v>
      </c>
      <c r="B600" s="386" t="s">
        <v>5000</v>
      </c>
      <c r="C600" s="352" t="s">
        <v>5003</v>
      </c>
      <c r="D600" s="352" t="s">
        <v>5025</v>
      </c>
      <c r="E600" s="352" t="s">
        <v>342</v>
      </c>
      <c r="F600" s="352">
        <v>1</v>
      </c>
      <c r="G600" s="352" t="s">
        <v>4468</v>
      </c>
      <c r="H600" s="352"/>
      <c r="I600" s="364"/>
      <c r="J600" s="364"/>
      <c r="K600" s="365"/>
      <c r="L600" s="366" t="s">
        <v>4368</v>
      </c>
    </row>
    <row r="601" ht="19.2" customHeight="1" spans="1:12">
      <c r="A601" s="350">
        <v>595</v>
      </c>
      <c r="B601" s="386" t="s">
        <v>5000</v>
      </c>
      <c r="C601" s="352" t="s">
        <v>5026</v>
      </c>
      <c r="D601" s="352" t="s">
        <v>5027</v>
      </c>
      <c r="E601" s="352" t="s">
        <v>342</v>
      </c>
      <c r="F601" s="352">
        <v>1</v>
      </c>
      <c r="G601" s="352" t="s">
        <v>4559</v>
      </c>
      <c r="H601" s="352"/>
      <c r="I601" s="364"/>
      <c r="J601" s="364"/>
      <c r="K601" s="365"/>
      <c r="L601" s="366" t="s">
        <v>4368</v>
      </c>
    </row>
    <row r="602" ht="19.2" customHeight="1" spans="1:12">
      <c r="A602" s="350">
        <v>596</v>
      </c>
      <c r="B602" s="386" t="s">
        <v>5000</v>
      </c>
      <c r="C602" s="352" t="s">
        <v>5021</v>
      </c>
      <c r="D602" s="352" t="s">
        <v>5022</v>
      </c>
      <c r="E602" s="352" t="s">
        <v>342</v>
      </c>
      <c r="F602" s="352">
        <v>1</v>
      </c>
      <c r="G602" s="352" t="s">
        <v>4559</v>
      </c>
      <c r="H602" s="352"/>
      <c r="I602" s="364"/>
      <c r="J602" s="364"/>
      <c r="K602" s="365"/>
      <c r="L602" s="366" t="s">
        <v>4368</v>
      </c>
    </row>
    <row r="603" ht="19.2" customHeight="1" spans="1:12">
      <c r="A603" s="350">
        <v>597</v>
      </c>
      <c r="B603" s="386" t="s">
        <v>5000</v>
      </c>
      <c r="C603" s="352" t="s">
        <v>1011</v>
      </c>
      <c r="D603" s="352" t="s">
        <v>5028</v>
      </c>
      <c r="E603" s="352" t="s">
        <v>342</v>
      </c>
      <c r="F603" s="352">
        <v>1</v>
      </c>
      <c r="G603" s="352" t="s">
        <v>4559</v>
      </c>
      <c r="H603" s="352"/>
      <c r="I603" s="364"/>
      <c r="J603" s="364"/>
      <c r="K603" s="365"/>
      <c r="L603" s="366" t="s">
        <v>4368</v>
      </c>
    </row>
    <row r="604" ht="19.2" customHeight="1" spans="1:12">
      <c r="A604" s="350">
        <v>598</v>
      </c>
      <c r="B604" s="386" t="s">
        <v>5029</v>
      </c>
      <c r="C604" s="352" t="s">
        <v>5030</v>
      </c>
      <c r="D604" s="352" t="s">
        <v>5031</v>
      </c>
      <c r="E604" s="352" t="s">
        <v>386</v>
      </c>
      <c r="F604" s="352">
        <v>2</v>
      </c>
      <c r="G604" s="352" t="s">
        <v>4468</v>
      </c>
      <c r="H604" s="352"/>
      <c r="I604" s="364"/>
      <c r="J604" s="364"/>
      <c r="K604" s="365">
        <f>1.87*2000</f>
        <v>3740</v>
      </c>
      <c r="L604" s="366" t="s">
        <v>4368</v>
      </c>
    </row>
    <row r="605" ht="19.2" customHeight="1" spans="1:12">
      <c r="A605" s="350">
        <v>599</v>
      </c>
      <c r="B605" s="386" t="s">
        <v>5029</v>
      </c>
      <c r="C605" s="352" t="s">
        <v>5032</v>
      </c>
      <c r="D605" s="352" t="s">
        <v>5033</v>
      </c>
      <c r="E605" s="352" t="s">
        <v>386</v>
      </c>
      <c r="F605" s="352">
        <v>3</v>
      </c>
      <c r="G605" s="352" t="s">
        <v>4468</v>
      </c>
      <c r="H605" s="352"/>
      <c r="I605" s="364"/>
      <c r="J605" s="364"/>
      <c r="K605" s="365">
        <f>30000</f>
        <v>30000</v>
      </c>
      <c r="L605" s="366" t="s">
        <v>4368</v>
      </c>
    </row>
    <row r="606" ht="19.2" customHeight="1" spans="1:12">
      <c r="A606" s="350">
        <v>600</v>
      </c>
      <c r="B606" s="386" t="s">
        <v>5029</v>
      </c>
      <c r="C606" s="352" t="s">
        <v>5032</v>
      </c>
      <c r="D606" s="352" t="s">
        <v>5034</v>
      </c>
      <c r="E606" s="352" t="s">
        <v>386</v>
      </c>
      <c r="F606" s="352">
        <v>2</v>
      </c>
      <c r="G606" s="352" t="s">
        <v>4468</v>
      </c>
      <c r="H606" s="352"/>
      <c r="I606" s="364"/>
      <c r="J606" s="364"/>
      <c r="K606" s="365">
        <v>20000</v>
      </c>
      <c r="L606" s="366" t="s">
        <v>4368</v>
      </c>
    </row>
    <row r="607" ht="19.2" customHeight="1" spans="1:12">
      <c r="A607" s="350">
        <v>601</v>
      </c>
      <c r="B607" s="386" t="s">
        <v>5035</v>
      </c>
      <c r="C607" s="353" t="s">
        <v>1066</v>
      </c>
      <c r="D607" s="352" t="s">
        <v>5036</v>
      </c>
      <c r="E607" s="352" t="s">
        <v>342</v>
      </c>
      <c r="F607" s="352">
        <v>1</v>
      </c>
      <c r="G607" s="352" t="s">
        <v>4468</v>
      </c>
      <c r="H607" s="352"/>
      <c r="I607" s="364"/>
      <c r="J607" s="364"/>
      <c r="K607" s="365">
        <f>2000*3.5</f>
        <v>7000</v>
      </c>
      <c r="L607" s="366" t="s">
        <v>4368</v>
      </c>
    </row>
    <row r="608" ht="19.2" customHeight="1" spans="1:12">
      <c r="A608" s="350">
        <v>602</v>
      </c>
      <c r="B608" s="386" t="s">
        <v>5035</v>
      </c>
      <c r="C608" s="352" t="s">
        <v>1066</v>
      </c>
      <c r="D608" s="352" t="s">
        <v>5036</v>
      </c>
      <c r="E608" s="352" t="s">
        <v>342</v>
      </c>
      <c r="F608" s="352">
        <v>1</v>
      </c>
      <c r="G608" s="352" t="s">
        <v>4468</v>
      </c>
      <c r="H608" s="352"/>
      <c r="I608" s="364"/>
      <c r="J608" s="364"/>
      <c r="K608" s="365">
        <v>7000</v>
      </c>
      <c r="L608" s="366" t="s">
        <v>4368</v>
      </c>
    </row>
    <row r="609" ht="19.2" customHeight="1" spans="1:12">
      <c r="A609" s="350">
        <v>603</v>
      </c>
      <c r="B609" s="386" t="s">
        <v>5037</v>
      </c>
      <c r="C609" s="352" t="s">
        <v>5038</v>
      </c>
      <c r="D609" s="352" t="s">
        <v>5039</v>
      </c>
      <c r="E609" s="352" t="s">
        <v>342</v>
      </c>
      <c r="F609" s="352">
        <v>1</v>
      </c>
      <c r="G609" s="352" t="s">
        <v>4468</v>
      </c>
      <c r="H609" s="352"/>
      <c r="I609" s="364"/>
      <c r="J609" s="364"/>
      <c r="K609" s="365">
        <f>1.5*2000</f>
        <v>3000</v>
      </c>
      <c r="L609" s="366" t="s">
        <v>4368</v>
      </c>
    </row>
    <row r="610" ht="19.2" customHeight="1" spans="1:12">
      <c r="A610" s="350">
        <v>604</v>
      </c>
      <c r="B610" s="386" t="s">
        <v>5037</v>
      </c>
      <c r="C610" s="352" t="s">
        <v>5040</v>
      </c>
      <c r="D610" s="352" t="s">
        <v>5041</v>
      </c>
      <c r="E610" s="352" t="s">
        <v>342</v>
      </c>
      <c r="F610" s="352">
        <v>1</v>
      </c>
      <c r="G610" s="352" t="s">
        <v>4468</v>
      </c>
      <c r="H610" s="352"/>
      <c r="I610" s="364"/>
      <c r="J610" s="364"/>
      <c r="K610" s="365">
        <f>1.5*2000</f>
        <v>3000</v>
      </c>
      <c r="L610" s="366" t="s">
        <v>4368</v>
      </c>
    </row>
    <row r="611" ht="19.2" customHeight="1" spans="1:12">
      <c r="A611" s="350">
        <v>605</v>
      </c>
      <c r="B611" s="386" t="s">
        <v>5037</v>
      </c>
      <c r="C611" s="352" t="s">
        <v>4015</v>
      </c>
      <c r="D611" s="352" t="s">
        <v>5039</v>
      </c>
      <c r="E611" s="352" t="s">
        <v>342</v>
      </c>
      <c r="F611" s="352">
        <v>1</v>
      </c>
      <c r="G611" s="352" t="s">
        <v>4468</v>
      </c>
      <c r="H611" s="352"/>
      <c r="I611" s="364"/>
      <c r="J611" s="364"/>
      <c r="K611" s="365">
        <v>600</v>
      </c>
      <c r="L611" s="366" t="s">
        <v>4368</v>
      </c>
    </row>
    <row r="612" ht="19.2" customHeight="1" spans="1:12">
      <c r="A612" s="350">
        <v>606</v>
      </c>
      <c r="B612" s="386" t="s">
        <v>5037</v>
      </c>
      <c r="C612" s="352" t="s">
        <v>5042</v>
      </c>
      <c r="D612" s="352" t="s">
        <v>5041</v>
      </c>
      <c r="E612" s="352" t="s">
        <v>386</v>
      </c>
      <c r="F612" s="352">
        <v>1</v>
      </c>
      <c r="G612" s="352" t="s">
        <v>4468</v>
      </c>
      <c r="H612" s="352"/>
      <c r="I612" s="364"/>
      <c r="J612" s="364"/>
      <c r="K612" s="365"/>
      <c r="L612" s="366" t="s">
        <v>4368</v>
      </c>
    </row>
    <row r="613" ht="19.2" customHeight="1" spans="1:12">
      <c r="A613" s="350">
        <v>607</v>
      </c>
      <c r="B613" s="386" t="s">
        <v>5037</v>
      </c>
      <c r="C613" s="352" t="s">
        <v>4276</v>
      </c>
      <c r="D613" s="352" t="s">
        <v>5043</v>
      </c>
      <c r="E613" s="352" t="s">
        <v>342</v>
      </c>
      <c r="F613" s="352">
        <v>1</v>
      </c>
      <c r="G613" s="352" t="s">
        <v>4367</v>
      </c>
      <c r="H613" s="352"/>
      <c r="I613" s="364"/>
      <c r="J613" s="364"/>
      <c r="K613" s="365">
        <f>2000*10</f>
        <v>20000</v>
      </c>
      <c r="L613" s="366" t="s">
        <v>4368</v>
      </c>
    </row>
    <row r="614" ht="19.2" customHeight="1" spans="1:12">
      <c r="A614" s="350">
        <v>608</v>
      </c>
      <c r="B614" s="386" t="s">
        <v>5044</v>
      </c>
      <c r="C614" s="352" t="s">
        <v>5045</v>
      </c>
      <c r="D614" s="352"/>
      <c r="E614" s="352" t="s">
        <v>486</v>
      </c>
      <c r="F614" s="352">
        <v>1</v>
      </c>
      <c r="G614" s="352" t="s">
        <v>4367</v>
      </c>
      <c r="H614" s="352"/>
      <c r="I614" s="364">
        <v>72000</v>
      </c>
      <c r="J614" s="364"/>
      <c r="K614" s="365">
        <v>10000</v>
      </c>
      <c r="L614" s="366" t="s">
        <v>4368</v>
      </c>
    </row>
    <row r="615" ht="19.2" customHeight="1" spans="1:12">
      <c r="A615" s="350">
        <v>609</v>
      </c>
      <c r="B615" s="386" t="s">
        <v>5046</v>
      </c>
      <c r="C615" s="352" t="s">
        <v>5047</v>
      </c>
      <c r="D615" s="352" t="s">
        <v>4921</v>
      </c>
      <c r="E615" s="352" t="s">
        <v>2456</v>
      </c>
      <c r="F615" s="352">
        <v>4</v>
      </c>
      <c r="G615" s="352" t="s">
        <v>4559</v>
      </c>
      <c r="H615" s="352"/>
      <c r="I615" s="364"/>
      <c r="J615" s="364"/>
      <c r="K615" s="365"/>
      <c r="L615" s="366" t="s">
        <v>4368</v>
      </c>
    </row>
    <row r="616" ht="19.2" customHeight="1" spans="1:12">
      <c r="A616" s="154" t="s">
        <v>3856</v>
      </c>
      <c r="B616" s="154"/>
      <c r="C616" s="154"/>
      <c r="D616" s="369"/>
      <c r="E616" s="154"/>
      <c r="F616" s="154">
        <f>SUM(F7:F615)</f>
        <v>12213.4</v>
      </c>
      <c r="G616" s="370"/>
      <c r="H616" s="370"/>
      <c r="I616" s="375">
        <f>SUM(I7:I615)</f>
        <v>2641804</v>
      </c>
      <c r="J616" s="375"/>
      <c r="K616" s="375">
        <f>SUM(K7:K615)</f>
        <v>107457</v>
      </c>
      <c r="L616" s="376"/>
    </row>
    <row r="617" ht="19.2" customHeight="1" spans="1:12">
      <c r="A617" s="154" t="s">
        <v>3818</v>
      </c>
      <c r="B617" s="154"/>
      <c r="C617" s="154"/>
      <c r="D617" s="369"/>
      <c r="E617" s="154"/>
      <c r="F617" s="154"/>
      <c r="G617" s="370"/>
      <c r="H617" s="370"/>
      <c r="I617" s="375"/>
      <c r="J617" s="375"/>
      <c r="K617" s="375"/>
      <c r="L617" s="376"/>
    </row>
    <row r="618" ht="19.2" customHeight="1" spans="1:12">
      <c r="A618" s="154" t="s">
        <v>3857</v>
      </c>
      <c r="B618" s="154"/>
      <c r="C618" s="154"/>
      <c r="D618" s="369"/>
      <c r="E618" s="154"/>
      <c r="F618" s="154"/>
      <c r="G618" s="370"/>
      <c r="H618" s="370"/>
      <c r="I618" s="375"/>
      <c r="J618" s="375"/>
      <c r="K618" s="375">
        <v>0</v>
      </c>
      <c r="L618" s="376"/>
    </row>
    <row r="619" ht="19.5" customHeight="1" spans="1:12">
      <c r="A619" s="371" t="s">
        <v>4351</v>
      </c>
      <c r="B619" s="371"/>
      <c r="C619" s="343"/>
      <c r="E619" s="343"/>
      <c r="F619" s="343"/>
      <c r="G619" s="372"/>
      <c r="H619" s="372"/>
      <c r="I619" s="377" t="s">
        <v>4352</v>
      </c>
      <c r="J619" s="377"/>
      <c r="K619" s="377"/>
      <c r="L619" s="378"/>
    </row>
    <row r="620" ht="29.25" customHeight="1" spans="1:12">
      <c r="A620" s="373" t="s">
        <v>5048</v>
      </c>
      <c r="B620" s="373"/>
      <c r="C620" s="343"/>
      <c r="E620" s="343"/>
      <c r="F620" s="343"/>
      <c r="G620" s="372"/>
      <c r="H620" s="372"/>
      <c r="I620" s="372"/>
      <c r="J620" s="372"/>
      <c r="K620" s="343"/>
      <c r="L620" s="378"/>
    </row>
    <row r="621" ht="15" customHeight="1"/>
    <row r="622" ht="15" customHeight="1"/>
    <row r="623" ht="15" customHeight="1"/>
    <row r="624" ht="15" customHeight="1"/>
    <row r="625" ht="15" customHeight="1"/>
    <row r="626" ht="15" customHeight="1" spans="8:9">
      <c r="H626" s="374" t="e">
        <f>I618+#REF!+#REF!</f>
        <v>#REF!</v>
      </c>
      <c r="I626" s="374"/>
    </row>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sheetData>
  <mergeCells count="17">
    <mergeCell ref="A1:L1"/>
    <mergeCell ref="A3:L3"/>
    <mergeCell ref="I5:J5"/>
    <mergeCell ref="A616:C616"/>
    <mergeCell ref="A617:C617"/>
    <mergeCell ref="A618:C618"/>
    <mergeCell ref="I619:K619"/>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57"/>
  <sheetViews>
    <sheetView tabSelected="1" zoomScaleSheetLayoutView="90" workbookViewId="0">
      <selection activeCell="E27" sqref="E27"/>
    </sheetView>
  </sheetViews>
  <sheetFormatPr defaultColWidth="9" defaultRowHeight="15.75"/>
  <cols>
    <col min="1" max="1" width="4.6" style="341" customWidth="1"/>
    <col min="2" max="2" width="18.3" style="341" customWidth="1"/>
    <col min="3" max="3" width="4.7" style="342" customWidth="1"/>
    <col min="4" max="4" width="7" style="342" customWidth="1"/>
    <col min="5" max="5" width="47.6" style="341" customWidth="1"/>
    <col min="6" max="6" width="9.5" style="341" hidden="1" customWidth="1"/>
    <col min="7" max="7" width="11.9" style="341" customWidth="1"/>
    <col min="8" max="8" width="11.4" style="341" customWidth="1"/>
    <col min="9" max="9" width="14.4" style="342" customWidth="1" outlineLevel="1"/>
    <col min="10" max="10" width="28.1" style="344" customWidth="1" outlineLevel="1"/>
    <col min="11" max="16384" width="9" style="341"/>
  </cols>
  <sheetData>
    <row r="1" ht="24" customHeight="1" spans="1:10">
      <c r="A1" s="407" t="s">
        <v>5049</v>
      </c>
      <c r="B1" s="345"/>
      <c r="C1" s="346"/>
      <c r="D1" s="346"/>
      <c r="E1" s="346"/>
      <c r="F1" s="346"/>
      <c r="G1" s="346"/>
      <c r="H1" s="346"/>
      <c r="I1" s="341"/>
      <c r="J1" s="341"/>
    </row>
    <row r="2" ht="14.1" customHeight="1" spans="1:10">
      <c r="A2" s="141"/>
      <c r="B2" s="141"/>
      <c r="C2" s="347"/>
      <c r="D2" s="347"/>
      <c r="E2" s="348"/>
      <c r="F2" s="348"/>
      <c r="G2" s="348"/>
      <c r="H2" s="348"/>
      <c r="I2" s="347"/>
      <c r="J2" s="359" t="s">
        <v>3875</v>
      </c>
    </row>
    <row r="3" ht="18" customHeight="1" spans="1:10">
      <c r="A3" s="349" t="s">
        <v>4355</v>
      </c>
      <c r="B3" s="349"/>
      <c r="C3" s="347"/>
      <c r="D3" s="347"/>
      <c r="E3" s="347"/>
      <c r="F3" s="347"/>
      <c r="G3" s="347"/>
      <c r="H3" s="347"/>
      <c r="I3" s="360"/>
      <c r="J3" s="360"/>
    </row>
    <row r="4" ht="12" customHeight="1" spans="1:10">
      <c r="A4" s="7" t="s">
        <v>4356</v>
      </c>
      <c r="B4" s="7"/>
      <c r="C4" s="347"/>
      <c r="D4" s="347"/>
      <c r="E4" s="348"/>
      <c r="F4" s="348"/>
      <c r="G4" s="348"/>
      <c r="H4" s="348"/>
      <c r="I4" s="347"/>
      <c r="J4" s="361" t="s">
        <v>3878</v>
      </c>
    </row>
    <row r="5" ht="12.75" customHeight="1" spans="1:10">
      <c r="A5" s="393" t="s">
        <v>4357</v>
      </c>
      <c r="B5" s="394" t="s">
        <v>3880</v>
      </c>
      <c r="C5" s="395" t="s">
        <v>4360</v>
      </c>
      <c r="D5" s="396" t="s">
        <v>335</v>
      </c>
      <c r="E5" s="396" t="s">
        <v>3771</v>
      </c>
      <c r="F5" s="395" t="s">
        <v>4361</v>
      </c>
      <c r="G5" s="393" t="s">
        <v>4362</v>
      </c>
      <c r="H5" s="393"/>
      <c r="I5" s="398" t="s">
        <v>140</v>
      </c>
      <c r="J5" s="399" t="s">
        <v>4363</v>
      </c>
    </row>
    <row r="6" ht="12.75" customHeight="1" spans="1:10">
      <c r="A6" s="393"/>
      <c r="B6" s="397"/>
      <c r="C6" s="395"/>
      <c r="D6" s="395"/>
      <c r="E6" s="395"/>
      <c r="F6" s="395"/>
      <c r="G6" s="400" t="s">
        <v>4364</v>
      </c>
      <c r="H6" s="400" t="s">
        <v>4365</v>
      </c>
      <c r="I6" s="401"/>
      <c r="J6" s="399"/>
    </row>
    <row r="7" ht="21.6" customHeight="1" spans="1:10">
      <c r="A7" s="393">
        <v>1</v>
      </c>
      <c r="B7" s="408" t="s">
        <v>5050</v>
      </c>
      <c r="C7" s="353" t="s">
        <v>5051</v>
      </c>
      <c r="D7" s="352">
        <v>318</v>
      </c>
      <c r="E7" s="392" t="s">
        <v>5052</v>
      </c>
      <c r="F7" s="395"/>
      <c r="G7" s="400"/>
      <c r="H7" s="400"/>
      <c r="I7" s="409">
        <f>废钢铁类!K327</f>
        <v>220000</v>
      </c>
      <c r="J7" s="410" t="s">
        <v>4368</v>
      </c>
    </row>
    <row r="8" ht="21.6" customHeight="1" spans="1:10">
      <c r="A8" s="393">
        <v>2</v>
      </c>
      <c r="B8" s="408" t="s">
        <v>5053</v>
      </c>
      <c r="C8" s="353" t="s">
        <v>5051</v>
      </c>
      <c r="D8" s="352">
        <v>105</v>
      </c>
      <c r="E8" s="392" t="s">
        <v>5052</v>
      </c>
      <c r="F8" s="395"/>
      <c r="G8" s="400">
        <f>废旧计算机及网络设备!I114</f>
        <v>714711</v>
      </c>
      <c r="H8" s="400"/>
      <c r="I8" s="409">
        <f>废旧计算机及网络设备!K112</f>
        <v>1132</v>
      </c>
      <c r="J8" s="410" t="s">
        <v>4368</v>
      </c>
    </row>
    <row r="9" ht="21.6" customHeight="1" spans="1:10">
      <c r="A9" s="393">
        <v>3</v>
      </c>
      <c r="B9" s="408" t="s">
        <v>3889</v>
      </c>
      <c r="C9" s="353" t="s">
        <v>5051</v>
      </c>
      <c r="D9" s="352">
        <v>6</v>
      </c>
      <c r="E9" s="392" t="s">
        <v>4831</v>
      </c>
      <c r="F9" s="395"/>
      <c r="G9" s="400">
        <f>铜类!I15</f>
        <v>1693800</v>
      </c>
      <c r="H9" s="400"/>
      <c r="I9" s="409">
        <f>铜类!K15</f>
        <v>207900</v>
      </c>
      <c r="J9" s="410" t="s">
        <v>4368</v>
      </c>
    </row>
    <row r="10" ht="21.6" customHeight="1" spans="1:10">
      <c r="A10" s="393">
        <v>4</v>
      </c>
      <c r="B10" s="408" t="s">
        <v>5054</v>
      </c>
      <c r="C10" s="353" t="s">
        <v>5051</v>
      </c>
      <c r="D10" s="352">
        <v>30</v>
      </c>
      <c r="E10" s="392" t="s">
        <v>5055</v>
      </c>
      <c r="F10" s="395"/>
      <c r="G10" s="400"/>
      <c r="H10" s="400"/>
      <c r="I10" s="409">
        <f>废旧橡胶塑料类!K39</f>
        <v>74</v>
      </c>
      <c r="J10" s="410" t="s">
        <v>4368</v>
      </c>
    </row>
    <row r="11" ht="21.6" customHeight="1" spans="1:10">
      <c r="A11" s="393">
        <v>5</v>
      </c>
      <c r="B11" s="408" t="s">
        <v>4872</v>
      </c>
      <c r="C11" s="353" t="s">
        <v>5051</v>
      </c>
      <c r="D11" s="352">
        <v>80</v>
      </c>
      <c r="E11" s="392" t="s">
        <v>5056</v>
      </c>
      <c r="F11" s="395"/>
      <c r="G11" s="400"/>
      <c r="H11" s="400"/>
      <c r="I11" s="409">
        <f>家具类!K89</f>
        <v>386</v>
      </c>
      <c r="J11" s="410" t="s">
        <v>4368</v>
      </c>
    </row>
    <row r="12" ht="21.6" customHeight="1" spans="1:10">
      <c r="A12" s="393">
        <v>6</v>
      </c>
      <c r="B12" s="408" t="s">
        <v>5057</v>
      </c>
      <c r="C12" s="353" t="s">
        <v>5051</v>
      </c>
      <c r="D12" s="352">
        <v>2</v>
      </c>
      <c r="E12" s="392" t="s">
        <v>5058</v>
      </c>
      <c r="F12" s="395"/>
      <c r="G12" s="400"/>
      <c r="H12" s="400"/>
      <c r="I12" s="409">
        <f>蓄电池!K11</f>
        <v>14560</v>
      </c>
      <c r="J12" s="410" t="s">
        <v>4368</v>
      </c>
    </row>
    <row r="13" ht="21.6" customHeight="1" spans="1:10">
      <c r="A13" s="393">
        <v>7</v>
      </c>
      <c r="B13" s="408" t="s">
        <v>5059</v>
      </c>
      <c r="C13" s="353" t="s">
        <v>5051</v>
      </c>
      <c r="D13" s="352">
        <v>36</v>
      </c>
      <c r="E13" s="392" t="s">
        <v>5052</v>
      </c>
      <c r="F13" s="395"/>
      <c r="G13" s="400">
        <f>家电!I43</f>
        <v>151293</v>
      </c>
      <c r="H13" s="400"/>
      <c r="I13" s="409">
        <f>家电!K45</f>
        <v>1615</v>
      </c>
      <c r="J13" s="410" t="s">
        <v>4368</v>
      </c>
    </row>
    <row r="14" ht="21.6" customHeight="1" spans="1:10">
      <c r="A14" s="393">
        <v>8</v>
      </c>
      <c r="B14" s="408" t="s">
        <v>4996</v>
      </c>
      <c r="C14" s="353" t="s">
        <v>5051</v>
      </c>
      <c r="D14" s="352">
        <v>3</v>
      </c>
      <c r="E14" s="353" t="s">
        <v>5058</v>
      </c>
      <c r="F14" s="395"/>
      <c r="G14" s="400"/>
      <c r="H14" s="400"/>
      <c r="I14" s="409">
        <f>滤油机设备!K16</f>
        <v>10500</v>
      </c>
      <c r="J14" s="410" t="s">
        <v>4368</v>
      </c>
    </row>
    <row r="15" ht="21.6" customHeight="1" spans="1:10">
      <c r="A15" s="393">
        <v>9</v>
      </c>
      <c r="B15" s="408" t="s">
        <v>5060</v>
      </c>
      <c r="C15" s="353" t="s">
        <v>5051</v>
      </c>
      <c r="D15" s="352">
        <v>17</v>
      </c>
      <c r="E15" s="353" t="s">
        <v>5058</v>
      </c>
      <c r="F15" s="395"/>
      <c r="G15" s="400"/>
      <c r="H15" s="400"/>
      <c r="I15" s="409">
        <f>油泵电机!K26</f>
        <v>37590</v>
      </c>
      <c r="J15" s="410" t="s">
        <v>4368</v>
      </c>
    </row>
    <row r="16" ht="21.6" customHeight="1" spans="1:10">
      <c r="A16" s="393">
        <v>10</v>
      </c>
      <c r="B16" s="408" t="s">
        <v>5061</v>
      </c>
      <c r="C16" s="353" t="s">
        <v>5051</v>
      </c>
      <c r="D16" s="352">
        <v>3</v>
      </c>
      <c r="E16" s="353" t="s">
        <v>4468</v>
      </c>
      <c r="F16" s="395"/>
      <c r="G16" s="400"/>
      <c r="H16" s="400"/>
      <c r="I16" s="409">
        <f>气罐!K12</f>
        <v>32000</v>
      </c>
      <c r="J16" s="410" t="s">
        <v>4368</v>
      </c>
    </row>
    <row r="17" ht="21.6" customHeight="1" spans="1:10">
      <c r="A17" s="393">
        <v>11</v>
      </c>
      <c r="B17" s="408" t="s">
        <v>5035</v>
      </c>
      <c r="C17" s="353" t="s">
        <v>5051</v>
      </c>
      <c r="D17" s="352">
        <v>2</v>
      </c>
      <c r="E17" s="352" t="s">
        <v>4468</v>
      </c>
      <c r="F17" s="395"/>
      <c r="G17" s="400"/>
      <c r="H17" s="400"/>
      <c r="I17" s="409">
        <f>变压器!K15</f>
        <v>52500</v>
      </c>
      <c r="J17" s="410" t="s">
        <v>4368</v>
      </c>
    </row>
    <row r="18" ht="21.6" customHeight="1" spans="1:10">
      <c r="A18" s="393">
        <v>12</v>
      </c>
      <c r="B18" s="408" t="s">
        <v>5062</v>
      </c>
      <c r="C18" s="353" t="s">
        <v>5051</v>
      </c>
      <c r="D18" s="352">
        <v>5</v>
      </c>
      <c r="E18" s="353" t="s">
        <v>5063</v>
      </c>
      <c r="F18" s="395"/>
      <c r="G18" s="400"/>
      <c r="H18" s="400"/>
      <c r="I18" s="409">
        <f>锅炉!K14</f>
        <v>32800</v>
      </c>
      <c r="J18" s="410" t="s">
        <v>4368</v>
      </c>
    </row>
    <row r="19" ht="21.6" customHeight="1" spans="1:10">
      <c r="A19" s="393">
        <v>13</v>
      </c>
      <c r="B19" s="408" t="s">
        <v>5044</v>
      </c>
      <c r="C19" s="353" t="s">
        <v>5051</v>
      </c>
      <c r="D19" s="352">
        <v>1</v>
      </c>
      <c r="E19" s="353" t="s">
        <v>4367</v>
      </c>
      <c r="F19" s="395"/>
      <c r="G19" s="400">
        <f>车辆!I16</f>
        <v>72000</v>
      </c>
      <c r="H19" s="400"/>
      <c r="I19" s="409">
        <f>车辆!K16</f>
        <v>10000</v>
      </c>
      <c r="J19" s="410" t="s">
        <v>4368</v>
      </c>
    </row>
    <row r="20" ht="21.6" customHeight="1" spans="1:10">
      <c r="A20" s="393">
        <v>14</v>
      </c>
      <c r="B20" s="355" t="s">
        <v>5046</v>
      </c>
      <c r="C20" s="353" t="s">
        <v>5051</v>
      </c>
      <c r="D20" s="352">
        <v>1</v>
      </c>
      <c r="E20" s="352" t="s">
        <v>4559</v>
      </c>
      <c r="F20" s="352"/>
      <c r="G20" s="364"/>
      <c r="H20" s="364"/>
      <c r="I20" s="365">
        <f>废旧材料!K16</f>
        <v>800</v>
      </c>
      <c r="J20" s="410" t="s">
        <v>4368</v>
      </c>
    </row>
    <row r="21" ht="19.2" customHeight="1" spans="1:10">
      <c r="A21" s="154" t="s">
        <v>3856</v>
      </c>
      <c r="B21" s="154"/>
      <c r="C21" s="154"/>
      <c r="D21" s="154">
        <f>SUM(D7:D20)</f>
        <v>609</v>
      </c>
      <c r="E21" s="370"/>
      <c r="F21" s="370"/>
      <c r="G21" s="375">
        <f>SUM(G7:G20)</f>
        <v>2631804</v>
      </c>
      <c r="H21" s="375"/>
      <c r="I21" s="375">
        <f>SUM(I7:I20)</f>
        <v>621857</v>
      </c>
      <c r="J21" s="376"/>
    </row>
    <row r="22" ht="19.2" customHeight="1" spans="1:10">
      <c r="A22" s="154" t="s">
        <v>3818</v>
      </c>
      <c r="B22" s="154"/>
      <c r="C22" s="154"/>
      <c r="D22" s="154"/>
      <c r="E22" s="370"/>
      <c r="F22" s="370"/>
      <c r="G22" s="375"/>
      <c r="H22" s="375"/>
      <c r="I22" s="375"/>
      <c r="J22" s="376"/>
    </row>
    <row r="23" ht="19.2" customHeight="1" spans="1:10">
      <c r="A23" s="154" t="s">
        <v>3857</v>
      </c>
      <c r="B23" s="154"/>
      <c r="C23" s="154"/>
      <c r="D23" s="154">
        <v>609</v>
      </c>
      <c r="E23" s="370"/>
      <c r="F23" s="370"/>
      <c r="G23" s="375">
        <f>G21</f>
        <v>2631804</v>
      </c>
      <c r="H23" s="375"/>
      <c r="I23" s="375">
        <f>I21</f>
        <v>621857</v>
      </c>
      <c r="J23" s="376"/>
    </row>
    <row r="24" ht="19.5" customHeight="1" spans="1:10">
      <c r="A24" s="371" t="s">
        <v>4351</v>
      </c>
      <c r="B24" s="371"/>
      <c r="C24" s="343"/>
      <c r="D24" s="343"/>
      <c r="E24" s="372"/>
      <c r="F24" s="372"/>
      <c r="G24" s="377" t="s">
        <v>4352</v>
      </c>
      <c r="H24" s="377"/>
      <c r="I24" s="377"/>
      <c r="J24" s="378"/>
    </row>
    <row r="25" ht="29.25" customHeight="1" spans="1:10">
      <c r="A25" s="373" t="s">
        <v>5048</v>
      </c>
      <c r="B25" s="373"/>
      <c r="C25" s="343"/>
      <c r="D25" s="343"/>
      <c r="E25" s="372"/>
      <c r="F25" s="372"/>
      <c r="G25" s="372"/>
      <c r="H25" s="372"/>
      <c r="I25" s="343"/>
      <c r="J25" s="378"/>
    </row>
    <row r="26" ht="15" customHeight="1"/>
    <row r="27" ht="15" customHeight="1"/>
    <row r="28" ht="15" customHeight="1"/>
    <row r="29" ht="15" customHeight="1"/>
    <row r="30" ht="15" customHeight="1"/>
    <row r="31" ht="15" customHeight="1" spans="6:7">
      <c r="F31" s="374" t="e">
        <f>G23+#REF!+#REF!</f>
        <v>#REF!</v>
      </c>
      <c r="G31" s="374"/>
    </row>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sheetData>
  <mergeCells count="15">
    <mergeCell ref="A1:J1"/>
    <mergeCell ref="A3:J3"/>
    <mergeCell ref="G5:H5"/>
    <mergeCell ref="A21:B21"/>
    <mergeCell ref="A22:B22"/>
    <mergeCell ref="A23:B23"/>
    <mergeCell ref="G24:I24"/>
    <mergeCell ref="A5:A6"/>
    <mergeCell ref="B5:B6"/>
    <mergeCell ref="C5:C6"/>
    <mergeCell ref="D5:D6"/>
    <mergeCell ref="E5:E6"/>
    <mergeCell ref="F5:F6"/>
    <mergeCell ref="I5:I6"/>
    <mergeCell ref="J5:J6"/>
  </mergeCells>
  <printOptions horizontalCentered="1"/>
  <pageMargins left="0.551181102362205" right="0.551181102362205" top="0.984251968503937" bottom="0.905511811023622" header="0.511811023622047" footer="0.590551181102362"/>
  <pageSetup paperSize="9" scale="85" fitToHeight="0" orientation="landscape"/>
  <headerFooter alignWithMargins="0">
    <oddFooter>&amp;C&amp;9共&amp;N页第&amp;P页
</oddFooter>
  </headerFooter>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61"/>
  <sheetViews>
    <sheetView zoomScaleSheetLayoutView="90" topLeftCell="A322" workbookViewId="0">
      <selection activeCell="K325" sqref="K325"/>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8.4"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5064</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s="341" customFormat="1" ht="19.2" customHeight="1" spans="1:12">
      <c r="A7" s="350">
        <v>1</v>
      </c>
      <c r="B7" s="386" t="s">
        <v>3901</v>
      </c>
      <c r="C7" s="352" t="s">
        <v>3936</v>
      </c>
      <c r="D7" s="352" t="s">
        <v>4366</v>
      </c>
      <c r="E7" s="402" t="s">
        <v>2459</v>
      </c>
      <c r="F7" s="403">
        <v>110</v>
      </c>
      <c r="G7" s="352" t="s">
        <v>4367</v>
      </c>
      <c r="H7" s="352"/>
      <c r="I7" s="364"/>
      <c r="J7" s="364"/>
      <c r="K7" s="362">
        <f>110*2000</f>
        <v>220000</v>
      </c>
      <c r="L7" s="366" t="s">
        <v>4368</v>
      </c>
    </row>
    <row r="8" s="341" customFormat="1" ht="19.2" customHeight="1" spans="1:12">
      <c r="A8" s="350">
        <v>2</v>
      </c>
      <c r="B8" s="386" t="s">
        <v>3901</v>
      </c>
      <c r="C8" s="352" t="s">
        <v>1696</v>
      </c>
      <c r="D8" s="352" t="s">
        <v>3944</v>
      </c>
      <c r="E8" s="404"/>
      <c r="F8" s="404"/>
      <c r="G8" s="352" t="s">
        <v>4367</v>
      </c>
      <c r="H8" s="352"/>
      <c r="I8" s="364"/>
      <c r="J8" s="364"/>
      <c r="K8" s="405"/>
      <c r="L8" s="366" t="s">
        <v>4368</v>
      </c>
    </row>
    <row r="9" s="341" customFormat="1" ht="19.2" customHeight="1" spans="1:12">
      <c r="A9" s="350">
        <v>3</v>
      </c>
      <c r="B9" s="386" t="s">
        <v>3901</v>
      </c>
      <c r="C9" s="352" t="s">
        <v>3943</v>
      </c>
      <c r="D9" s="352" t="s">
        <v>3944</v>
      </c>
      <c r="E9" s="404"/>
      <c r="F9" s="404"/>
      <c r="G9" s="352" t="s">
        <v>4367</v>
      </c>
      <c r="H9" s="352"/>
      <c r="I9" s="364"/>
      <c r="J9" s="364"/>
      <c r="K9" s="405"/>
      <c r="L9" s="366" t="s">
        <v>4368</v>
      </c>
    </row>
    <row r="10" s="341" customFormat="1" ht="19.2" customHeight="1" spans="1:12">
      <c r="A10" s="350">
        <v>4</v>
      </c>
      <c r="B10" s="386" t="s">
        <v>3901</v>
      </c>
      <c r="C10" s="352" t="s">
        <v>4048</v>
      </c>
      <c r="D10" s="352"/>
      <c r="E10" s="404"/>
      <c r="F10" s="404"/>
      <c r="G10" s="352" t="s">
        <v>4367</v>
      </c>
      <c r="H10" s="352"/>
      <c r="I10" s="364"/>
      <c r="J10" s="364"/>
      <c r="K10" s="405"/>
      <c r="L10" s="366" t="s">
        <v>4368</v>
      </c>
    </row>
    <row r="11" s="341" customFormat="1" ht="19.2" customHeight="1" spans="1:12">
      <c r="A11" s="350">
        <v>5</v>
      </c>
      <c r="B11" s="386" t="s">
        <v>3901</v>
      </c>
      <c r="C11" s="352" t="s">
        <v>4047</v>
      </c>
      <c r="D11" s="352"/>
      <c r="E11" s="404"/>
      <c r="F11" s="404"/>
      <c r="G11" s="352" t="s">
        <v>4367</v>
      </c>
      <c r="H11" s="352"/>
      <c r="I11" s="364"/>
      <c r="J11" s="364"/>
      <c r="K11" s="405"/>
      <c r="L11" s="366" t="s">
        <v>4368</v>
      </c>
    </row>
    <row r="12" s="341" customFormat="1" ht="19.2" customHeight="1" spans="1:12">
      <c r="A12" s="350">
        <v>6</v>
      </c>
      <c r="B12" s="386" t="s">
        <v>3901</v>
      </c>
      <c r="C12" s="352" t="s">
        <v>1449</v>
      </c>
      <c r="D12" s="352"/>
      <c r="E12" s="404"/>
      <c r="F12" s="404"/>
      <c r="G12" s="352" t="s">
        <v>4367</v>
      </c>
      <c r="H12" s="352"/>
      <c r="I12" s="364"/>
      <c r="J12" s="364"/>
      <c r="K12" s="405"/>
      <c r="L12" s="366" t="s">
        <v>4368</v>
      </c>
    </row>
    <row r="13" s="341" customFormat="1" ht="19.2" customHeight="1" spans="1:12">
      <c r="A13" s="350">
        <v>7</v>
      </c>
      <c r="B13" s="386" t="s">
        <v>3901</v>
      </c>
      <c r="C13" s="352" t="s">
        <v>4369</v>
      </c>
      <c r="D13" s="352" t="s">
        <v>3941</v>
      </c>
      <c r="E13" s="404"/>
      <c r="F13" s="404"/>
      <c r="G13" s="352" t="s">
        <v>4367</v>
      </c>
      <c r="H13" s="352"/>
      <c r="I13" s="364"/>
      <c r="J13" s="364"/>
      <c r="K13" s="405"/>
      <c r="L13" s="366" t="s">
        <v>4368</v>
      </c>
    </row>
    <row r="14" s="341" customFormat="1" ht="19.2" customHeight="1" spans="1:12">
      <c r="A14" s="350">
        <v>8</v>
      </c>
      <c r="B14" s="386" t="s">
        <v>3901</v>
      </c>
      <c r="C14" s="352" t="s">
        <v>1430</v>
      </c>
      <c r="D14" s="352" t="s">
        <v>3941</v>
      </c>
      <c r="E14" s="404"/>
      <c r="F14" s="404"/>
      <c r="G14" s="352" t="s">
        <v>4367</v>
      </c>
      <c r="H14" s="352"/>
      <c r="I14" s="364"/>
      <c r="J14" s="364"/>
      <c r="K14" s="405"/>
      <c r="L14" s="366" t="s">
        <v>4368</v>
      </c>
    </row>
    <row r="15" s="341" customFormat="1" ht="19.2" customHeight="1" spans="1:12">
      <c r="A15" s="350">
        <v>9</v>
      </c>
      <c r="B15" s="386" t="s">
        <v>3901</v>
      </c>
      <c r="C15" s="352" t="s">
        <v>4369</v>
      </c>
      <c r="D15" s="352" t="s">
        <v>3937</v>
      </c>
      <c r="E15" s="404"/>
      <c r="F15" s="404"/>
      <c r="G15" s="352" t="s">
        <v>4367</v>
      </c>
      <c r="H15" s="352"/>
      <c r="I15" s="364"/>
      <c r="J15" s="364"/>
      <c r="K15" s="405"/>
      <c r="L15" s="366" t="s">
        <v>4368</v>
      </c>
    </row>
    <row r="16" s="341" customFormat="1" ht="19.2" customHeight="1" spans="1:12">
      <c r="A16" s="350">
        <v>10</v>
      </c>
      <c r="B16" s="386" t="s">
        <v>3901</v>
      </c>
      <c r="C16" s="352" t="s">
        <v>1430</v>
      </c>
      <c r="D16" s="352" t="s">
        <v>3937</v>
      </c>
      <c r="E16" s="404"/>
      <c r="F16" s="404"/>
      <c r="G16" s="352" t="s">
        <v>4367</v>
      </c>
      <c r="H16" s="352"/>
      <c r="I16" s="364"/>
      <c r="J16" s="364"/>
      <c r="K16" s="405"/>
      <c r="L16" s="366" t="s">
        <v>4368</v>
      </c>
    </row>
    <row r="17" s="341" customFormat="1" ht="19.2" customHeight="1" spans="1:12">
      <c r="A17" s="350">
        <v>11</v>
      </c>
      <c r="B17" s="386" t="s">
        <v>3901</v>
      </c>
      <c r="C17" s="352" t="s">
        <v>4369</v>
      </c>
      <c r="D17" s="352" t="s">
        <v>1441</v>
      </c>
      <c r="E17" s="404"/>
      <c r="F17" s="404"/>
      <c r="G17" s="352" t="s">
        <v>4367</v>
      </c>
      <c r="H17" s="352"/>
      <c r="I17" s="364"/>
      <c r="J17" s="364"/>
      <c r="K17" s="405"/>
      <c r="L17" s="366" t="s">
        <v>4368</v>
      </c>
    </row>
    <row r="18" s="341" customFormat="1" ht="19.2" customHeight="1" spans="1:12">
      <c r="A18" s="350">
        <v>12</v>
      </c>
      <c r="B18" s="386" t="s">
        <v>3901</v>
      </c>
      <c r="C18" s="352" t="s">
        <v>1430</v>
      </c>
      <c r="D18" s="352" t="s">
        <v>1441</v>
      </c>
      <c r="E18" s="404"/>
      <c r="F18" s="404"/>
      <c r="G18" s="352" t="s">
        <v>4367</v>
      </c>
      <c r="H18" s="352"/>
      <c r="I18" s="364"/>
      <c r="J18" s="364"/>
      <c r="K18" s="405"/>
      <c r="L18" s="366" t="s">
        <v>4368</v>
      </c>
    </row>
    <row r="19" s="341" customFormat="1" ht="19.2" customHeight="1" spans="1:12">
      <c r="A19" s="350">
        <v>13</v>
      </c>
      <c r="B19" s="386" t="s">
        <v>3901</v>
      </c>
      <c r="C19" s="352" t="s">
        <v>4370</v>
      </c>
      <c r="D19" s="352" t="s">
        <v>3932</v>
      </c>
      <c r="E19" s="404"/>
      <c r="F19" s="404"/>
      <c r="G19" s="352" t="s">
        <v>4367</v>
      </c>
      <c r="H19" s="352"/>
      <c r="I19" s="364"/>
      <c r="J19" s="364"/>
      <c r="K19" s="405"/>
      <c r="L19" s="366" t="s">
        <v>4368</v>
      </c>
    </row>
    <row r="20" s="341" customFormat="1" ht="19.2" customHeight="1" spans="1:12">
      <c r="A20" s="350">
        <v>14</v>
      </c>
      <c r="B20" s="386" t="s">
        <v>3901</v>
      </c>
      <c r="C20" s="352" t="s">
        <v>4371</v>
      </c>
      <c r="D20" s="352" t="s">
        <v>3932</v>
      </c>
      <c r="E20" s="404"/>
      <c r="F20" s="404"/>
      <c r="G20" s="352" t="s">
        <v>4367</v>
      </c>
      <c r="H20" s="352"/>
      <c r="I20" s="364"/>
      <c r="J20" s="364"/>
      <c r="K20" s="405"/>
      <c r="L20" s="366" t="s">
        <v>4368</v>
      </c>
    </row>
    <row r="21" s="341" customFormat="1" ht="19.2" customHeight="1" spans="1:12">
      <c r="A21" s="350">
        <v>15</v>
      </c>
      <c r="B21" s="386" t="s">
        <v>3901</v>
      </c>
      <c r="C21" s="352" t="s">
        <v>4372</v>
      </c>
      <c r="D21" s="352" t="s">
        <v>4373</v>
      </c>
      <c r="E21" s="404"/>
      <c r="F21" s="404"/>
      <c r="G21" s="352" t="s">
        <v>4367</v>
      </c>
      <c r="H21" s="352"/>
      <c r="I21" s="364"/>
      <c r="J21" s="364"/>
      <c r="K21" s="405"/>
      <c r="L21" s="366" t="s">
        <v>4368</v>
      </c>
    </row>
    <row r="22" s="341" customFormat="1" ht="19.2" customHeight="1" spans="1:12">
      <c r="A22" s="350">
        <v>16</v>
      </c>
      <c r="B22" s="386" t="s">
        <v>3901</v>
      </c>
      <c r="C22" s="352" t="s">
        <v>4374</v>
      </c>
      <c r="D22" s="352" t="s">
        <v>4373</v>
      </c>
      <c r="E22" s="404"/>
      <c r="F22" s="404"/>
      <c r="G22" s="352" t="s">
        <v>4367</v>
      </c>
      <c r="H22" s="352"/>
      <c r="I22" s="364"/>
      <c r="J22" s="364"/>
      <c r="K22" s="405"/>
      <c r="L22" s="366" t="s">
        <v>4368</v>
      </c>
    </row>
    <row r="23" s="341" customFormat="1" ht="19.2" customHeight="1" spans="1:12">
      <c r="A23" s="350">
        <v>17</v>
      </c>
      <c r="B23" s="386" t="s">
        <v>3901</v>
      </c>
      <c r="C23" s="352" t="s">
        <v>4375</v>
      </c>
      <c r="D23" s="352" t="s">
        <v>4376</v>
      </c>
      <c r="E23" s="404"/>
      <c r="F23" s="404"/>
      <c r="G23" s="352" t="s">
        <v>4367</v>
      </c>
      <c r="H23" s="352"/>
      <c r="I23" s="364"/>
      <c r="J23" s="364"/>
      <c r="K23" s="405"/>
      <c r="L23" s="366" t="s">
        <v>4368</v>
      </c>
    </row>
    <row r="24" s="341" customFormat="1" ht="19.2" customHeight="1" spans="1:12">
      <c r="A24" s="350">
        <v>18</v>
      </c>
      <c r="B24" s="386" t="s">
        <v>3901</v>
      </c>
      <c r="C24" s="352" t="s">
        <v>4377</v>
      </c>
      <c r="D24" s="352"/>
      <c r="E24" s="404"/>
      <c r="F24" s="404"/>
      <c r="G24" s="352" t="s">
        <v>4367</v>
      </c>
      <c r="H24" s="352"/>
      <c r="I24" s="364"/>
      <c r="J24" s="364"/>
      <c r="K24" s="405"/>
      <c r="L24" s="366" t="s">
        <v>4368</v>
      </c>
    </row>
    <row r="25" s="341" customFormat="1" ht="19.2" customHeight="1" spans="1:12">
      <c r="A25" s="350">
        <v>19</v>
      </c>
      <c r="B25" s="386" t="s">
        <v>3901</v>
      </c>
      <c r="C25" s="352" t="s">
        <v>4378</v>
      </c>
      <c r="D25" s="352" t="s">
        <v>4379</v>
      </c>
      <c r="E25" s="404"/>
      <c r="F25" s="404"/>
      <c r="G25" s="352" t="s">
        <v>4367</v>
      </c>
      <c r="H25" s="352"/>
      <c r="I25" s="364"/>
      <c r="J25" s="364"/>
      <c r="K25" s="405"/>
      <c r="L25" s="366" t="s">
        <v>4368</v>
      </c>
    </row>
    <row r="26" s="341" customFormat="1" ht="19.2" customHeight="1" spans="1:12">
      <c r="A26" s="350">
        <v>20</v>
      </c>
      <c r="B26" s="386" t="s">
        <v>3901</v>
      </c>
      <c r="C26" s="352" t="s">
        <v>3936</v>
      </c>
      <c r="D26" s="352" t="s">
        <v>3932</v>
      </c>
      <c r="E26" s="404"/>
      <c r="F26" s="404"/>
      <c r="G26" s="352" t="s">
        <v>4367</v>
      </c>
      <c r="H26" s="352"/>
      <c r="I26" s="364"/>
      <c r="J26" s="364"/>
      <c r="K26" s="405"/>
      <c r="L26" s="366" t="s">
        <v>4368</v>
      </c>
    </row>
    <row r="27" s="341" customFormat="1" ht="19.2" customHeight="1" spans="1:12">
      <c r="A27" s="350">
        <v>21</v>
      </c>
      <c r="B27" s="386" t="s">
        <v>3901</v>
      </c>
      <c r="C27" s="352" t="s">
        <v>1430</v>
      </c>
      <c r="D27" s="352" t="s">
        <v>3932</v>
      </c>
      <c r="E27" s="404"/>
      <c r="F27" s="404"/>
      <c r="G27" s="352" t="s">
        <v>4367</v>
      </c>
      <c r="H27" s="352"/>
      <c r="I27" s="364"/>
      <c r="J27" s="364"/>
      <c r="K27" s="405"/>
      <c r="L27" s="366" t="s">
        <v>4368</v>
      </c>
    </row>
    <row r="28" s="341" customFormat="1" ht="19.2" customHeight="1" spans="1:12">
      <c r="A28" s="350">
        <v>22</v>
      </c>
      <c r="B28" s="386" t="s">
        <v>3901</v>
      </c>
      <c r="C28" s="352" t="s">
        <v>3936</v>
      </c>
      <c r="D28" s="352" t="s">
        <v>3937</v>
      </c>
      <c r="E28" s="404"/>
      <c r="F28" s="404"/>
      <c r="G28" s="352" t="s">
        <v>4367</v>
      </c>
      <c r="H28" s="352"/>
      <c r="I28" s="364"/>
      <c r="J28" s="364"/>
      <c r="K28" s="405"/>
      <c r="L28" s="366" t="s">
        <v>4368</v>
      </c>
    </row>
    <row r="29" s="341" customFormat="1" ht="19.2" customHeight="1" spans="1:12">
      <c r="A29" s="350">
        <v>23</v>
      </c>
      <c r="B29" s="386" t="s">
        <v>3901</v>
      </c>
      <c r="C29" s="352" t="s">
        <v>3936</v>
      </c>
      <c r="D29" s="352" t="s">
        <v>1441</v>
      </c>
      <c r="E29" s="404"/>
      <c r="F29" s="404"/>
      <c r="G29" s="352" t="s">
        <v>4367</v>
      </c>
      <c r="H29" s="352"/>
      <c r="I29" s="364"/>
      <c r="J29" s="364"/>
      <c r="K29" s="405"/>
      <c r="L29" s="366" t="s">
        <v>4368</v>
      </c>
    </row>
    <row r="30" s="341" customFormat="1" ht="19.2" customHeight="1" spans="1:12">
      <c r="A30" s="350">
        <v>24</v>
      </c>
      <c r="B30" s="386" t="s">
        <v>3901</v>
      </c>
      <c r="C30" s="352" t="s">
        <v>3936</v>
      </c>
      <c r="D30" s="352" t="s">
        <v>3932</v>
      </c>
      <c r="E30" s="404"/>
      <c r="F30" s="404"/>
      <c r="G30" s="352" t="s">
        <v>4367</v>
      </c>
      <c r="H30" s="352"/>
      <c r="I30" s="364"/>
      <c r="J30" s="364"/>
      <c r="K30" s="405"/>
      <c r="L30" s="366" t="s">
        <v>4368</v>
      </c>
    </row>
    <row r="31" s="341" customFormat="1" ht="19.2" customHeight="1" spans="1:12">
      <c r="A31" s="350">
        <v>25</v>
      </c>
      <c r="B31" s="386" t="s">
        <v>3901</v>
      </c>
      <c r="C31" s="352" t="s">
        <v>3936</v>
      </c>
      <c r="D31" s="352" t="s">
        <v>3941</v>
      </c>
      <c r="E31" s="404"/>
      <c r="F31" s="404"/>
      <c r="G31" s="352" t="s">
        <v>4367</v>
      </c>
      <c r="H31" s="352"/>
      <c r="I31" s="364"/>
      <c r="J31" s="364"/>
      <c r="K31" s="405"/>
      <c r="L31" s="366" t="s">
        <v>4368</v>
      </c>
    </row>
    <row r="32" s="341" customFormat="1" ht="19.2" customHeight="1" spans="1:12">
      <c r="A32" s="350">
        <v>26</v>
      </c>
      <c r="B32" s="386" t="s">
        <v>3901</v>
      </c>
      <c r="C32" s="352" t="s">
        <v>1428</v>
      </c>
      <c r="D32" s="352" t="s">
        <v>3932</v>
      </c>
      <c r="E32" s="404"/>
      <c r="F32" s="404"/>
      <c r="G32" s="352" t="s">
        <v>4367</v>
      </c>
      <c r="H32" s="352"/>
      <c r="I32" s="364"/>
      <c r="J32" s="364"/>
      <c r="K32" s="405"/>
      <c r="L32" s="366" t="s">
        <v>4368</v>
      </c>
    </row>
    <row r="33" s="341" customFormat="1" ht="19.2" customHeight="1" spans="1:12">
      <c r="A33" s="350">
        <v>27</v>
      </c>
      <c r="B33" s="386" t="s">
        <v>3901</v>
      </c>
      <c r="C33" s="352" t="s">
        <v>1428</v>
      </c>
      <c r="D33" s="352" t="s">
        <v>3941</v>
      </c>
      <c r="E33" s="404"/>
      <c r="F33" s="404"/>
      <c r="G33" s="352" t="s">
        <v>4367</v>
      </c>
      <c r="H33" s="352"/>
      <c r="I33" s="364"/>
      <c r="J33" s="364"/>
      <c r="K33" s="405"/>
      <c r="L33" s="366" t="s">
        <v>4368</v>
      </c>
    </row>
    <row r="34" s="341" customFormat="1" ht="19.2" customHeight="1" spans="1:12">
      <c r="A34" s="350">
        <v>28</v>
      </c>
      <c r="B34" s="386" t="s">
        <v>3901</v>
      </c>
      <c r="C34" s="352" t="s">
        <v>1430</v>
      </c>
      <c r="D34" s="352" t="s">
        <v>3932</v>
      </c>
      <c r="E34" s="404"/>
      <c r="F34" s="404"/>
      <c r="G34" s="352" t="s">
        <v>4367</v>
      </c>
      <c r="H34" s="352"/>
      <c r="I34" s="364"/>
      <c r="J34" s="364"/>
      <c r="K34" s="405"/>
      <c r="L34" s="366" t="s">
        <v>4368</v>
      </c>
    </row>
    <row r="35" s="341" customFormat="1" ht="19.2" customHeight="1" spans="1:12">
      <c r="A35" s="350">
        <v>29</v>
      </c>
      <c r="B35" s="386" t="s">
        <v>3901</v>
      </c>
      <c r="C35" s="352" t="s">
        <v>1430</v>
      </c>
      <c r="D35" s="352" t="s">
        <v>3937</v>
      </c>
      <c r="E35" s="404"/>
      <c r="F35" s="404"/>
      <c r="G35" s="352" t="s">
        <v>4367</v>
      </c>
      <c r="H35" s="352"/>
      <c r="I35" s="364"/>
      <c r="J35" s="364"/>
      <c r="K35" s="405"/>
      <c r="L35" s="366" t="s">
        <v>4368</v>
      </c>
    </row>
    <row r="36" s="341" customFormat="1" ht="19.2" customHeight="1" spans="1:12">
      <c r="A36" s="350">
        <v>30</v>
      </c>
      <c r="B36" s="386" t="s">
        <v>3901</v>
      </c>
      <c r="C36" s="352" t="s">
        <v>1430</v>
      </c>
      <c r="D36" s="352" t="s">
        <v>3941</v>
      </c>
      <c r="E36" s="404"/>
      <c r="F36" s="404"/>
      <c r="G36" s="352" t="s">
        <v>4367</v>
      </c>
      <c r="H36" s="352"/>
      <c r="I36" s="364"/>
      <c r="J36" s="364"/>
      <c r="K36" s="405"/>
      <c r="L36" s="366" t="s">
        <v>4368</v>
      </c>
    </row>
    <row r="37" s="341" customFormat="1" ht="19.2" customHeight="1" spans="1:12">
      <c r="A37" s="350">
        <v>31</v>
      </c>
      <c r="B37" s="386" t="s">
        <v>3901</v>
      </c>
      <c r="C37" s="352" t="s">
        <v>1430</v>
      </c>
      <c r="D37" s="352" t="s">
        <v>3932</v>
      </c>
      <c r="E37" s="404"/>
      <c r="F37" s="404"/>
      <c r="G37" s="352" t="s">
        <v>4367</v>
      </c>
      <c r="H37" s="352"/>
      <c r="I37" s="364"/>
      <c r="J37" s="364"/>
      <c r="K37" s="405"/>
      <c r="L37" s="366" t="s">
        <v>4368</v>
      </c>
    </row>
    <row r="38" s="341" customFormat="1" ht="19.2" customHeight="1" spans="1:12">
      <c r="A38" s="350">
        <v>32</v>
      </c>
      <c r="B38" s="386" t="s">
        <v>3901</v>
      </c>
      <c r="C38" s="352" t="s">
        <v>4381</v>
      </c>
      <c r="D38" s="352" t="s">
        <v>4373</v>
      </c>
      <c r="E38" s="404"/>
      <c r="F38" s="404"/>
      <c r="G38" s="352" t="s">
        <v>4367</v>
      </c>
      <c r="H38" s="352"/>
      <c r="I38" s="364"/>
      <c r="J38" s="364"/>
      <c r="K38" s="405"/>
      <c r="L38" s="366" t="s">
        <v>4368</v>
      </c>
    </row>
    <row r="39" s="341" customFormat="1" ht="19.2" customHeight="1" spans="1:12">
      <c r="A39" s="350">
        <v>33</v>
      </c>
      <c r="B39" s="386" t="s">
        <v>3901</v>
      </c>
      <c r="C39" s="352" t="s">
        <v>4382</v>
      </c>
      <c r="D39" s="352" t="s">
        <v>4373</v>
      </c>
      <c r="E39" s="404"/>
      <c r="F39" s="404"/>
      <c r="G39" s="352" t="s">
        <v>4367</v>
      </c>
      <c r="H39" s="352"/>
      <c r="I39" s="364"/>
      <c r="J39" s="364"/>
      <c r="K39" s="405"/>
      <c r="L39" s="366" t="s">
        <v>4368</v>
      </c>
    </row>
    <row r="40" s="341" customFormat="1" ht="19.2" customHeight="1" spans="1:12">
      <c r="A40" s="350">
        <v>34</v>
      </c>
      <c r="B40" s="386" t="s">
        <v>3901</v>
      </c>
      <c r="C40" s="352" t="s">
        <v>4383</v>
      </c>
      <c r="D40" s="352" t="s">
        <v>3990</v>
      </c>
      <c r="E40" s="404"/>
      <c r="F40" s="404"/>
      <c r="G40" s="352" t="s">
        <v>4367</v>
      </c>
      <c r="H40" s="352"/>
      <c r="I40" s="364"/>
      <c r="J40" s="364"/>
      <c r="K40" s="405"/>
      <c r="L40" s="366" t="s">
        <v>4368</v>
      </c>
    </row>
    <row r="41" s="341" customFormat="1" ht="19.2" customHeight="1" spans="1:12">
      <c r="A41" s="350">
        <v>35</v>
      </c>
      <c r="B41" s="386" t="s">
        <v>3901</v>
      </c>
      <c r="C41" s="352" t="s">
        <v>4384</v>
      </c>
      <c r="D41" s="352" t="s">
        <v>4385</v>
      </c>
      <c r="E41" s="404"/>
      <c r="F41" s="404"/>
      <c r="G41" s="352" t="s">
        <v>4367</v>
      </c>
      <c r="H41" s="352"/>
      <c r="I41" s="364"/>
      <c r="J41" s="364"/>
      <c r="K41" s="405"/>
      <c r="L41" s="366" t="s">
        <v>4368</v>
      </c>
    </row>
    <row r="42" s="341" customFormat="1" ht="19.2" customHeight="1" spans="1:12">
      <c r="A42" s="350">
        <v>36</v>
      </c>
      <c r="B42" s="386" t="s">
        <v>3901</v>
      </c>
      <c r="C42" s="352" t="s">
        <v>4386</v>
      </c>
      <c r="D42" s="352"/>
      <c r="E42" s="404"/>
      <c r="F42" s="404"/>
      <c r="G42" s="352" t="s">
        <v>4367</v>
      </c>
      <c r="H42" s="352"/>
      <c r="I42" s="364"/>
      <c r="J42" s="364"/>
      <c r="K42" s="405"/>
      <c r="L42" s="366" t="s">
        <v>4368</v>
      </c>
    </row>
    <row r="43" s="341" customFormat="1" ht="19.2" customHeight="1" spans="1:12">
      <c r="A43" s="350">
        <v>37</v>
      </c>
      <c r="B43" s="386" t="s">
        <v>3901</v>
      </c>
      <c r="C43" s="352" t="s">
        <v>4386</v>
      </c>
      <c r="D43" s="352" t="s">
        <v>3937</v>
      </c>
      <c r="E43" s="404"/>
      <c r="F43" s="404"/>
      <c r="G43" s="352" t="s">
        <v>4367</v>
      </c>
      <c r="H43" s="352"/>
      <c r="I43" s="364"/>
      <c r="J43" s="364"/>
      <c r="K43" s="405"/>
      <c r="L43" s="366" t="s">
        <v>4368</v>
      </c>
    </row>
    <row r="44" s="341" customFormat="1" ht="19.2" customHeight="1" spans="1:12">
      <c r="A44" s="350">
        <v>38</v>
      </c>
      <c r="B44" s="386" t="s">
        <v>3901</v>
      </c>
      <c r="C44" s="352" t="s">
        <v>4386</v>
      </c>
      <c r="D44" s="352" t="s">
        <v>3944</v>
      </c>
      <c r="E44" s="404"/>
      <c r="F44" s="404"/>
      <c r="G44" s="352" t="s">
        <v>4367</v>
      </c>
      <c r="H44" s="352"/>
      <c r="I44" s="364"/>
      <c r="J44" s="364"/>
      <c r="K44" s="405"/>
      <c r="L44" s="366" t="s">
        <v>4368</v>
      </c>
    </row>
    <row r="45" s="341" customFormat="1" ht="19.2" customHeight="1" spans="1:12">
      <c r="A45" s="350">
        <v>39</v>
      </c>
      <c r="B45" s="386" t="s">
        <v>3901</v>
      </c>
      <c r="C45" s="352" t="s">
        <v>4387</v>
      </c>
      <c r="D45" s="352" t="s">
        <v>4388</v>
      </c>
      <c r="E45" s="404"/>
      <c r="F45" s="404"/>
      <c r="G45" s="352" t="s">
        <v>4367</v>
      </c>
      <c r="H45" s="352"/>
      <c r="I45" s="364"/>
      <c r="J45" s="364"/>
      <c r="K45" s="405"/>
      <c r="L45" s="366" t="s">
        <v>4368</v>
      </c>
    </row>
    <row r="46" s="341" customFormat="1" ht="19.2" customHeight="1" spans="1:12">
      <c r="A46" s="350">
        <v>40</v>
      </c>
      <c r="B46" s="386" t="s">
        <v>3901</v>
      </c>
      <c r="C46" s="352" t="s">
        <v>4389</v>
      </c>
      <c r="D46" s="352" t="s">
        <v>3990</v>
      </c>
      <c r="E46" s="404"/>
      <c r="F46" s="404"/>
      <c r="G46" s="352" t="s">
        <v>4367</v>
      </c>
      <c r="H46" s="352"/>
      <c r="I46" s="364"/>
      <c r="J46" s="364"/>
      <c r="K46" s="405"/>
      <c r="L46" s="366" t="s">
        <v>4368</v>
      </c>
    </row>
    <row r="47" s="341" customFormat="1" ht="19.2" customHeight="1" spans="1:12">
      <c r="A47" s="350">
        <v>41</v>
      </c>
      <c r="B47" s="386" t="s">
        <v>3901</v>
      </c>
      <c r="C47" s="352" t="s">
        <v>4045</v>
      </c>
      <c r="D47" s="352" t="s">
        <v>3916</v>
      </c>
      <c r="E47" s="404"/>
      <c r="F47" s="404"/>
      <c r="G47" s="352" t="s">
        <v>4367</v>
      </c>
      <c r="H47" s="352"/>
      <c r="I47" s="364"/>
      <c r="J47" s="364"/>
      <c r="K47" s="405"/>
      <c r="L47" s="366" t="s">
        <v>4368</v>
      </c>
    </row>
    <row r="48" s="341" customFormat="1" ht="19.2" customHeight="1" spans="1:12">
      <c r="A48" s="350">
        <v>42</v>
      </c>
      <c r="B48" s="386" t="s">
        <v>3901</v>
      </c>
      <c r="C48" s="352" t="s">
        <v>4390</v>
      </c>
      <c r="D48" s="352" t="s">
        <v>4391</v>
      </c>
      <c r="E48" s="404"/>
      <c r="F48" s="404"/>
      <c r="G48" s="352" t="s">
        <v>4367</v>
      </c>
      <c r="H48" s="352"/>
      <c r="I48" s="364"/>
      <c r="J48" s="364"/>
      <c r="K48" s="405"/>
      <c r="L48" s="366" t="s">
        <v>4368</v>
      </c>
    </row>
    <row r="49" s="341" customFormat="1" ht="19.2" customHeight="1" spans="1:12">
      <c r="A49" s="350">
        <v>43</v>
      </c>
      <c r="B49" s="386" t="s">
        <v>3901</v>
      </c>
      <c r="C49" s="352" t="s">
        <v>4392</v>
      </c>
      <c r="D49" s="352"/>
      <c r="E49" s="404"/>
      <c r="F49" s="404"/>
      <c r="G49" s="352" t="s">
        <v>4367</v>
      </c>
      <c r="H49" s="352"/>
      <c r="I49" s="364"/>
      <c r="J49" s="364"/>
      <c r="K49" s="405"/>
      <c r="L49" s="366" t="s">
        <v>4368</v>
      </c>
    </row>
    <row r="50" s="341" customFormat="1" ht="19.2" customHeight="1" spans="1:12">
      <c r="A50" s="350">
        <v>44</v>
      </c>
      <c r="B50" s="386" t="s">
        <v>3901</v>
      </c>
      <c r="C50" s="352" t="s">
        <v>4393</v>
      </c>
      <c r="D50" s="352" t="s">
        <v>4394</v>
      </c>
      <c r="E50" s="404"/>
      <c r="F50" s="404"/>
      <c r="G50" s="352" t="s">
        <v>4367</v>
      </c>
      <c r="H50" s="352"/>
      <c r="I50" s="364"/>
      <c r="J50" s="364"/>
      <c r="K50" s="405"/>
      <c r="L50" s="366" t="s">
        <v>4368</v>
      </c>
    </row>
    <row r="51" s="341" customFormat="1" ht="19.2" customHeight="1" spans="1:12">
      <c r="A51" s="350">
        <v>45</v>
      </c>
      <c r="B51" s="386" t="s">
        <v>3901</v>
      </c>
      <c r="C51" s="352" t="s">
        <v>4393</v>
      </c>
      <c r="D51" s="352" t="s">
        <v>4394</v>
      </c>
      <c r="E51" s="404"/>
      <c r="F51" s="404"/>
      <c r="G51" s="352" t="s">
        <v>4367</v>
      </c>
      <c r="H51" s="352"/>
      <c r="I51" s="364"/>
      <c r="J51" s="364"/>
      <c r="K51" s="405"/>
      <c r="L51" s="366" t="s">
        <v>4368</v>
      </c>
    </row>
    <row r="52" s="341" customFormat="1" ht="19.2" customHeight="1" spans="1:12">
      <c r="A52" s="350">
        <v>46</v>
      </c>
      <c r="B52" s="386" t="s">
        <v>3901</v>
      </c>
      <c r="C52" s="352" t="s">
        <v>4395</v>
      </c>
      <c r="D52" s="352" t="s">
        <v>4396</v>
      </c>
      <c r="E52" s="404"/>
      <c r="F52" s="404"/>
      <c r="G52" s="352" t="s">
        <v>4367</v>
      </c>
      <c r="H52" s="352"/>
      <c r="I52" s="364"/>
      <c r="J52" s="364"/>
      <c r="K52" s="405"/>
      <c r="L52" s="366" t="s">
        <v>4368</v>
      </c>
    </row>
    <row r="53" s="341" customFormat="1" ht="19.2" customHeight="1" spans="1:12">
      <c r="A53" s="350">
        <v>47</v>
      </c>
      <c r="B53" s="386" t="s">
        <v>3901</v>
      </c>
      <c r="C53" s="352" t="s">
        <v>4397</v>
      </c>
      <c r="D53" s="352" t="s">
        <v>3937</v>
      </c>
      <c r="E53" s="404"/>
      <c r="F53" s="404"/>
      <c r="G53" s="352" t="s">
        <v>4367</v>
      </c>
      <c r="H53" s="352"/>
      <c r="I53" s="364"/>
      <c r="J53" s="364"/>
      <c r="K53" s="405"/>
      <c r="L53" s="366" t="s">
        <v>4368</v>
      </c>
    </row>
    <row r="54" s="341" customFormat="1" ht="19.2" customHeight="1" spans="1:12">
      <c r="A54" s="350">
        <v>48</v>
      </c>
      <c r="B54" s="386" t="s">
        <v>3901</v>
      </c>
      <c r="C54" s="352" t="s">
        <v>1430</v>
      </c>
      <c r="D54" s="352" t="s">
        <v>3916</v>
      </c>
      <c r="E54" s="404"/>
      <c r="F54" s="404"/>
      <c r="G54" s="352" t="s">
        <v>4367</v>
      </c>
      <c r="H54" s="352"/>
      <c r="I54" s="364"/>
      <c r="J54" s="364"/>
      <c r="K54" s="405"/>
      <c r="L54" s="366" t="s">
        <v>4368</v>
      </c>
    </row>
    <row r="55" s="341" customFormat="1" ht="19.2" customHeight="1" spans="1:12">
      <c r="A55" s="350">
        <v>49</v>
      </c>
      <c r="B55" s="386" t="s">
        <v>3901</v>
      </c>
      <c r="C55" s="352" t="s">
        <v>4398</v>
      </c>
      <c r="D55" s="352" t="s">
        <v>4399</v>
      </c>
      <c r="E55" s="404"/>
      <c r="F55" s="404"/>
      <c r="G55" s="352" t="s">
        <v>4367</v>
      </c>
      <c r="H55" s="352"/>
      <c r="I55" s="364"/>
      <c r="J55" s="364"/>
      <c r="K55" s="405"/>
      <c r="L55" s="366" t="s">
        <v>4368</v>
      </c>
    </row>
    <row r="56" s="341" customFormat="1" ht="19.2" customHeight="1" spans="1:12">
      <c r="A56" s="350">
        <v>50</v>
      </c>
      <c r="B56" s="386" t="s">
        <v>3901</v>
      </c>
      <c r="C56" s="352" t="s">
        <v>4120</v>
      </c>
      <c r="D56" s="352" t="s">
        <v>4400</v>
      </c>
      <c r="E56" s="404"/>
      <c r="F56" s="404"/>
      <c r="G56" s="352" t="s">
        <v>4367</v>
      </c>
      <c r="H56" s="352"/>
      <c r="I56" s="364"/>
      <c r="J56" s="364"/>
      <c r="K56" s="405"/>
      <c r="L56" s="366" t="s">
        <v>4368</v>
      </c>
    </row>
    <row r="57" s="341" customFormat="1" ht="19.2" customHeight="1" spans="1:12">
      <c r="A57" s="350">
        <v>51</v>
      </c>
      <c r="B57" s="386" t="s">
        <v>3901</v>
      </c>
      <c r="C57" s="352" t="s">
        <v>4120</v>
      </c>
      <c r="D57" s="352" t="s">
        <v>4401</v>
      </c>
      <c r="E57" s="404"/>
      <c r="F57" s="404"/>
      <c r="G57" s="352" t="s">
        <v>4367</v>
      </c>
      <c r="H57" s="352"/>
      <c r="I57" s="364"/>
      <c r="J57" s="364"/>
      <c r="K57" s="405"/>
      <c r="L57" s="366" t="s">
        <v>4368</v>
      </c>
    </row>
    <row r="58" s="341" customFormat="1" ht="19.2" customHeight="1" spans="1:12">
      <c r="A58" s="350">
        <v>52</v>
      </c>
      <c r="B58" s="386" t="s">
        <v>3901</v>
      </c>
      <c r="C58" s="352" t="s">
        <v>4120</v>
      </c>
      <c r="D58" s="352" t="s">
        <v>4402</v>
      </c>
      <c r="E58" s="404"/>
      <c r="F58" s="404"/>
      <c r="G58" s="352" t="s">
        <v>4367</v>
      </c>
      <c r="H58" s="352"/>
      <c r="I58" s="364"/>
      <c r="J58" s="364"/>
      <c r="K58" s="405"/>
      <c r="L58" s="366" t="s">
        <v>4368</v>
      </c>
    </row>
    <row r="59" s="341" customFormat="1" ht="19.2" customHeight="1" spans="1:12">
      <c r="A59" s="350">
        <v>53</v>
      </c>
      <c r="B59" s="386" t="s">
        <v>3901</v>
      </c>
      <c r="C59" s="352" t="s">
        <v>1428</v>
      </c>
      <c r="D59" s="352" t="s">
        <v>4053</v>
      </c>
      <c r="E59" s="404"/>
      <c r="F59" s="404"/>
      <c r="G59" s="352" t="s">
        <v>4367</v>
      </c>
      <c r="H59" s="352"/>
      <c r="I59" s="364"/>
      <c r="J59" s="364"/>
      <c r="K59" s="405"/>
      <c r="L59" s="366" t="s">
        <v>4368</v>
      </c>
    </row>
    <row r="60" s="341" customFormat="1" ht="19.2" customHeight="1" spans="1:12">
      <c r="A60" s="350">
        <v>54</v>
      </c>
      <c r="B60" s="386" t="s">
        <v>3901</v>
      </c>
      <c r="C60" s="352" t="s">
        <v>1696</v>
      </c>
      <c r="D60" s="352" t="s">
        <v>4053</v>
      </c>
      <c r="E60" s="404"/>
      <c r="F60" s="404"/>
      <c r="G60" s="352" t="s">
        <v>4367</v>
      </c>
      <c r="H60" s="352"/>
      <c r="I60" s="364"/>
      <c r="J60" s="364"/>
      <c r="K60" s="405"/>
      <c r="L60" s="366" t="s">
        <v>4368</v>
      </c>
    </row>
    <row r="61" s="341" customFormat="1" ht="19.2" customHeight="1" spans="1:12">
      <c r="A61" s="350">
        <v>55</v>
      </c>
      <c r="B61" s="386" t="s">
        <v>3901</v>
      </c>
      <c r="C61" s="352" t="s">
        <v>4403</v>
      </c>
      <c r="D61" s="352" t="s">
        <v>4404</v>
      </c>
      <c r="E61" s="404"/>
      <c r="F61" s="404"/>
      <c r="G61" s="352" t="s">
        <v>4367</v>
      </c>
      <c r="H61" s="352"/>
      <c r="I61" s="364"/>
      <c r="J61" s="364"/>
      <c r="K61" s="405"/>
      <c r="L61" s="366" t="s">
        <v>4368</v>
      </c>
    </row>
    <row r="62" s="341" customFormat="1" ht="19.2" customHeight="1" spans="1:12">
      <c r="A62" s="350">
        <v>56</v>
      </c>
      <c r="B62" s="386" t="s">
        <v>3901</v>
      </c>
      <c r="C62" s="352" t="s">
        <v>4405</v>
      </c>
      <c r="D62" s="352"/>
      <c r="E62" s="404"/>
      <c r="F62" s="404"/>
      <c r="G62" s="352" t="s">
        <v>4367</v>
      </c>
      <c r="H62" s="352"/>
      <c r="I62" s="364"/>
      <c r="J62" s="364"/>
      <c r="K62" s="405"/>
      <c r="L62" s="366" t="s">
        <v>4368</v>
      </c>
    </row>
    <row r="63" s="341" customFormat="1" ht="19.2" customHeight="1" spans="1:12">
      <c r="A63" s="350">
        <v>57</v>
      </c>
      <c r="B63" s="386" t="s">
        <v>3901</v>
      </c>
      <c r="C63" s="352" t="s">
        <v>4406</v>
      </c>
      <c r="D63" s="352"/>
      <c r="E63" s="404"/>
      <c r="F63" s="404"/>
      <c r="G63" s="352" t="s">
        <v>4367</v>
      </c>
      <c r="H63" s="352"/>
      <c r="I63" s="364"/>
      <c r="J63" s="364"/>
      <c r="K63" s="405"/>
      <c r="L63" s="366" t="s">
        <v>4368</v>
      </c>
    </row>
    <row r="64" s="341" customFormat="1" ht="19.2" customHeight="1" spans="1:12">
      <c r="A64" s="350">
        <v>58</v>
      </c>
      <c r="B64" s="386" t="s">
        <v>3901</v>
      </c>
      <c r="C64" s="352" t="s">
        <v>4407</v>
      </c>
      <c r="D64" s="352"/>
      <c r="E64" s="404"/>
      <c r="F64" s="404"/>
      <c r="G64" s="352" t="s">
        <v>4367</v>
      </c>
      <c r="H64" s="352"/>
      <c r="I64" s="364"/>
      <c r="J64" s="364"/>
      <c r="K64" s="405"/>
      <c r="L64" s="366" t="s">
        <v>4368</v>
      </c>
    </row>
    <row r="65" s="341" customFormat="1" ht="19.2" customHeight="1" spans="1:12">
      <c r="A65" s="350">
        <v>59</v>
      </c>
      <c r="B65" s="386" t="s">
        <v>3901</v>
      </c>
      <c r="C65" s="352" t="s">
        <v>4397</v>
      </c>
      <c r="D65" s="352" t="s">
        <v>3937</v>
      </c>
      <c r="E65" s="404"/>
      <c r="F65" s="404"/>
      <c r="G65" s="352" t="s">
        <v>4367</v>
      </c>
      <c r="H65" s="352"/>
      <c r="I65" s="364"/>
      <c r="J65" s="364"/>
      <c r="K65" s="405"/>
      <c r="L65" s="366" t="s">
        <v>4368</v>
      </c>
    </row>
    <row r="66" s="341" customFormat="1" ht="19.2" customHeight="1" spans="1:12">
      <c r="A66" s="350">
        <v>60</v>
      </c>
      <c r="B66" s="386" t="s">
        <v>3901</v>
      </c>
      <c r="C66" s="352" t="s">
        <v>1430</v>
      </c>
      <c r="D66" s="352" t="s">
        <v>3932</v>
      </c>
      <c r="E66" s="404"/>
      <c r="F66" s="404"/>
      <c r="G66" s="352" t="s">
        <v>4367</v>
      </c>
      <c r="H66" s="352"/>
      <c r="I66" s="364"/>
      <c r="J66" s="364"/>
      <c r="K66" s="405"/>
      <c r="L66" s="366" t="s">
        <v>4368</v>
      </c>
    </row>
    <row r="67" s="341" customFormat="1" ht="19.2" customHeight="1" spans="1:12">
      <c r="A67" s="350">
        <v>61</v>
      </c>
      <c r="B67" s="386" t="s">
        <v>3901</v>
      </c>
      <c r="C67" s="352" t="s">
        <v>3943</v>
      </c>
      <c r="D67" s="352" t="s">
        <v>3932</v>
      </c>
      <c r="E67" s="404"/>
      <c r="F67" s="404"/>
      <c r="G67" s="352" t="s">
        <v>4367</v>
      </c>
      <c r="H67" s="352"/>
      <c r="I67" s="364"/>
      <c r="J67" s="364"/>
      <c r="K67" s="405"/>
      <c r="L67" s="366" t="s">
        <v>4368</v>
      </c>
    </row>
    <row r="68" s="341" customFormat="1" ht="19.2" customHeight="1" spans="1:12">
      <c r="A68" s="350">
        <v>62</v>
      </c>
      <c r="B68" s="386" t="s">
        <v>3901</v>
      </c>
      <c r="C68" s="352" t="s">
        <v>1696</v>
      </c>
      <c r="D68" s="352" t="s">
        <v>3932</v>
      </c>
      <c r="E68" s="404"/>
      <c r="F68" s="404"/>
      <c r="G68" s="352" t="s">
        <v>4367</v>
      </c>
      <c r="H68" s="352"/>
      <c r="I68" s="364"/>
      <c r="J68" s="364"/>
      <c r="K68" s="405"/>
      <c r="L68" s="366" t="s">
        <v>4368</v>
      </c>
    </row>
    <row r="69" s="341" customFormat="1" ht="19.2" customHeight="1" spans="1:12">
      <c r="A69" s="350">
        <v>63</v>
      </c>
      <c r="B69" s="386" t="s">
        <v>3901</v>
      </c>
      <c r="C69" s="352" t="s">
        <v>3936</v>
      </c>
      <c r="D69" s="352" t="s">
        <v>3932</v>
      </c>
      <c r="E69" s="404"/>
      <c r="F69" s="404"/>
      <c r="G69" s="352" t="s">
        <v>4367</v>
      </c>
      <c r="H69" s="352"/>
      <c r="I69" s="364"/>
      <c r="J69" s="364"/>
      <c r="K69" s="405"/>
      <c r="L69" s="366" t="s">
        <v>4368</v>
      </c>
    </row>
    <row r="70" s="341" customFormat="1" ht="19.2" customHeight="1" spans="1:12">
      <c r="A70" s="350">
        <v>64</v>
      </c>
      <c r="B70" s="386" t="s">
        <v>3901</v>
      </c>
      <c r="C70" s="352" t="s">
        <v>4408</v>
      </c>
      <c r="D70" s="352" t="s">
        <v>4409</v>
      </c>
      <c r="E70" s="404"/>
      <c r="F70" s="404"/>
      <c r="G70" s="352" t="s">
        <v>4367</v>
      </c>
      <c r="H70" s="352"/>
      <c r="I70" s="364"/>
      <c r="J70" s="364"/>
      <c r="K70" s="405"/>
      <c r="L70" s="366" t="s">
        <v>4368</v>
      </c>
    </row>
    <row r="71" s="341" customFormat="1" ht="19.2" customHeight="1" spans="1:12">
      <c r="A71" s="350">
        <v>65</v>
      </c>
      <c r="B71" s="386" t="s">
        <v>3901</v>
      </c>
      <c r="C71" s="352" t="s">
        <v>4410</v>
      </c>
      <c r="D71" s="352" t="s">
        <v>4411</v>
      </c>
      <c r="E71" s="404"/>
      <c r="F71" s="404"/>
      <c r="G71" s="352" t="s">
        <v>4367</v>
      </c>
      <c r="H71" s="352"/>
      <c r="I71" s="364"/>
      <c r="J71" s="364"/>
      <c r="K71" s="405"/>
      <c r="L71" s="366" t="s">
        <v>4368</v>
      </c>
    </row>
    <row r="72" s="341" customFormat="1" ht="19.2" customHeight="1" spans="1:12">
      <c r="A72" s="350">
        <v>66</v>
      </c>
      <c r="B72" s="386" t="s">
        <v>3901</v>
      </c>
      <c r="C72" s="352" t="s">
        <v>4412</v>
      </c>
      <c r="D72" s="352"/>
      <c r="E72" s="404"/>
      <c r="F72" s="404"/>
      <c r="G72" s="352" t="s">
        <v>4367</v>
      </c>
      <c r="H72" s="352"/>
      <c r="I72" s="364"/>
      <c r="J72" s="364"/>
      <c r="K72" s="405"/>
      <c r="L72" s="366" t="s">
        <v>4368</v>
      </c>
    </row>
    <row r="73" s="341" customFormat="1" ht="19.2" customHeight="1" spans="1:12">
      <c r="A73" s="350">
        <v>67</v>
      </c>
      <c r="B73" s="386" t="s">
        <v>3901</v>
      </c>
      <c r="C73" s="352" t="s">
        <v>4414</v>
      </c>
      <c r="D73" s="352"/>
      <c r="E73" s="404"/>
      <c r="F73" s="404"/>
      <c r="G73" s="352" t="s">
        <v>4367</v>
      </c>
      <c r="H73" s="352"/>
      <c r="I73" s="364"/>
      <c r="J73" s="364"/>
      <c r="K73" s="405"/>
      <c r="L73" s="366" t="s">
        <v>4368</v>
      </c>
    </row>
    <row r="74" s="341" customFormat="1" ht="19.2" customHeight="1" spans="1:12">
      <c r="A74" s="350">
        <v>68</v>
      </c>
      <c r="B74" s="386" t="s">
        <v>3901</v>
      </c>
      <c r="C74" s="352" t="s">
        <v>4415</v>
      </c>
      <c r="D74" s="352"/>
      <c r="E74" s="404"/>
      <c r="F74" s="404"/>
      <c r="G74" s="352" t="s">
        <v>4367</v>
      </c>
      <c r="H74" s="352"/>
      <c r="I74" s="364"/>
      <c r="J74" s="364"/>
      <c r="K74" s="405"/>
      <c r="L74" s="366" t="s">
        <v>4368</v>
      </c>
    </row>
    <row r="75" s="341" customFormat="1" ht="19.2" customHeight="1" spans="1:12">
      <c r="A75" s="350">
        <v>69</v>
      </c>
      <c r="B75" s="386" t="s">
        <v>3901</v>
      </c>
      <c r="C75" s="352" t="s">
        <v>4416</v>
      </c>
      <c r="D75" s="352" t="s">
        <v>4417</v>
      </c>
      <c r="E75" s="404"/>
      <c r="F75" s="404"/>
      <c r="G75" s="352" t="s">
        <v>4367</v>
      </c>
      <c r="H75" s="352"/>
      <c r="I75" s="364"/>
      <c r="J75" s="364"/>
      <c r="K75" s="405"/>
      <c r="L75" s="366" t="s">
        <v>4368</v>
      </c>
    </row>
    <row r="76" s="341" customFormat="1" ht="19.2" customHeight="1" spans="1:12">
      <c r="A76" s="350">
        <v>70</v>
      </c>
      <c r="B76" s="386" t="s">
        <v>3901</v>
      </c>
      <c r="C76" s="352" t="s">
        <v>4418</v>
      </c>
      <c r="D76" s="352" t="s">
        <v>4419</v>
      </c>
      <c r="E76" s="404"/>
      <c r="F76" s="404"/>
      <c r="G76" s="352" t="s">
        <v>4367</v>
      </c>
      <c r="H76" s="352"/>
      <c r="I76" s="364"/>
      <c r="J76" s="364"/>
      <c r="K76" s="405"/>
      <c r="L76" s="366" t="s">
        <v>4368</v>
      </c>
    </row>
    <row r="77" s="341" customFormat="1" ht="19.2" customHeight="1" spans="1:12">
      <c r="A77" s="350">
        <v>71</v>
      </c>
      <c r="B77" s="386" t="s">
        <v>3901</v>
      </c>
      <c r="C77" s="352" t="s">
        <v>4420</v>
      </c>
      <c r="D77" s="352" t="s">
        <v>4421</v>
      </c>
      <c r="E77" s="404"/>
      <c r="F77" s="404"/>
      <c r="G77" s="352" t="s">
        <v>4367</v>
      </c>
      <c r="H77" s="352"/>
      <c r="I77" s="364"/>
      <c r="J77" s="364"/>
      <c r="K77" s="405"/>
      <c r="L77" s="366" t="s">
        <v>4368</v>
      </c>
    </row>
    <row r="78" s="341" customFormat="1" ht="19.2" customHeight="1" spans="1:12">
      <c r="A78" s="350">
        <v>72</v>
      </c>
      <c r="B78" s="386" t="s">
        <v>3901</v>
      </c>
      <c r="C78" s="352" t="s">
        <v>4418</v>
      </c>
      <c r="D78" s="352" t="s">
        <v>4419</v>
      </c>
      <c r="E78" s="404"/>
      <c r="F78" s="404"/>
      <c r="G78" s="352" t="s">
        <v>4367</v>
      </c>
      <c r="H78" s="352"/>
      <c r="I78" s="364"/>
      <c r="J78" s="364"/>
      <c r="K78" s="405"/>
      <c r="L78" s="366" t="s">
        <v>4368</v>
      </c>
    </row>
    <row r="79" s="341" customFormat="1" ht="19.2" customHeight="1" spans="1:12">
      <c r="A79" s="350">
        <v>73</v>
      </c>
      <c r="B79" s="386" t="s">
        <v>3901</v>
      </c>
      <c r="C79" s="352" t="s">
        <v>4420</v>
      </c>
      <c r="D79" s="352" t="s">
        <v>4421</v>
      </c>
      <c r="E79" s="404"/>
      <c r="F79" s="404"/>
      <c r="G79" s="352" t="s">
        <v>4367</v>
      </c>
      <c r="H79" s="352"/>
      <c r="I79" s="364"/>
      <c r="J79" s="364"/>
      <c r="K79" s="405"/>
      <c r="L79" s="366" t="s">
        <v>4368</v>
      </c>
    </row>
    <row r="80" s="341" customFormat="1" ht="19.2" customHeight="1" spans="1:12">
      <c r="A80" s="350">
        <v>74</v>
      </c>
      <c r="B80" s="386" t="s">
        <v>3901</v>
      </c>
      <c r="C80" s="352" t="s">
        <v>4422</v>
      </c>
      <c r="D80" s="352"/>
      <c r="E80" s="404"/>
      <c r="F80" s="404"/>
      <c r="G80" s="352" t="s">
        <v>4367</v>
      </c>
      <c r="H80" s="352"/>
      <c r="I80" s="364"/>
      <c r="J80" s="364"/>
      <c r="K80" s="405"/>
      <c r="L80" s="366" t="s">
        <v>4368</v>
      </c>
    </row>
    <row r="81" s="341" customFormat="1" ht="19.2" customHeight="1" spans="1:12">
      <c r="A81" s="350">
        <v>75</v>
      </c>
      <c r="B81" s="386" t="s">
        <v>3901</v>
      </c>
      <c r="C81" s="352" t="s">
        <v>3361</v>
      </c>
      <c r="D81" s="352" t="s">
        <v>4423</v>
      </c>
      <c r="E81" s="404"/>
      <c r="F81" s="404"/>
      <c r="G81" s="352" t="s">
        <v>4367</v>
      </c>
      <c r="H81" s="352"/>
      <c r="I81" s="364"/>
      <c r="J81" s="364"/>
      <c r="K81" s="405"/>
      <c r="L81" s="366" t="s">
        <v>4368</v>
      </c>
    </row>
    <row r="82" s="341" customFormat="1" ht="19.2" customHeight="1" spans="1:12">
      <c r="A82" s="350">
        <v>76</v>
      </c>
      <c r="B82" s="386" t="s">
        <v>3901</v>
      </c>
      <c r="C82" s="352" t="s">
        <v>1847</v>
      </c>
      <c r="D82" s="352"/>
      <c r="E82" s="404"/>
      <c r="F82" s="404"/>
      <c r="G82" s="352" t="s">
        <v>4367</v>
      </c>
      <c r="H82" s="352"/>
      <c r="I82" s="364"/>
      <c r="J82" s="364"/>
      <c r="K82" s="405"/>
      <c r="L82" s="366" t="s">
        <v>4368</v>
      </c>
    </row>
    <row r="83" s="341" customFormat="1" ht="19.2" customHeight="1" spans="1:12">
      <c r="A83" s="350">
        <v>77</v>
      </c>
      <c r="B83" s="386" t="s">
        <v>3901</v>
      </c>
      <c r="C83" s="352" t="s">
        <v>4424</v>
      </c>
      <c r="D83" s="352"/>
      <c r="E83" s="404"/>
      <c r="F83" s="404"/>
      <c r="G83" s="352" t="s">
        <v>4367</v>
      </c>
      <c r="H83" s="352"/>
      <c r="I83" s="364"/>
      <c r="J83" s="364"/>
      <c r="K83" s="405"/>
      <c r="L83" s="366" t="s">
        <v>4368</v>
      </c>
    </row>
    <row r="84" s="341" customFormat="1" ht="19.2" customHeight="1" spans="1:12">
      <c r="A84" s="350">
        <v>78</v>
      </c>
      <c r="B84" s="386" t="s">
        <v>3901</v>
      </c>
      <c r="C84" s="352" t="s">
        <v>4425</v>
      </c>
      <c r="D84" s="352" t="s">
        <v>4426</v>
      </c>
      <c r="E84" s="404"/>
      <c r="F84" s="404"/>
      <c r="G84" s="352" t="s">
        <v>4367</v>
      </c>
      <c r="H84" s="352"/>
      <c r="I84" s="364"/>
      <c r="J84" s="364"/>
      <c r="K84" s="405"/>
      <c r="L84" s="366" t="s">
        <v>4368</v>
      </c>
    </row>
    <row r="85" s="341" customFormat="1" ht="19.2" customHeight="1" spans="1:12">
      <c r="A85" s="350">
        <v>79</v>
      </c>
      <c r="B85" s="386" t="s">
        <v>3901</v>
      </c>
      <c r="C85" s="352" t="s">
        <v>4427</v>
      </c>
      <c r="D85" s="352" t="s">
        <v>4428</v>
      </c>
      <c r="E85" s="404"/>
      <c r="F85" s="404"/>
      <c r="G85" s="352" t="s">
        <v>4367</v>
      </c>
      <c r="H85" s="352"/>
      <c r="I85" s="364"/>
      <c r="J85" s="364"/>
      <c r="K85" s="405"/>
      <c r="L85" s="366" t="s">
        <v>4368</v>
      </c>
    </row>
    <row r="86" s="341" customFormat="1" ht="19.2" customHeight="1" spans="1:12">
      <c r="A86" s="350">
        <v>80</v>
      </c>
      <c r="B86" s="386" t="s">
        <v>3901</v>
      </c>
      <c r="C86" s="352" t="s">
        <v>4429</v>
      </c>
      <c r="D86" s="352" t="s">
        <v>4428</v>
      </c>
      <c r="E86" s="404"/>
      <c r="F86" s="404"/>
      <c r="G86" s="352" t="s">
        <v>4367</v>
      </c>
      <c r="H86" s="352"/>
      <c r="I86" s="364"/>
      <c r="J86" s="364"/>
      <c r="K86" s="405"/>
      <c r="L86" s="366" t="s">
        <v>4368</v>
      </c>
    </row>
    <row r="87" s="341" customFormat="1" ht="19.2" customHeight="1" spans="1:12">
      <c r="A87" s="350">
        <v>81</v>
      </c>
      <c r="B87" s="386" t="s">
        <v>3901</v>
      </c>
      <c r="C87" s="352" t="s">
        <v>4430</v>
      </c>
      <c r="D87" s="352" t="s">
        <v>749</v>
      </c>
      <c r="E87" s="404"/>
      <c r="F87" s="404"/>
      <c r="G87" s="352" t="s">
        <v>4367</v>
      </c>
      <c r="H87" s="352"/>
      <c r="I87" s="364"/>
      <c r="J87" s="364"/>
      <c r="K87" s="405"/>
      <c r="L87" s="366" t="s">
        <v>4368</v>
      </c>
    </row>
    <row r="88" s="341" customFormat="1" ht="19.2" customHeight="1" spans="1:12">
      <c r="A88" s="350">
        <v>82</v>
      </c>
      <c r="B88" s="386" t="s">
        <v>3901</v>
      </c>
      <c r="C88" s="352" t="s">
        <v>4431</v>
      </c>
      <c r="D88" s="352"/>
      <c r="E88" s="404"/>
      <c r="F88" s="404"/>
      <c r="G88" s="352" t="s">
        <v>4367</v>
      </c>
      <c r="H88" s="352"/>
      <c r="I88" s="364"/>
      <c r="J88" s="364"/>
      <c r="K88" s="405"/>
      <c r="L88" s="366" t="s">
        <v>4368</v>
      </c>
    </row>
    <row r="89" s="341" customFormat="1" ht="19.2" customHeight="1" spans="1:12">
      <c r="A89" s="350">
        <v>83</v>
      </c>
      <c r="B89" s="386" t="s">
        <v>3901</v>
      </c>
      <c r="C89" s="352" t="s">
        <v>4432</v>
      </c>
      <c r="D89" s="352"/>
      <c r="E89" s="404"/>
      <c r="F89" s="404"/>
      <c r="G89" s="352" t="s">
        <v>4367</v>
      </c>
      <c r="H89" s="352"/>
      <c r="I89" s="364"/>
      <c r="J89" s="364"/>
      <c r="K89" s="405"/>
      <c r="L89" s="366" t="s">
        <v>4368</v>
      </c>
    </row>
    <row r="90" s="341" customFormat="1" ht="19.2" customHeight="1" spans="1:12">
      <c r="A90" s="350">
        <v>84</v>
      </c>
      <c r="B90" s="386" t="s">
        <v>3901</v>
      </c>
      <c r="C90" s="352" t="s">
        <v>4433</v>
      </c>
      <c r="D90" s="352"/>
      <c r="E90" s="404"/>
      <c r="F90" s="404"/>
      <c r="G90" s="352" t="s">
        <v>4367</v>
      </c>
      <c r="H90" s="352"/>
      <c r="I90" s="364"/>
      <c r="J90" s="364"/>
      <c r="K90" s="405"/>
      <c r="L90" s="366" t="s">
        <v>4368</v>
      </c>
    </row>
    <row r="91" s="341" customFormat="1" ht="19.2" customHeight="1" spans="1:12">
      <c r="A91" s="350">
        <v>85</v>
      </c>
      <c r="B91" s="386" t="s">
        <v>3901</v>
      </c>
      <c r="C91" s="352" t="s">
        <v>4434</v>
      </c>
      <c r="D91" s="352"/>
      <c r="E91" s="404"/>
      <c r="F91" s="404"/>
      <c r="G91" s="352" t="s">
        <v>4367</v>
      </c>
      <c r="H91" s="352"/>
      <c r="I91" s="364"/>
      <c r="J91" s="364"/>
      <c r="K91" s="405"/>
      <c r="L91" s="366" t="s">
        <v>4368</v>
      </c>
    </row>
    <row r="92" s="341" customFormat="1" ht="19.2" customHeight="1" spans="1:12">
      <c r="A92" s="350">
        <v>86</v>
      </c>
      <c r="B92" s="386" t="s">
        <v>3901</v>
      </c>
      <c r="C92" s="352" t="s">
        <v>4435</v>
      </c>
      <c r="D92" s="352"/>
      <c r="E92" s="404"/>
      <c r="F92" s="404"/>
      <c r="G92" s="352" t="s">
        <v>4367</v>
      </c>
      <c r="H92" s="352"/>
      <c r="I92" s="364"/>
      <c r="J92" s="364"/>
      <c r="K92" s="405"/>
      <c r="L92" s="366" t="s">
        <v>4368</v>
      </c>
    </row>
    <row r="93" s="341" customFormat="1" ht="19.2" customHeight="1" spans="1:12">
      <c r="A93" s="350">
        <v>87</v>
      </c>
      <c r="B93" s="386" t="s">
        <v>3901</v>
      </c>
      <c r="C93" s="352" t="s">
        <v>4436</v>
      </c>
      <c r="D93" s="352"/>
      <c r="E93" s="404"/>
      <c r="F93" s="404"/>
      <c r="G93" s="352" t="s">
        <v>4367</v>
      </c>
      <c r="H93" s="352"/>
      <c r="I93" s="364"/>
      <c r="J93" s="364"/>
      <c r="K93" s="405"/>
      <c r="L93" s="366" t="s">
        <v>4368</v>
      </c>
    </row>
    <row r="94" s="341" customFormat="1" ht="19.2" customHeight="1" spans="1:12">
      <c r="A94" s="350">
        <v>88</v>
      </c>
      <c r="B94" s="386" t="s">
        <v>3901</v>
      </c>
      <c r="C94" s="352" t="s">
        <v>4437</v>
      </c>
      <c r="D94" s="352"/>
      <c r="E94" s="404"/>
      <c r="F94" s="404"/>
      <c r="G94" s="352" t="s">
        <v>4367</v>
      </c>
      <c r="H94" s="352"/>
      <c r="I94" s="364"/>
      <c r="J94" s="364"/>
      <c r="K94" s="405"/>
      <c r="L94" s="366" t="s">
        <v>4368</v>
      </c>
    </row>
    <row r="95" s="341" customFormat="1" ht="19.2" customHeight="1" spans="1:12">
      <c r="A95" s="350">
        <v>89</v>
      </c>
      <c r="B95" s="386" t="s">
        <v>3901</v>
      </c>
      <c r="C95" s="352" t="s">
        <v>4438</v>
      </c>
      <c r="D95" s="352"/>
      <c r="E95" s="404"/>
      <c r="F95" s="404"/>
      <c r="G95" s="352" t="s">
        <v>4367</v>
      </c>
      <c r="H95" s="352"/>
      <c r="I95" s="364"/>
      <c r="J95" s="364"/>
      <c r="K95" s="405"/>
      <c r="L95" s="366" t="s">
        <v>4368</v>
      </c>
    </row>
    <row r="96" s="341" customFormat="1" ht="19.2" customHeight="1" spans="1:12">
      <c r="A96" s="350">
        <v>90</v>
      </c>
      <c r="B96" s="386" t="s">
        <v>3901</v>
      </c>
      <c r="C96" s="352" t="s">
        <v>4439</v>
      </c>
      <c r="D96" s="352" t="s">
        <v>4440</v>
      </c>
      <c r="E96" s="404"/>
      <c r="F96" s="404"/>
      <c r="G96" s="352" t="s">
        <v>4367</v>
      </c>
      <c r="H96" s="352"/>
      <c r="I96" s="364"/>
      <c r="J96" s="364"/>
      <c r="K96" s="405"/>
      <c r="L96" s="366" t="s">
        <v>4368</v>
      </c>
    </row>
    <row r="97" s="341" customFormat="1" ht="19.2" customHeight="1" spans="1:12">
      <c r="A97" s="350">
        <v>91</v>
      </c>
      <c r="B97" s="386" t="s">
        <v>3901</v>
      </c>
      <c r="C97" s="352" t="s">
        <v>4441</v>
      </c>
      <c r="D97" s="352"/>
      <c r="E97" s="404"/>
      <c r="F97" s="404"/>
      <c r="G97" s="352" t="s">
        <v>4367</v>
      </c>
      <c r="H97" s="352"/>
      <c r="I97" s="364"/>
      <c r="J97" s="364"/>
      <c r="K97" s="405"/>
      <c r="L97" s="366" t="s">
        <v>4368</v>
      </c>
    </row>
    <row r="98" s="341" customFormat="1" ht="19.2" customHeight="1" spans="1:12">
      <c r="A98" s="350">
        <v>92</v>
      </c>
      <c r="B98" s="386" t="s">
        <v>3901</v>
      </c>
      <c r="C98" s="352" t="s">
        <v>4442</v>
      </c>
      <c r="D98" s="352"/>
      <c r="E98" s="404"/>
      <c r="F98" s="404"/>
      <c r="G98" s="352" t="s">
        <v>4367</v>
      </c>
      <c r="H98" s="352"/>
      <c r="I98" s="364"/>
      <c r="J98" s="364"/>
      <c r="K98" s="405"/>
      <c r="L98" s="366" t="s">
        <v>4368</v>
      </c>
    </row>
    <row r="99" s="341" customFormat="1" ht="19.2" customHeight="1" spans="1:12">
      <c r="A99" s="350">
        <v>93</v>
      </c>
      <c r="B99" s="386" t="s">
        <v>3901</v>
      </c>
      <c r="C99" s="352" t="s">
        <v>4443</v>
      </c>
      <c r="D99" s="352" t="s">
        <v>4444</v>
      </c>
      <c r="E99" s="404"/>
      <c r="F99" s="404"/>
      <c r="G99" s="352" t="s">
        <v>4367</v>
      </c>
      <c r="H99" s="352"/>
      <c r="I99" s="364"/>
      <c r="J99" s="364"/>
      <c r="K99" s="405"/>
      <c r="L99" s="366" t="s">
        <v>4368</v>
      </c>
    </row>
    <row r="100" s="341" customFormat="1" ht="19.2" customHeight="1" spans="1:12">
      <c r="A100" s="350">
        <v>94</v>
      </c>
      <c r="B100" s="386" t="s">
        <v>3901</v>
      </c>
      <c r="C100" s="352" t="s">
        <v>4445</v>
      </c>
      <c r="D100" s="352"/>
      <c r="E100" s="404"/>
      <c r="F100" s="404"/>
      <c r="G100" s="352" t="s">
        <v>4367</v>
      </c>
      <c r="H100" s="352"/>
      <c r="I100" s="364"/>
      <c r="J100" s="364"/>
      <c r="K100" s="405"/>
      <c r="L100" s="366" t="s">
        <v>4368</v>
      </c>
    </row>
    <row r="101" s="341" customFormat="1" ht="19.2" customHeight="1" spans="1:12">
      <c r="A101" s="350">
        <v>95</v>
      </c>
      <c r="B101" s="386" t="s">
        <v>3901</v>
      </c>
      <c r="C101" s="352" t="s">
        <v>4446</v>
      </c>
      <c r="D101" s="352"/>
      <c r="E101" s="404"/>
      <c r="F101" s="404"/>
      <c r="G101" s="352" t="s">
        <v>4367</v>
      </c>
      <c r="H101" s="352"/>
      <c r="I101" s="364"/>
      <c r="J101" s="364"/>
      <c r="K101" s="405"/>
      <c r="L101" s="366" t="s">
        <v>4368</v>
      </c>
    </row>
    <row r="102" s="341" customFormat="1" ht="19.2" customHeight="1" spans="1:12">
      <c r="A102" s="350">
        <v>96</v>
      </c>
      <c r="B102" s="386" t="s">
        <v>3901</v>
      </c>
      <c r="C102" s="352" t="s">
        <v>4447</v>
      </c>
      <c r="D102" s="352" t="s">
        <v>4448</v>
      </c>
      <c r="E102" s="404"/>
      <c r="F102" s="404"/>
      <c r="G102" s="352" t="s">
        <v>4367</v>
      </c>
      <c r="H102" s="352"/>
      <c r="I102" s="364"/>
      <c r="J102" s="364"/>
      <c r="K102" s="405"/>
      <c r="L102" s="366" t="s">
        <v>4368</v>
      </c>
    </row>
    <row r="103" s="341" customFormat="1" ht="19.2" customHeight="1" spans="1:12">
      <c r="A103" s="350">
        <v>97</v>
      </c>
      <c r="B103" s="386" t="s">
        <v>3901</v>
      </c>
      <c r="C103" s="352" t="s">
        <v>4449</v>
      </c>
      <c r="D103" s="352"/>
      <c r="E103" s="404"/>
      <c r="F103" s="404"/>
      <c r="G103" s="352" t="s">
        <v>4367</v>
      </c>
      <c r="H103" s="352"/>
      <c r="I103" s="364"/>
      <c r="J103" s="364"/>
      <c r="K103" s="405"/>
      <c r="L103" s="366" t="s">
        <v>4368</v>
      </c>
    </row>
    <row r="104" s="341" customFormat="1" ht="19.2" customHeight="1" spans="1:12">
      <c r="A104" s="350">
        <v>98</v>
      </c>
      <c r="B104" s="386" t="s">
        <v>3901</v>
      </c>
      <c r="C104" s="352" t="s">
        <v>4450</v>
      </c>
      <c r="D104" s="352"/>
      <c r="E104" s="404"/>
      <c r="F104" s="404"/>
      <c r="G104" s="352" t="s">
        <v>4367</v>
      </c>
      <c r="H104" s="352"/>
      <c r="I104" s="364"/>
      <c r="J104" s="364"/>
      <c r="K104" s="405"/>
      <c r="L104" s="366" t="s">
        <v>4368</v>
      </c>
    </row>
    <row r="105" s="341" customFormat="1" ht="19.2" customHeight="1" spans="1:12">
      <c r="A105" s="350">
        <v>99</v>
      </c>
      <c r="B105" s="386" t="s">
        <v>3901</v>
      </c>
      <c r="C105" s="352" t="s">
        <v>4451</v>
      </c>
      <c r="D105" s="352"/>
      <c r="E105" s="404"/>
      <c r="F105" s="404"/>
      <c r="G105" s="352" t="s">
        <v>4367</v>
      </c>
      <c r="H105" s="352"/>
      <c r="I105" s="364"/>
      <c r="J105" s="364"/>
      <c r="K105" s="405"/>
      <c r="L105" s="366" t="s">
        <v>4368</v>
      </c>
    </row>
    <row r="106" s="341" customFormat="1" ht="19.2" customHeight="1" spans="1:12">
      <c r="A106" s="350">
        <v>100</v>
      </c>
      <c r="B106" s="386" t="s">
        <v>3901</v>
      </c>
      <c r="C106" s="352" t="s">
        <v>821</v>
      </c>
      <c r="D106" s="352" t="s">
        <v>4452</v>
      </c>
      <c r="E106" s="404"/>
      <c r="F106" s="404"/>
      <c r="G106" s="352" t="s">
        <v>4367</v>
      </c>
      <c r="H106" s="352"/>
      <c r="I106" s="364"/>
      <c r="J106" s="364"/>
      <c r="K106" s="405"/>
      <c r="L106" s="366" t="s">
        <v>4368</v>
      </c>
    </row>
    <row r="107" s="341" customFormat="1" ht="19.2" customHeight="1" spans="1:12">
      <c r="A107" s="350">
        <v>101</v>
      </c>
      <c r="B107" s="386" t="s">
        <v>3901</v>
      </c>
      <c r="C107" s="352" t="s">
        <v>4453</v>
      </c>
      <c r="D107" s="352" t="s">
        <v>4454</v>
      </c>
      <c r="E107" s="404"/>
      <c r="F107" s="404"/>
      <c r="G107" s="352" t="s">
        <v>4367</v>
      </c>
      <c r="H107" s="352"/>
      <c r="I107" s="364"/>
      <c r="J107" s="364"/>
      <c r="K107" s="405"/>
      <c r="L107" s="366" t="s">
        <v>4368</v>
      </c>
    </row>
    <row r="108" s="341" customFormat="1" ht="19.2" customHeight="1" spans="1:12">
      <c r="A108" s="350">
        <v>102</v>
      </c>
      <c r="B108" s="386" t="s">
        <v>3901</v>
      </c>
      <c r="C108" s="352" t="s">
        <v>4455</v>
      </c>
      <c r="D108" s="352"/>
      <c r="E108" s="404"/>
      <c r="F108" s="404"/>
      <c r="G108" s="352" t="s">
        <v>4367</v>
      </c>
      <c r="H108" s="352"/>
      <c r="I108" s="364"/>
      <c r="J108" s="364"/>
      <c r="K108" s="405"/>
      <c r="L108" s="366" t="s">
        <v>4368</v>
      </c>
    </row>
    <row r="109" s="341" customFormat="1" ht="19.2" customHeight="1" spans="1:12">
      <c r="A109" s="350">
        <v>103</v>
      </c>
      <c r="B109" s="386" t="s">
        <v>3901</v>
      </c>
      <c r="C109" s="352" t="s">
        <v>4456</v>
      </c>
      <c r="D109" s="352" t="s">
        <v>3916</v>
      </c>
      <c r="E109" s="404"/>
      <c r="F109" s="404"/>
      <c r="G109" s="352" t="s">
        <v>4367</v>
      </c>
      <c r="H109" s="352"/>
      <c r="I109" s="364"/>
      <c r="J109" s="364"/>
      <c r="K109" s="405"/>
      <c r="L109" s="366" t="s">
        <v>4368</v>
      </c>
    </row>
    <row r="110" s="341" customFormat="1" ht="19.2" customHeight="1" spans="1:12">
      <c r="A110" s="350">
        <v>104</v>
      </c>
      <c r="B110" s="386" t="s">
        <v>3901</v>
      </c>
      <c r="C110" s="352" t="s">
        <v>4457</v>
      </c>
      <c r="D110" s="352" t="s">
        <v>4458</v>
      </c>
      <c r="E110" s="404"/>
      <c r="F110" s="404"/>
      <c r="G110" s="352" t="s">
        <v>4367</v>
      </c>
      <c r="H110" s="352"/>
      <c r="I110" s="364"/>
      <c r="J110" s="364"/>
      <c r="K110" s="405"/>
      <c r="L110" s="366" t="s">
        <v>4368</v>
      </c>
    </row>
    <row r="111" s="341" customFormat="1" ht="19.2" customHeight="1" spans="1:12">
      <c r="A111" s="350">
        <v>105</v>
      </c>
      <c r="B111" s="386" t="s">
        <v>3901</v>
      </c>
      <c r="C111" s="352" t="s">
        <v>4459</v>
      </c>
      <c r="D111" s="352" t="s">
        <v>975</v>
      </c>
      <c r="E111" s="404"/>
      <c r="F111" s="404"/>
      <c r="G111" s="352" t="s">
        <v>4367</v>
      </c>
      <c r="H111" s="352"/>
      <c r="I111" s="364"/>
      <c r="J111" s="364"/>
      <c r="K111" s="405"/>
      <c r="L111" s="366" t="s">
        <v>4368</v>
      </c>
    </row>
    <row r="112" s="341" customFormat="1" ht="19.2" customHeight="1" spans="1:12">
      <c r="A112" s="350">
        <v>106</v>
      </c>
      <c r="B112" s="386" t="s">
        <v>3901</v>
      </c>
      <c r="C112" s="352" t="s">
        <v>4460</v>
      </c>
      <c r="D112" s="352" t="s">
        <v>4461</v>
      </c>
      <c r="E112" s="404"/>
      <c r="F112" s="404"/>
      <c r="G112" s="352" t="s">
        <v>4367</v>
      </c>
      <c r="H112" s="352"/>
      <c r="I112" s="364"/>
      <c r="J112" s="364"/>
      <c r="K112" s="405"/>
      <c r="L112" s="366" t="s">
        <v>4368</v>
      </c>
    </row>
    <row r="113" s="341" customFormat="1" ht="19.2" customHeight="1" spans="1:12">
      <c r="A113" s="350">
        <v>107</v>
      </c>
      <c r="B113" s="386" t="s">
        <v>3901</v>
      </c>
      <c r="C113" s="352" t="s">
        <v>4462</v>
      </c>
      <c r="D113" s="352" t="s">
        <v>4463</v>
      </c>
      <c r="E113" s="404"/>
      <c r="F113" s="404"/>
      <c r="G113" s="352" t="s">
        <v>4367</v>
      </c>
      <c r="H113" s="352"/>
      <c r="I113" s="364"/>
      <c r="J113" s="364"/>
      <c r="K113" s="405"/>
      <c r="L113" s="366" t="s">
        <v>4368</v>
      </c>
    </row>
    <row r="114" s="341" customFormat="1" ht="19.2" customHeight="1" spans="1:12">
      <c r="A114" s="350">
        <v>108</v>
      </c>
      <c r="B114" s="386" t="s">
        <v>3901</v>
      </c>
      <c r="C114" s="352" t="s">
        <v>4464</v>
      </c>
      <c r="D114" s="352"/>
      <c r="E114" s="404"/>
      <c r="F114" s="404"/>
      <c r="G114" s="352" t="s">
        <v>4367</v>
      </c>
      <c r="H114" s="352"/>
      <c r="I114" s="364"/>
      <c r="J114" s="364"/>
      <c r="K114" s="405"/>
      <c r="L114" s="366" t="s">
        <v>4368</v>
      </c>
    </row>
    <row r="115" s="341" customFormat="1" ht="19.2" customHeight="1" spans="1:12">
      <c r="A115" s="350">
        <v>109</v>
      </c>
      <c r="B115" s="386" t="s">
        <v>3901</v>
      </c>
      <c r="C115" s="352" t="s">
        <v>4465</v>
      </c>
      <c r="D115" s="352" t="s">
        <v>4466</v>
      </c>
      <c r="E115" s="404"/>
      <c r="F115" s="404"/>
      <c r="G115" s="352" t="s">
        <v>4367</v>
      </c>
      <c r="H115" s="352"/>
      <c r="I115" s="364"/>
      <c r="J115" s="364"/>
      <c r="K115" s="405"/>
      <c r="L115" s="366" t="s">
        <v>4368</v>
      </c>
    </row>
    <row r="116" s="341" customFormat="1" ht="19.2" customHeight="1" spans="1:12">
      <c r="A116" s="350">
        <v>110</v>
      </c>
      <c r="B116" s="386" t="s">
        <v>3901</v>
      </c>
      <c r="C116" s="352" t="s">
        <v>4467</v>
      </c>
      <c r="D116" s="352" t="s">
        <v>3967</v>
      </c>
      <c r="E116" s="404"/>
      <c r="F116" s="404"/>
      <c r="G116" s="352" t="s">
        <v>4468</v>
      </c>
      <c r="H116" s="352"/>
      <c r="I116" s="364"/>
      <c r="J116" s="364"/>
      <c r="K116" s="405"/>
      <c r="L116" s="366" t="s">
        <v>4368</v>
      </c>
    </row>
    <row r="117" s="341" customFormat="1" ht="19.2" customHeight="1" spans="1:12">
      <c r="A117" s="350">
        <v>111</v>
      </c>
      <c r="B117" s="386" t="s">
        <v>3901</v>
      </c>
      <c r="C117" s="352" t="s">
        <v>3543</v>
      </c>
      <c r="D117" s="352" t="s">
        <v>4469</v>
      </c>
      <c r="E117" s="404"/>
      <c r="F117" s="404"/>
      <c r="G117" s="352" t="s">
        <v>4468</v>
      </c>
      <c r="H117" s="352"/>
      <c r="I117" s="364"/>
      <c r="J117" s="364"/>
      <c r="K117" s="405"/>
      <c r="L117" s="366" t="s">
        <v>4368</v>
      </c>
    </row>
    <row r="118" s="341" customFormat="1" ht="19.2" customHeight="1" spans="1:12">
      <c r="A118" s="350">
        <v>112</v>
      </c>
      <c r="B118" s="386" t="s">
        <v>3901</v>
      </c>
      <c r="C118" s="352" t="s">
        <v>4470</v>
      </c>
      <c r="D118" s="352" t="s">
        <v>4471</v>
      </c>
      <c r="E118" s="404"/>
      <c r="F118" s="404"/>
      <c r="G118" s="352" t="s">
        <v>4468</v>
      </c>
      <c r="H118" s="352"/>
      <c r="I118" s="364"/>
      <c r="J118" s="364"/>
      <c r="K118" s="405"/>
      <c r="L118" s="366" t="s">
        <v>4368</v>
      </c>
    </row>
    <row r="119" s="341" customFormat="1" ht="19.2" customHeight="1" spans="1:12">
      <c r="A119" s="350">
        <v>113</v>
      </c>
      <c r="B119" s="386" t="s">
        <v>3901</v>
      </c>
      <c r="C119" s="352" t="s">
        <v>4472</v>
      </c>
      <c r="D119" s="352" t="s">
        <v>4473</v>
      </c>
      <c r="E119" s="404"/>
      <c r="F119" s="404"/>
      <c r="G119" s="352" t="s">
        <v>4468</v>
      </c>
      <c r="H119" s="352"/>
      <c r="I119" s="364"/>
      <c r="J119" s="364"/>
      <c r="K119" s="405"/>
      <c r="L119" s="366" t="s">
        <v>4368</v>
      </c>
    </row>
    <row r="120" s="341" customFormat="1" ht="19.2" customHeight="1" spans="1:12">
      <c r="A120" s="350">
        <v>114</v>
      </c>
      <c r="B120" s="386" t="s">
        <v>3901</v>
      </c>
      <c r="C120" s="352" t="s">
        <v>4472</v>
      </c>
      <c r="D120" s="352"/>
      <c r="E120" s="404"/>
      <c r="F120" s="404"/>
      <c r="G120" s="352" t="s">
        <v>4468</v>
      </c>
      <c r="H120" s="352"/>
      <c r="I120" s="364"/>
      <c r="J120" s="364"/>
      <c r="K120" s="405"/>
      <c r="L120" s="366" t="s">
        <v>4368</v>
      </c>
    </row>
    <row r="121" s="341" customFormat="1" ht="19.2" customHeight="1" spans="1:12">
      <c r="A121" s="350">
        <v>115</v>
      </c>
      <c r="B121" s="386" t="s">
        <v>3901</v>
      </c>
      <c r="C121" s="352" t="s">
        <v>4474</v>
      </c>
      <c r="D121" s="352" t="s">
        <v>4475</v>
      </c>
      <c r="E121" s="404"/>
      <c r="F121" s="404"/>
      <c r="G121" s="352" t="s">
        <v>4468</v>
      </c>
      <c r="H121" s="352"/>
      <c r="I121" s="364"/>
      <c r="J121" s="364"/>
      <c r="K121" s="405"/>
      <c r="L121" s="366" t="s">
        <v>4368</v>
      </c>
    </row>
    <row r="122" s="341" customFormat="1" ht="19.2" customHeight="1" spans="1:12">
      <c r="A122" s="350">
        <v>116</v>
      </c>
      <c r="B122" s="386" t="s">
        <v>3901</v>
      </c>
      <c r="C122" s="352" t="s">
        <v>4476</v>
      </c>
      <c r="D122" s="352" t="s">
        <v>4477</v>
      </c>
      <c r="E122" s="404"/>
      <c r="F122" s="404"/>
      <c r="G122" s="352" t="s">
        <v>4468</v>
      </c>
      <c r="H122" s="352"/>
      <c r="I122" s="364"/>
      <c r="J122" s="364"/>
      <c r="K122" s="405"/>
      <c r="L122" s="366" t="s">
        <v>4368</v>
      </c>
    </row>
    <row r="123" s="341" customFormat="1" ht="19.2" customHeight="1" spans="1:12">
      <c r="A123" s="350">
        <v>117</v>
      </c>
      <c r="B123" s="386" t="s">
        <v>3901</v>
      </c>
      <c r="C123" s="352" t="s">
        <v>4478</v>
      </c>
      <c r="D123" s="352" t="s">
        <v>4479</v>
      </c>
      <c r="E123" s="404"/>
      <c r="F123" s="404"/>
      <c r="G123" s="352" t="s">
        <v>4468</v>
      </c>
      <c r="H123" s="352"/>
      <c r="I123" s="364"/>
      <c r="J123" s="364"/>
      <c r="K123" s="405"/>
      <c r="L123" s="366" t="s">
        <v>4368</v>
      </c>
    </row>
    <row r="124" s="341" customFormat="1" ht="19.2" customHeight="1" spans="1:12">
      <c r="A124" s="350">
        <v>118</v>
      </c>
      <c r="B124" s="386" t="s">
        <v>3901</v>
      </c>
      <c r="C124" s="352" t="s">
        <v>4286</v>
      </c>
      <c r="D124" s="352" t="s">
        <v>4480</v>
      </c>
      <c r="E124" s="404"/>
      <c r="F124" s="404"/>
      <c r="G124" s="352" t="s">
        <v>4468</v>
      </c>
      <c r="H124" s="352"/>
      <c r="I124" s="364"/>
      <c r="J124" s="364"/>
      <c r="K124" s="405"/>
      <c r="L124" s="366" t="s">
        <v>4368</v>
      </c>
    </row>
    <row r="125" s="341" customFormat="1" ht="19.2" customHeight="1" spans="1:12">
      <c r="A125" s="350">
        <v>119</v>
      </c>
      <c r="B125" s="386" t="s">
        <v>3901</v>
      </c>
      <c r="C125" s="352" t="s">
        <v>4482</v>
      </c>
      <c r="D125" s="352" t="s">
        <v>4483</v>
      </c>
      <c r="E125" s="404"/>
      <c r="F125" s="404"/>
      <c r="G125" s="352" t="s">
        <v>4468</v>
      </c>
      <c r="H125" s="352"/>
      <c r="I125" s="364"/>
      <c r="J125" s="364"/>
      <c r="K125" s="405"/>
      <c r="L125" s="366" t="s">
        <v>4368</v>
      </c>
    </row>
    <row r="126" s="341" customFormat="1" ht="19.2" customHeight="1" spans="1:12">
      <c r="A126" s="350">
        <v>120</v>
      </c>
      <c r="B126" s="386" t="s">
        <v>3901</v>
      </c>
      <c r="C126" s="352" t="s">
        <v>4484</v>
      </c>
      <c r="D126" s="352" t="s">
        <v>4485</v>
      </c>
      <c r="E126" s="404"/>
      <c r="F126" s="404"/>
      <c r="G126" s="352" t="s">
        <v>4468</v>
      </c>
      <c r="H126" s="352"/>
      <c r="I126" s="364"/>
      <c r="J126" s="364"/>
      <c r="K126" s="405"/>
      <c r="L126" s="366" t="s">
        <v>4368</v>
      </c>
    </row>
    <row r="127" s="341" customFormat="1" ht="19.2" customHeight="1" spans="1:12">
      <c r="A127" s="350">
        <v>121</v>
      </c>
      <c r="B127" s="386" t="s">
        <v>3901</v>
      </c>
      <c r="C127" s="352" t="s">
        <v>4284</v>
      </c>
      <c r="D127" s="352" t="s">
        <v>4486</v>
      </c>
      <c r="E127" s="404"/>
      <c r="F127" s="404"/>
      <c r="G127" s="352" t="s">
        <v>4468</v>
      </c>
      <c r="H127" s="352"/>
      <c r="I127" s="364"/>
      <c r="J127" s="364"/>
      <c r="K127" s="405"/>
      <c r="L127" s="366" t="s">
        <v>4368</v>
      </c>
    </row>
    <row r="128" s="341" customFormat="1" ht="19.2" customHeight="1" spans="1:12">
      <c r="A128" s="350">
        <v>122</v>
      </c>
      <c r="B128" s="386" t="s">
        <v>3901</v>
      </c>
      <c r="C128" s="352" t="s">
        <v>4284</v>
      </c>
      <c r="D128" s="352" t="s">
        <v>4487</v>
      </c>
      <c r="E128" s="404"/>
      <c r="F128" s="404"/>
      <c r="G128" s="352" t="s">
        <v>4468</v>
      </c>
      <c r="H128" s="352"/>
      <c r="I128" s="364"/>
      <c r="J128" s="364"/>
      <c r="K128" s="405"/>
      <c r="L128" s="366" t="s">
        <v>4368</v>
      </c>
    </row>
    <row r="129" s="341" customFormat="1" ht="19.2" customHeight="1" spans="1:12">
      <c r="A129" s="350">
        <v>123</v>
      </c>
      <c r="B129" s="386" t="s">
        <v>3901</v>
      </c>
      <c r="C129" s="352" t="s">
        <v>4488</v>
      </c>
      <c r="D129" s="352" t="s">
        <v>4489</v>
      </c>
      <c r="E129" s="404"/>
      <c r="F129" s="404"/>
      <c r="G129" s="352" t="s">
        <v>4468</v>
      </c>
      <c r="H129" s="352"/>
      <c r="I129" s="364"/>
      <c r="J129" s="364"/>
      <c r="K129" s="405"/>
      <c r="L129" s="366" t="s">
        <v>4368</v>
      </c>
    </row>
    <row r="130" s="341" customFormat="1" ht="19.2" customHeight="1" spans="1:12">
      <c r="A130" s="350">
        <v>124</v>
      </c>
      <c r="B130" s="386" t="s">
        <v>3901</v>
      </c>
      <c r="C130" s="352" t="s">
        <v>4490</v>
      </c>
      <c r="D130" s="352" t="s">
        <v>4491</v>
      </c>
      <c r="E130" s="404"/>
      <c r="F130" s="404"/>
      <c r="G130" s="352" t="s">
        <v>4468</v>
      </c>
      <c r="H130" s="352"/>
      <c r="I130" s="364"/>
      <c r="J130" s="364"/>
      <c r="K130" s="405"/>
      <c r="L130" s="366" t="s">
        <v>4368</v>
      </c>
    </row>
    <row r="131" s="341" customFormat="1" ht="19.2" customHeight="1" spans="1:12">
      <c r="A131" s="350">
        <v>125</v>
      </c>
      <c r="B131" s="386" t="s">
        <v>3901</v>
      </c>
      <c r="C131" s="352" t="s">
        <v>4284</v>
      </c>
      <c r="D131" s="352" t="s">
        <v>4492</v>
      </c>
      <c r="E131" s="404"/>
      <c r="F131" s="404"/>
      <c r="G131" s="352" t="s">
        <v>4468</v>
      </c>
      <c r="H131" s="352"/>
      <c r="I131" s="364"/>
      <c r="J131" s="364"/>
      <c r="K131" s="405"/>
      <c r="L131" s="366" t="s">
        <v>4368</v>
      </c>
    </row>
    <row r="132" s="341" customFormat="1" ht="19.2" customHeight="1" spans="1:12">
      <c r="A132" s="350">
        <v>126</v>
      </c>
      <c r="B132" s="386" t="s">
        <v>3901</v>
      </c>
      <c r="C132" s="352" t="s">
        <v>4493</v>
      </c>
      <c r="D132" s="352" t="s">
        <v>928</v>
      </c>
      <c r="E132" s="404"/>
      <c r="F132" s="404"/>
      <c r="G132" s="352" t="s">
        <v>4468</v>
      </c>
      <c r="H132" s="352"/>
      <c r="I132" s="364"/>
      <c r="J132" s="364"/>
      <c r="K132" s="405"/>
      <c r="L132" s="366" t="s">
        <v>4368</v>
      </c>
    </row>
    <row r="133" s="341" customFormat="1" ht="19.2" customHeight="1" spans="1:12">
      <c r="A133" s="350">
        <v>127</v>
      </c>
      <c r="B133" s="386" t="s">
        <v>3901</v>
      </c>
      <c r="C133" s="352" t="s">
        <v>4494</v>
      </c>
      <c r="D133" s="352" t="s">
        <v>4495</v>
      </c>
      <c r="E133" s="404"/>
      <c r="F133" s="404"/>
      <c r="G133" s="352" t="s">
        <v>4468</v>
      </c>
      <c r="H133" s="352"/>
      <c r="I133" s="364"/>
      <c r="J133" s="364"/>
      <c r="K133" s="405"/>
      <c r="L133" s="366" t="s">
        <v>4368</v>
      </c>
    </row>
    <row r="134" s="341" customFormat="1" ht="19.2" customHeight="1" spans="1:12">
      <c r="A134" s="350">
        <v>128</v>
      </c>
      <c r="B134" s="386" t="s">
        <v>3901</v>
      </c>
      <c r="C134" s="352" t="s">
        <v>4493</v>
      </c>
      <c r="D134" s="352" t="s">
        <v>521</v>
      </c>
      <c r="E134" s="404"/>
      <c r="F134" s="404"/>
      <c r="G134" s="352" t="s">
        <v>4468</v>
      </c>
      <c r="H134" s="352"/>
      <c r="I134" s="364"/>
      <c r="J134" s="364"/>
      <c r="K134" s="405"/>
      <c r="L134" s="366" t="s">
        <v>4368</v>
      </c>
    </row>
    <row r="135" s="341" customFormat="1" ht="19.2" customHeight="1" spans="1:12">
      <c r="A135" s="350">
        <v>129</v>
      </c>
      <c r="B135" s="386" t="s">
        <v>3901</v>
      </c>
      <c r="C135" s="352" t="s">
        <v>4496</v>
      </c>
      <c r="D135" s="352" t="s">
        <v>521</v>
      </c>
      <c r="E135" s="404"/>
      <c r="F135" s="404"/>
      <c r="G135" s="352" t="s">
        <v>4468</v>
      </c>
      <c r="H135" s="352"/>
      <c r="I135" s="364"/>
      <c r="J135" s="364"/>
      <c r="K135" s="405"/>
      <c r="L135" s="366" t="s">
        <v>4368</v>
      </c>
    </row>
    <row r="136" s="341" customFormat="1" ht="19.2" customHeight="1" spans="1:12">
      <c r="A136" s="350">
        <v>130</v>
      </c>
      <c r="B136" s="386" t="s">
        <v>3901</v>
      </c>
      <c r="C136" s="352" t="s">
        <v>4284</v>
      </c>
      <c r="D136" s="352" t="s">
        <v>4497</v>
      </c>
      <c r="E136" s="404"/>
      <c r="F136" s="404"/>
      <c r="G136" s="352" t="s">
        <v>4468</v>
      </c>
      <c r="H136" s="352"/>
      <c r="I136" s="364"/>
      <c r="J136" s="364"/>
      <c r="K136" s="405"/>
      <c r="L136" s="366" t="s">
        <v>4368</v>
      </c>
    </row>
    <row r="137" s="341" customFormat="1" ht="19.2" customHeight="1" spans="1:12">
      <c r="A137" s="350">
        <v>131</v>
      </c>
      <c r="B137" s="386" t="s">
        <v>3901</v>
      </c>
      <c r="C137" s="352" t="s">
        <v>4493</v>
      </c>
      <c r="D137" s="352" t="s">
        <v>520</v>
      </c>
      <c r="E137" s="404"/>
      <c r="F137" s="404"/>
      <c r="G137" s="352" t="s">
        <v>4468</v>
      </c>
      <c r="H137" s="352"/>
      <c r="I137" s="364"/>
      <c r="J137" s="364"/>
      <c r="K137" s="405"/>
      <c r="L137" s="366" t="s">
        <v>4368</v>
      </c>
    </row>
    <row r="138" s="341" customFormat="1" ht="19.2" customHeight="1" spans="1:12">
      <c r="A138" s="350">
        <v>132</v>
      </c>
      <c r="B138" s="386" t="s">
        <v>3901</v>
      </c>
      <c r="C138" s="352" t="s">
        <v>4493</v>
      </c>
      <c r="D138" s="352" t="s">
        <v>4498</v>
      </c>
      <c r="E138" s="404"/>
      <c r="F138" s="404"/>
      <c r="G138" s="352" t="s">
        <v>4468</v>
      </c>
      <c r="H138" s="352"/>
      <c r="I138" s="364"/>
      <c r="J138" s="364"/>
      <c r="K138" s="405"/>
      <c r="L138" s="366" t="s">
        <v>4368</v>
      </c>
    </row>
    <row r="139" s="341" customFormat="1" ht="19.2" customHeight="1" spans="1:12">
      <c r="A139" s="350">
        <v>133</v>
      </c>
      <c r="B139" s="386" t="s">
        <v>3901</v>
      </c>
      <c r="C139" s="352" t="s">
        <v>4499</v>
      </c>
      <c r="D139" s="352" t="s">
        <v>3944</v>
      </c>
      <c r="E139" s="404"/>
      <c r="F139" s="404"/>
      <c r="G139" s="352" t="s">
        <v>4468</v>
      </c>
      <c r="H139" s="352"/>
      <c r="I139" s="364"/>
      <c r="J139" s="364"/>
      <c r="K139" s="405"/>
      <c r="L139" s="366" t="s">
        <v>4368</v>
      </c>
    </row>
    <row r="140" s="341" customFormat="1" ht="19.2" customHeight="1" spans="1:12">
      <c r="A140" s="350">
        <v>134</v>
      </c>
      <c r="B140" s="386" t="s">
        <v>3901</v>
      </c>
      <c r="C140" s="352" t="s">
        <v>4500</v>
      </c>
      <c r="D140" s="352"/>
      <c r="E140" s="404"/>
      <c r="F140" s="404"/>
      <c r="G140" s="352" t="s">
        <v>4468</v>
      </c>
      <c r="H140" s="352"/>
      <c r="I140" s="364"/>
      <c r="J140" s="364"/>
      <c r="K140" s="405"/>
      <c r="L140" s="366" t="s">
        <v>4368</v>
      </c>
    </row>
    <row r="141" s="341" customFormat="1" ht="19.2" customHeight="1" spans="1:12">
      <c r="A141" s="350">
        <v>135</v>
      </c>
      <c r="B141" s="386" t="s">
        <v>3901</v>
      </c>
      <c r="C141" s="352" t="s">
        <v>4501</v>
      </c>
      <c r="D141" s="352" t="s">
        <v>4502</v>
      </c>
      <c r="E141" s="404"/>
      <c r="F141" s="404"/>
      <c r="G141" s="352" t="s">
        <v>4468</v>
      </c>
      <c r="H141" s="352"/>
      <c r="I141" s="364"/>
      <c r="J141" s="364"/>
      <c r="K141" s="405"/>
      <c r="L141" s="366" t="s">
        <v>4368</v>
      </c>
    </row>
    <row r="142" s="341" customFormat="1" ht="19.2" customHeight="1" spans="1:12">
      <c r="A142" s="350">
        <v>136</v>
      </c>
      <c r="B142" s="386" t="s">
        <v>3901</v>
      </c>
      <c r="C142" s="352" t="s">
        <v>4474</v>
      </c>
      <c r="D142" s="352" t="s">
        <v>4503</v>
      </c>
      <c r="E142" s="404"/>
      <c r="F142" s="404"/>
      <c r="G142" s="352" t="s">
        <v>4468</v>
      </c>
      <c r="H142" s="352"/>
      <c r="I142" s="364"/>
      <c r="J142" s="364"/>
      <c r="K142" s="405"/>
      <c r="L142" s="366" t="s">
        <v>4368</v>
      </c>
    </row>
    <row r="143" s="341" customFormat="1" ht="19.2" customHeight="1" spans="1:12">
      <c r="A143" s="350">
        <v>137</v>
      </c>
      <c r="B143" s="386" t="s">
        <v>3901</v>
      </c>
      <c r="C143" s="352" t="s">
        <v>4504</v>
      </c>
      <c r="D143" s="352"/>
      <c r="E143" s="404"/>
      <c r="F143" s="404"/>
      <c r="G143" s="352" t="s">
        <v>4468</v>
      </c>
      <c r="H143" s="352"/>
      <c r="I143" s="364"/>
      <c r="J143" s="364"/>
      <c r="K143" s="405"/>
      <c r="L143" s="366" t="s">
        <v>4368</v>
      </c>
    </row>
    <row r="144" s="341" customFormat="1" ht="19.2" customHeight="1" spans="1:12">
      <c r="A144" s="350">
        <v>138</v>
      </c>
      <c r="B144" s="386" t="s">
        <v>3901</v>
      </c>
      <c r="C144" s="352" t="s">
        <v>1529</v>
      </c>
      <c r="D144" s="352" t="s">
        <v>4505</v>
      </c>
      <c r="E144" s="404"/>
      <c r="F144" s="404"/>
      <c r="G144" s="352" t="s">
        <v>4468</v>
      </c>
      <c r="H144" s="352"/>
      <c r="I144" s="364"/>
      <c r="J144" s="364"/>
      <c r="K144" s="405"/>
      <c r="L144" s="366" t="s">
        <v>4368</v>
      </c>
    </row>
    <row r="145" s="341" customFormat="1" ht="19.2" customHeight="1" spans="1:12">
      <c r="A145" s="350">
        <v>139</v>
      </c>
      <c r="B145" s="386" t="s">
        <v>3901</v>
      </c>
      <c r="C145" s="352" t="s">
        <v>1529</v>
      </c>
      <c r="D145" s="352" t="s">
        <v>4506</v>
      </c>
      <c r="E145" s="404"/>
      <c r="F145" s="404"/>
      <c r="G145" s="352" t="s">
        <v>4468</v>
      </c>
      <c r="H145" s="352"/>
      <c r="I145" s="364"/>
      <c r="J145" s="364"/>
      <c r="K145" s="405"/>
      <c r="L145" s="366" t="s">
        <v>4368</v>
      </c>
    </row>
    <row r="146" s="341" customFormat="1" ht="19.2" customHeight="1" spans="1:12">
      <c r="A146" s="350">
        <v>140</v>
      </c>
      <c r="B146" s="386" t="s">
        <v>3901</v>
      </c>
      <c r="C146" s="352" t="s">
        <v>1529</v>
      </c>
      <c r="D146" s="352" t="s">
        <v>4507</v>
      </c>
      <c r="E146" s="404"/>
      <c r="F146" s="404"/>
      <c r="G146" s="352" t="s">
        <v>4468</v>
      </c>
      <c r="H146" s="352"/>
      <c r="I146" s="364"/>
      <c r="J146" s="364"/>
      <c r="K146" s="405"/>
      <c r="L146" s="366" t="s">
        <v>4368</v>
      </c>
    </row>
    <row r="147" s="341" customFormat="1" ht="19.2" customHeight="1" spans="1:12">
      <c r="A147" s="350">
        <v>141</v>
      </c>
      <c r="B147" s="386" t="s">
        <v>3901</v>
      </c>
      <c r="C147" s="352" t="s">
        <v>4508</v>
      </c>
      <c r="D147" s="352"/>
      <c r="E147" s="404"/>
      <c r="F147" s="404"/>
      <c r="G147" s="352" t="s">
        <v>4468</v>
      </c>
      <c r="H147" s="352"/>
      <c r="I147" s="364"/>
      <c r="J147" s="364"/>
      <c r="K147" s="405"/>
      <c r="L147" s="366" t="s">
        <v>4368</v>
      </c>
    </row>
    <row r="148" s="341" customFormat="1" ht="19.2" customHeight="1" spans="1:12">
      <c r="A148" s="350">
        <v>142</v>
      </c>
      <c r="B148" s="386" t="s">
        <v>3901</v>
      </c>
      <c r="C148" s="352" t="s">
        <v>4509</v>
      </c>
      <c r="D148" s="352"/>
      <c r="E148" s="404"/>
      <c r="F148" s="404"/>
      <c r="G148" s="352" t="s">
        <v>4468</v>
      </c>
      <c r="H148" s="352"/>
      <c r="I148" s="364"/>
      <c r="J148" s="364"/>
      <c r="K148" s="405"/>
      <c r="L148" s="366" t="s">
        <v>4368</v>
      </c>
    </row>
    <row r="149" s="341" customFormat="1" ht="19.2" customHeight="1" spans="1:12">
      <c r="A149" s="350">
        <v>143</v>
      </c>
      <c r="B149" s="386" t="s">
        <v>3901</v>
      </c>
      <c r="C149" s="352" t="s">
        <v>4508</v>
      </c>
      <c r="D149" s="352"/>
      <c r="E149" s="404"/>
      <c r="F149" s="404"/>
      <c r="G149" s="352" t="s">
        <v>4468</v>
      </c>
      <c r="H149" s="352"/>
      <c r="I149" s="364"/>
      <c r="J149" s="364"/>
      <c r="K149" s="405"/>
      <c r="L149" s="366" t="s">
        <v>4368</v>
      </c>
    </row>
    <row r="150" s="341" customFormat="1" ht="19.2" customHeight="1" spans="1:12">
      <c r="A150" s="350">
        <v>144</v>
      </c>
      <c r="B150" s="386" t="s">
        <v>3901</v>
      </c>
      <c r="C150" s="352" t="s">
        <v>4509</v>
      </c>
      <c r="D150" s="352"/>
      <c r="E150" s="404"/>
      <c r="F150" s="404"/>
      <c r="G150" s="352" t="s">
        <v>4468</v>
      </c>
      <c r="H150" s="352"/>
      <c r="I150" s="364"/>
      <c r="J150" s="364"/>
      <c r="K150" s="405"/>
      <c r="L150" s="366" t="s">
        <v>4368</v>
      </c>
    </row>
    <row r="151" s="341" customFormat="1" ht="19.2" customHeight="1" spans="1:12">
      <c r="A151" s="350">
        <v>145</v>
      </c>
      <c r="B151" s="386" t="s">
        <v>3901</v>
      </c>
      <c r="C151" s="352" t="s">
        <v>4510</v>
      </c>
      <c r="D151" s="352"/>
      <c r="E151" s="404"/>
      <c r="F151" s="404"/>
      <c r="G151" s="352" t="s">
        <v>4468</v>
      </c>
      <c r="H151" s="352"/>
      <c r="I151" s="364"/>
      <c r="J151" s="364"/>
      <c r="K151" s="405"/>
      <c r="L151" s="366" t="s">
        <v>4368</v>
      </c>
    </row>
    <row r="152" s="341" customFormat="1" ht="19.2" customHeight="1" spans="1:12">
      <c r="A152" s="350">
        <v>146</v>
      </c>
      <c r="B152" s="386" t="s">
        <v>3901</v>
      </c>
      <c r="C152" s="352" t="s">
        <v>4511</v>
      </c>
      <c r="D152" s="352"/>
      <c r="E152" s="404"/>
      <c r="F152" s="404"/>
      <c r="G152" s="352" t="s">
        <v>4468</v>
      </c>
      <c r="H152" s="352"/>
      <c r="I152" s="364"/>
      <c r="J152" s="364"/>
      <c r="K152" s="405"/>
      <c r="L152" s="366" t="s">
        <v>4368</v>
      </c>
    </row>
    <row r="153" s="341" customFormat="1" ht="19.2" customHeight="1" spans="1:12">
      <c r="A153" s="350">
        <v>147</v>
      </c>
      <c r="B153" s="386" t="s">
        <v>3901</v>
      </c>
      <c r="C153" s="352" t="s">
        <v>4082</v>
      </c>
      <c r="D153" s="352" t="s">
        <v>4512</v>
      </c>
      <c r="E153" s="404"/>
      <c r="F153" s="404"/>
      <c r="G153" s="352" t="s">
        <v>4468</v>
      </c>
      <c r="H153" s="352"/>
      <c r="I153" s="364"/>
      <c r="J153" s="364"/>
      <c r="K153" s="405"/>
      <c r="L153" s="366" t="s">
        <v>4368</v>
      </c>
    </row>
    <row r="154" s="341" customFormat="1" ht="19.2" customHeight="1" spans="1:12">
      <c r="A154" s="350">
        <v>148</v>
      </c>
      <c r="B154" s="386" t="s">
        <v>3901</v>
      </c>
      <c r="C154" s="352" t="s">
        <v>4513</v>
      </c>
      <c r="D154" s="352" t="s">
        <v>4514</v>
      </c>
      <c r="E154" s="404"/>
      <c r="F154" s="404"/>
      <c r="G154" s="352" t="s">
        <v>4468</v>
      </c>
      <c r="H154" s="352"/>
      <c r="I154" s="364"/>
      <c r="J154" s="364"/>
      <c r="K154" s="405"/>
      <c r="L154" s="366" t="s">
        <v>4368</v>
      </c>
    </row>
    <row r="155" s="341" customFormat="1" ht="19.2" customHeight="1" spans="1:12">
      <c r="A155" s="350">
        <v>149</v>
      </c>
      <c r="B155" s="386" t="s">
        <v>3901</v>
      </c>
      <c r="C155" s="352" t="s">
        <v>4515</v>
      </c>
      <c r="D155" s="352"/>
      <c r="E155" s="404"/>
      <c r="F155" s="404"/>
      <c r="G155" s="352" t="s">
        <v>4468</v>
      </c>
      <c r="H155" s="352"/>
      <c r="I155" s="364"/>
      <c r="J155" s="364"/>
      <c r="K155" s="405"/>
      <c r="L155" s="366" t="s">
        <v>4368</v>
      </c>
    </row>
    <row r="156" s="341" customFormat="1" ht="19.2" customHeight="1" spans="1:12">
      <c r="A156" s="350">
        <v>150</v>
      </c>
      <c r="B156" s="386" t="s">
        <v>3901</v>
      </c>
      <c r="C156" s="352" t="s">
        <v>4516</v>
      </c>
      <c r="D156" s="352"/>
      <c r="E156" s="404"/>
      <c r="F156" s="404"/>
      <c r="G156" s="352" t="s">
        <v>4468</v>
      </c>
      <c r="H156" s="352"/>
      <c r="I156" s="364"/>
      <c r="J156" s="364"/>
      <c r="K156" s="405"/>
      <c r="L156" s="366" t="s">
        <v>4368</v>
      </c>
    </row>
    <row r="157" s="341" customFormat="1" ht="19.2" customHeight="1" spans="1:12">
      <c r="A157" s="350">
        <v>151</v>
      </c>
      <c r="B157" s="386" t="s">
        <v>3901</v>
      </c>
      <c r="C157" s="352" t="s">
        <v>4517</v>
      </c>
      <c r="D157" s="352"/>
      <c r="E157" s="404"/>
      <c r="F157" s="404"/>
      <c r="G157" s="352" t="s">
        <v>4468</v>
      </c>
      <c r="H157" s="352"/>
      <c r="I157" s="364"/>
      <c r="J157" s="364"/>
      <c r="K157" s="405"/>
      <c r="L157" s="366" t="s">
        <v>4368</v>
      </c>
    </row>
    <row r="158" s="341" customFormat="1" ht="19.2" customHeight="1" spans="1:12">
      <c r="A158" s="350">
        <v>152</v>
      </c>
      <c r="B158" s="386" t="s">
        <v>3901</v>
      </c>
      <c r="C158" s="352" t="s">
        <v>4518</v>
      </c>
      <c r="D158" s="352"/>
      <c r="E158" s="404"/>
      <c r="F158" s="404"/>
      <c r="G158" s="352" t="s">
        <v>4468</v>
      </c>
      <c r="H158" s="352"/>
      <c r="I158" s="364"/>
      <c r="J158" s="364"/>
      <c r="K158" s="405"/>
      <c r="L158" s="366" t="s">
        <v>4368</v>
      </c>
    </row>
    <row r="159" s="341" customFormat="1" ht="19.2" customHeight="1" spans="1:12">
      <c r="A159" s="350">
        <v>153</v>
      </c>
      <c r="B159" s="386" t="s">
        <v>3901</v>
      </c>
      <c r="C159" s="352" t="s">
        <v>4519</v>
      </c>
      <c r="D159" s="352"/>
      <c r="E159" s="404"/>
      <c r="F159" s="404"/>
      <c r="G159" s="352" t="s">
        <v>4468</v>
      </c>
      <c r="H159" s="352"/>
      <c r="I159" s="364"/>
      <c r="J159" s="364"/>
      <c r="K159" s="405"/>
      <c r="L159" s="366" t="s">
        <v>4368</v>
      </c>
    </row>
    <row r="160" s="341" customFormat="1" ht="19.2" customHeight="1" spans="1:12">
      <c r="A160" s="350">
        <v>154</v>
      </c>
      <c r="B160" s="386" t="s">
        <v>3901</v>
      </c>
      <c r="C160" s="352" t="s">
        <v>4520</v>
      </c>
      <c r="D160" s="352"/>
      <c r="E160" s="404"/>
      <c r="F160" s="404"/>
      <c r="G160" s="352" t="s">
        <v>4468</v>
      </c>
      <c r="H160" s="352"/>
      <c r="I160" s="364"/>
      <c r="J160" s="364"/>
      <c r="K160" s="405"/>
      <c r="L160" s="366" t="s">
        <v>4368</v>
      </c>
    </row>
    <row r="161" s="341" customFormat="1" ht="19.2" customHeight="1" spans="1:12">
      <c r="A161" s="350">
        <v>155</v>
      </c>
      <c r="B161" s="386" t="s">
        <v>3901</v>
      </c>
      <c r="C161" s="352" t="s">
        <v>2740</v>
      </c>
      <c r="D161" s="352"/>
      <c r="E161" s="404"/>
      <c r="F161" s="404"/>
      <c r="G161" s="352" t="s">
        <v>4468</v>
      </c>
      <c r="H161" s="352"/>
      <c r="I161" s="364"/>
      <c r="J161" s="364"/>
      <c r="K161" s="405"/>
      <c r="L161" s="366" t="s">
        <v>4368</v>
      </c>
    </row>
    <row r="162" s="341" customFormat="1" ht="19.2" customHeight="1" spans="1:12">
      <c r="A162" s="350">
        <v>156</v>
      </c>
      <c r="B162" s="386" t="s">
        <v>3901</v>
      </c>
      <c r="C162" s="352" t="s">
        <v>4521</v>
      </c>
      <c r="D162" s="352"/>
      <c r="E162" s="404"/>
      <c r="F162" s="404"/>
      <c r="G162" s="352" t="s">
        <v>4468</v>
      </c>
      <c r="H162" s="352"/>
      <c r="I162" s="364"/>
      <c r="J162" s="364"/>
      <c r="K162" s="405"/>
      <c r="L162" s="366" t="s">
        <v>4368</v>
      </c>
    </row>
    <row r="163" s="341" customFormat="1" ht="19.2" customHeight="1" spans="1:12">
      <c r="A163" s="350">
        <v>157</v>
      </c>
      <c r="B163" s="386" t="s">
        <v>3901</v>
      </c>
      <c r="C163" s="352" t="s">
        <v>2740</v>
      </c>
      <c r="D163" s="352"/>
      <c r="E163" s="404"/>
      <c r="F163" s="404"/>
      <c r="G163" s="352" t="s">
        <v>4468</v>
      </c>
      <c r="H163" s="352"/>
      <c r="I163" s="364"/>
      <c r="J163" s="364"/>
      <c r="K163" s="405"/>
      <c r="L163" s="366" t="s">
        <v>4368</v>
      </c>
    </row>
    <row r="164" s="341" customFormat="1" ht="19.2" customHeight="1" spans="1:12">
      <c r="A164" s="350">
        <v>158</v>
      </c>
      <c r="B164" s="386" t="s">
        <v>3901</v>
      </c>
      <c r="C164" s="352" t="s">
        <v>4522</v>
      </c>
      <c r="D164" s="352"/>
      <c r="E164" s="404"/>
      <c r="F164" s="404"/>
      <c r="G164" s="352" t="s">
        <v>4468</v>
      </c>
      <c r="H164" s="352"/>
      <c r="I164" s="364"/>
      <c r="J164" s="364"/>
      <c r="K164" s="405"/>
      <c r="L164" s="366" t="s">
        <v>4368</v>
      </c>
    </row>
    <row r="165" s="341" customFormat="1" ht="19.2" customHeight="1" spans="1:12">
      <c r="A165" s="350">
        <v>159</v>
      </c>
      <c r="B165" s="386" t="s">
        <v>3901</v>
      </c>
      <c r="C165" s="352" t="s">
        <v>4523</v>
      </c>
      <c r="D165" s="352"/>
      <c r="E165" s="404"/>
      <c r="F165" s="404"/>
      <c r="G165" s="352" t="s">
        <v>4468</v>
      </c>
      <c r="H165" s="352"/>
      <c r="I165" s="364"/>
      <c r="J165" s="364"/>
      <c r="K165" s="405"/>
      <c r="L165" s="366" t="s">
        <v>4368</v>
      </c>
    </row>
    <row r="166" s="341" customFormat="1" ht="19.2" customHeight="1" spans="1:12">
      <c r="A166" s="350">
        <v>160</v>
      </c>
      <c r="B166" s="386" t="s">
        <v>3901</v>
      </c>
      <c r="C166" s="352" t="s">
        <v>4524</v>
      </c>
      <c r="D166" s="352"/>
      <c r="E166" s="404"/>
      <c r="F166" s="404"/>
      <c r="G166" s="352" t="s">
        <v>4468</v>
      </c>
      <c r="H166" s="352"/>
      <c r="I166" s="364"/>
      <c r="J166" s="364"/>
      <c r="K166" s="405"/>
      <c r="L166" s="366" t="s">
        <v>4368</v>
      </c>
    </row>
    <row r="167" s="341" customFormat="1" ht="19.2" customHeight="1" spans="1:12">
      <c r="A167" s="350">
        <v>161</v>
      </c>
      <c r="B167" s="386" t="s">
        <v>3901</v>
      </c>
      <c r="C167" s="352" t="s">
        <v>4525</v>
      </c>
      <c r="D167" s="352" t="s">
        <v>4526</v>
      </c>
      <c r="E167" s="404"/>
      <c r="F167" s="404"/>
      <c r="G167" s="352" t="s">
        <v>4468</v>
      </c>
      <c r="H167" s="352"/>
      <c r="I167" s="364"/>
      <c r="J167" s="364"/>
      <c r="K167" s="405"/>
      <c r="L167" s="366" t="s">
        <v>4368</v>
      </c>
    </row>
    <row r="168" s="341" customFormat="1" ht="19.2" customHeight="1" spans="1:12">
      <c r="A168" s="350">
        <v>162</v>
      </c>
      <c r="B168" s="386" t="s">
        <v>3901</v>
      </c>
      <c r="C168" s="352" t="s">
        <v>4525</v>
      </c>
      <c r="D168" s="352" t="s">
        <v>4527</v>
      </c>
      <c r="E168" s="404"/>
      <c r="F168" s="404"/>
      <c r="G168" s="352" t="s">
        <v>4468</v>
      </c>
      <c r="H168" s="352"/>
      <c r="I168" s="364"/>
      <c r="J168" s="364"/>
      <c r="K168" s="405"/>
      <c r="L168" s="366" t="s">
        <v>4368</v>
      </c>
    </row>
    <row r="169" s="341" customFormat="1" ht="19.2" customHeight="1" spans="1:12">
      <c r="A169" s="350">
        <v>163</v>
      </c>
      <c r="B169" s="386" t="s">
        <v>3901</v>
      </c>
      <c r="C169" s="352" t="s">
        <v>4528</v>
      </c>
      <c r="D169" s="352"/>
      <c r="E169" s="404"/>
      <c r="F169" s="404"/>
      <c r="G169" s="352" t="s">
        <v>4468</v>
      </c>
      <c r="H169" s="352"/>
      <c r="I169" s="364"/>
      <c r="J169" s="364"/>
      <c r="K169" s="405"/>
      <c r="L169" s="366" t="s">
        <v>4368</v>
      </c>
    </row>
    <row r="170" s="341" customFormat="1" ht="19.2" customHeight="1" spans="1:12">
      <c r="A170" s="350">
        <v>164</v>
      </c>
      <c r="B170" s="386" t="s">
        <v>3901</v>
      </c>
      <c r="C170" s="352" t="s">
        <v>4528</v>
      </c>
      <c r="D170" s="352"/>
      <c r="E170" s="404"/>
      <c r="F170" s="404"/>
      <c r="G170" s="352" t="s">
        <v>4468</v>
      </c>
      <c r="H170" s="352"/>
      <c r="I170" s="364"/>
      <c r="J170" s="364"/>
      <c r="K170" s="405"/>
      <c r="L170" s="366" t="s">
        <v>4368</v>
      </c>
    </row>
    <row r="171" s="341" customFormat="1" ht="19.2" customHeight="1" spans="1:12">
      <c r="A171" s="350">
        <v>165</v>
      </c>
      <c r="B171" s="386" t="s">
        <v>3901</v>
      </c>
      <c r="C171" s="352" t="s">
        <v>4529</v>
      </c>
      <c r="D171" s="352"/>
      <c r="E171" s="404"/>
      <c r="F171" s="404"/>
      <c r="G171" s="352" t="s">
        <v>4468</v>
      </c>
      <c r="H171" s="352"/>
      <c r="I171" s="364"/>
      <c r="J171" s="364"/>
      <c r="K171" s="405"/>
      <c r="L171" s="366" t="s">
        <v>4368</v>
      </c>
    </row>
    <row r="172" s="341" customFormat="1" ht="19.2" customHeight="1" spans="1:12">
      <c r="A172" s="350">
        <v>166</v>
      </c>
      <c r="B172" s="386" t="s">
        <v>3901</v>
      </c>
      <c r="C172" s="352" t="s">
        <v>4530</v>
      </c>
      <c r="D172" s="352"/>
      <c r="E172" s="404"/>
      <c r="F172" s="404"/>
      <c r="G172" s="352" t="s">
        <v>4468</v>
      </c>
      <c r="H172" s="352"/>
      <c r="I172" s="364"/>
      <c r="J172" s="364"/>
      <c r="K172" s="405"/>
      <c r="L172" s="366" t="s">
        <v>4368</v>
      </c>
    </row>
    <row r="173" s="341" customFormat="1" ht="19.2" customHeight="1" spans="1:12">
      <c r="A173" s="350">
        <v>167</v>
      </c>
      <c r="B173" s="386" t="s">
        <v>3901</v>
      </c>
      <c r="C173" s="352" t="s">
        <v>4531</v>
      </c>
      <c r="D173" s="352"/>
      <c r="E173" s="404"/>
      <c r="F173" s="404"/>
      <c r="G173" s="352" t="s">
        <v>4468</v>
      </c>
      <c r="H173" s="352"/>
      <c r="I173" s="364"/>
      <c r="J173" s="364"/>
      <c r="K173" s="405"/>
      <c r="L173" s="366" t="s">
        <v>4368</v>
      </c>
    </row>
    <row r="174" s="341" customFormat="1" ht="19.2" customHeight="1" spans="1:12">
      <c r="A174" s="350">
        <v>168</v>
      </c>
      <c r="B174" s="386" t="s">
        <v>3901</v>
      </c>
      <c r="C174" s="352" t="s">
        <v>4532</v>
      </c>
      <c r="D174" s="352" t="s">
        <v>4533</v>
      </c>
      <c r="E174" s="404"/>
      <c r="F174" s="404"/>
      <c r="G174" s="352" t="s">
        <v>4468</v>
      </c>
      <c r="H174" s="352"/>
      <c r="I174" s="364"/>
      <c r="J174" s="364"/>
      <c r="K174" s="405"/>
      <c r="L174" s="366" t="s">
        <v>4368</v>
      </c>
    </row>
    <row r="175" s="341" customFormat="1" ht="19.2" customHeight="1" spans="1:12">
      <c r="A175" s="350">
        <v>169</v>
      </c>
      <c r="B175" s="386" t="s">
        <v>3901</v>
      </c>
      <c r="C175" s="352" t="s">
        <v>4474</v>
      </c>
      <c r="D175" s="352" t="s">
        <v>4503</v>
      </c>
      <c r="E175" s="404"/>
      <c r="F175" s="404"/>
      <c r="G175" s="352" t="s">
        <v>4468</v>
      </c>
      <c r="H175" s="352"/>
      <c r="I175" s="364"/>
      <c r="J175" s="364"/>
      <c r="K175" s="405"/>
      <c r="L175" s="366" t="s">
        <v>4368</v>
      </c>
    </row>
    <row r="176" s="341" customFormat="1" ht="19.2" customHeight="1" spans="1:12">
      <c r="A176" s="350">
        <v>170</v>
      </c>
      <c r="B176" s="386" t="s">
        <v>3901</v>
      </c>
      <c r="C176" s="352" t="s">
        <v>4504</v>
      </c>
      <c r="D176" s="352"/>
      <c r="E176" s="404"/>
      <c r="F176" s="404"/>
      <c r="G176" s="352" t="s">
        <v>4468</v>
      </c>
      <c r="H176" s="352"/>
      <c r="I176" s="364"/>
      <c r="J176" s="364"/>
      <c r="K176" s="405"/>
      <c r="L176" s="366" t="s">
        <v>4368</v>
      </c>
    </row>
    <row r="177" s="341" customFormat="1" ht="19.2" customHeight="1" spans="1:12">
      <c r="A177" s="350">
        <v>171</v>
      </c>
      <c r="B177" s="386" t="s">
        <v>3901</v>
      </c>
      <c r="C177" s="352" t="s">
        <v>581</v>
      </c>
      <c r="D177" s="352"/>
      <c r="E177" s="404"/>
      <c r="F177" s="404"/>
      <c r="G177" s="352" t="s">
        <v>4468</v>
      </c>
      <c r="H177" s="352"/>
      <c r="I177" s="364"/>
      <c r="J177" s="364"/>
      <c r="K177" s="405"/>
      <c r="L177" s="366" t="s">
        <v>4368</v>
      </c>
    </row>
    <row r="178" s="341" customFormat="1" ht="19.2" customHeight="1" spans="1:12">
      <c r="A178" s="350">
        <v>172</v>
      </c>
      <c r="B178" s="386" t="s">
        <v>3901</v>
      </c>
      <c r="C178" s="352" t="s">
        <v>4534</v>
      </c>
      <c r="D178" s="352"/>
      <c r="E178" s="404"/>
      <c r="F178" s="404"/>
      <c r="G178" s="352" t="s">
        <v>4468</v>
      </c>
      <c r="H178" s="352"/>
      <c r="I178" s="364"/>
      <c r="J178" s="364"/>
      <c r="K178" s="405"/>
      <c r="L178" s="366" t="s">
        <v>4368</v>
      </c>
    </row>
    <row r="179" s="341" customFormat="1" ht="19.2" customHeight="1" spans="1:12">
      <c r="A179" s="350">
        <v>173</v>
      </c>
      <c r="B179" s="386" t="s">
        <v>3901</v>
      </c>
      <c r="C179" s="352" t="s">
        <v>4521</v>
      </c>
      <c r="D179" s="352"/>
      <c r="E179" s="404"/>
      <c r="F179" s="404"/>
      <c r="G179" s="352" t="s">
        <v>4468</v>
      </c>
      <c r="H179" s="352"/>
      <c r="I179" s="364"/>
      <c r="J179" s="364"/>
      <c r="K179" s="405"/>
      <c r="L179" s="366" t="s">
        <v>4368</v>
      </c>
    </row>
    <row r="180" s="341" customFormat="1" ht="19.2" customHeight="1" spans="1:12">
      <c r="A180" s="350">
        <v>174</v>
      </c>
      <c r="B180" s="386" t="s">
        <v>3901</v>
      </c>
      <c r="C180" s="352" t="s">
        <v>4535</v>
      </c>
      <c r="D180" s="352"/>
      <c r="E180" s="404"/>
      <c r="F180" s="404"/>
      <c r="G180" s="352" t="s">
        <v>4468</v>
      </c>
      <c r="H180" s="352"/>
      <c r="I180" s="364"/>
      <c r="J180" s="364"/>
      <c r="K180" s="405"/>
      <c r="L180" s="366" t="s">
        <v>4368</v>
      </c>
    </row>
    <row r="181" s="341" customFormat="1" ht="19.2" customHeight="1" spans="1:12">
      <c r="A181" s="350">
        <v>175</v>
      </c>
      <c r="B181" s="386" t="s">
        <v>3901</v>
      </c>
      <c r="C181" s="352" t="s">
        <v>4525</v>
      </c>
      <c r="D181" s="352" t="s">
        <v>4536</v>
      </c>
      <c r="E181" s="404"/>
      <c r="F181" s="404"/>
      <c r="G181" s="352" t="s">
        <v>4468</v>
      </c>
      <c r="H181" s="352"/>
      <c r="I181" s="364"/>
      <c r="J181" s="364"/>
      <c r="K181" s="405"/>
      <c r="L181" s="366" t="s">
        <v>4368</v>
      </c>
    </row>
    <row r="182" s="341" customFormat="1" ht="19.2" customHeight="1" spans="1:12">
      <c r="A182" s="350">
        <v>176</v>
      </c>
      <c r="B182" s="386" t="s">
        <v>3901</v>
      </c>
      <c r="C182" s="352" t="s">
        <v>4537</v>
      </c>
      <c r="D182" s="352" t="s">
        <v>4538</v>
      </c>
      <c r="E182" s="404"/>
      <c r="F182" s="404"/>
      <c r="G182" s="352" t="s">
        <v>4468</v>
      </c>
      <c r="H182" s="352"/>
      <c r="I182" s="364"/>
      <c r="J182" s="364"/>
      <c r="K182" s="405"/>
      <c r="L182" s="366" t="s">
        <v>4368</v>
      </c>
    </row>
    <row r="183" s="341" customFormat="1" ht="19.2" customHeight="1" spans="1:12">
      <c r="A183" s="350">
        <v>177</v>
      </c>
      <c r="B183" s="386" t="s">
        <v>3901</v>
      </c>
      <c r="C183" s="352" t="s">
        <v>4525</v>
      </c>
      <c r="D183" s="352" t="s">
        <v>4526</v>
      </c>
      <c r="E183" s="404"/>
      <c r="F183" s="404"/>
      <c r="G183" s="352" t="s">
        <v>4468</v>
      </c>
      <c r="H183" s="352"/>
      <c r="I183" s="364"/>
      <c r="J183" s="364"/>
      <c r="K183" s="405"/>
      <c r="L183" s="366" t="s">
        <v>4368</v>
      </c>
    </row>
    <row r="184" s="341" customFormat="1" ht="19.2" customHeight="1" spans="1:12">
      <c r="A184" s="350">
        <v>178</v>
      </c>
      <c r="B184" s="386" t="s">
        <v>3901</v>
      </c>
      <c r="C184" s="352" t="s">
        <v>4525</v>
      </c>
      <c r="D184" s="352" t="s">
        <v>4527</v>
      </c>
      <c r="E184" s="404"/>
      <c r="F184" s="404"/>
      <c r="G184" s="352" t="s">
        <v>4468</v>
      </c>
      <c r="H184" s="352"/>
      <c r="I184" s="364"/>
      <c r="J184" s="364"/>
      <c r="K184" s="405"/>
      <c r="L184" s="366" t="s">
        <v>4368</v>
      </c>
    </row>
    <row r="185" s="341" customFormat="1" ht="19.2" customHeight="1" spans="1:12">
      <c r="A185" s="350">
        <v>179</v>
      </c>
      <c r="B185" s="386" t="s">
        <v>3901</v>
      </c>
      <c r="C185" s="352" t="s">
        <v>4528</v>
      </c>
      <c r="D185" s="352"/>
      <c r="E185" s="404"/>
      <c r="F185" s="404"/>
      <c r="G185" s="352" t="s">
        <v>4468</v>
      </c>
      <c r="H185" s="352"/>
      <c r="I185" s="364"/>
      <c r="J185" s="364"/>
      <c r="K185" s="405"/>
      <c r="L185" s="366" t="s">
        <v>4368</v>
      </c>
    </row>
    <row r="186" s="341" customFormat="1" ht="19.2" customHeight="1" spans="1:12">
      <c r="A186" s="350">
        <v>180</v>
      </c>
      <c r="B186" s="386" t="s">
        <v>3901</v>
      </c>
      <c r="C186" s="352" t="s">
        <v>4528</v>
      </c>
      <c r="D186" s="352"/>
      <c r="E186" s="404"/>
      <c r="F186" s="404"/>
      <c r="G186" s="352" t="s">
        <v>4468</v>
      </c>
      <c r="H186" s="352"/>
      <c r="I186" s="364"/>
      <c r="J186" s="364"/>
      <c r="K186" s="405"/>
      <c r="L186" s="366" t="s">
        <v>4368</v>
      </c>
    </row>
    <row r="187" s="341" customFormat="1" ht="19.2" customHeight="1" spans="1:12">
      <c r="A187" s="350">
        <v>181</v>
      </c>
      <c r="B187" s="386" t="s">
        <v>3901</v>
      </c>
      <c r="C187" s="352" t="s">
        <v>4539</v>
      </c>
      <c r="D187" s="352"/>
      <c r="E187" s="404"/>
      <c r="F187" s="404"/>
      <c r="G187" s="352" t="s">
        <v>4468</v>
      </c>
      <c r="H187" s="352"/>
      <c r="I187" s="364"/>
      <c r="J187" s="364"/>
      <c r="K187" s="405"/>
      <c r="L187" s="366" t="s">
        <v>4368</v>
      </c>
    </row>
    <row r="188" s="341" customFormat="1" ht="19.2" customHeight="1" spans="1:12">
      <c r="A188" s="350">
        <v>182</v>
      </c>
      <c r="B188" s="386" t="s">
        <v>3901</v>
      </c>
      <c r="C188" s="352" t="s">
        <v>4540</v>
      </c>
      <c r="D188" s="352"/>
      <c r="E188" s="404"/>
      <c r="F188" s="404"/>
      <c r="G188" s="352" t="s">
        <v>4468</v>
      </c>
      <c r="H188" s="352"/>
      <c r="I188" s="364"/>
      <c r="J188" s="364"/>
      <c r="K188" s="405"/>
      <c r="L188" s="366" t="s">
        <v>4368</v>
      </c>
    </row>
    <row r="189" s="341" customFormat="1" ht="19.2" customHeight="1" spans="1:12">
      <c r="A189" s="350">
        <v>183</v>
      </c>
      <c r="B189" s="386" t="s">
        <v>3901</v>
      </c>
      <c r="C189" s="352" t="s">
        <v>4541</v>
      </c>
      <c r="D189" s="352" t="s">
        <v>4542</v>
      </c>
      <c r="E189" s="404"/>
      <c r="F189" s="404"/>
      <c r="G189" s="352" t="s">
        <v>4468</v>
      </c>
      <c r="H189" s="352"/>
      <c r="I189" s="364"/>
      <c r="J189" s="364"/>
      <c r="K189" s="405"/>
      <c r="L189" s="366" t="s">
        <v>4368</v>
      </c>
    </row>
    <row r="190" s="341" customFormat="1" ht="19.2" customHeight="1" spans="1:12">
      <c r="A190" s="350">
        <v>184</v>
      </c>
      <c r="B190" s="386" t="s">
        <v>3901</v>
      </c>
      <c r="C190" s="352" t="s">
        <v>4051</v>
      </c>
      <c r="D190" s="352"/>
      <c r="E190" s="404"/>
      <c r="F190" s="404"/>
      <c r="G190" s="352" t="s">
        <v>4468</v>
      </c>
      <c r="H190" s="352"/>
      <c r="I190" s="364"/>
      <c r="J190" s="364"/>
      <c r="K190" s="405"/>
      <c r="L190" s="366" t="s">
        <v>4368</v>
      </c>
    </row>
    <row r="191" s="341" customFormat="1" ht="19.2" customHeight="1" spans="1:12">
      <c r="A191" s="350">
        <v>185</v>
      </c>
      <c r="B191" s="386" t="s">
        <v>3901</v>
      </c>
      <c r="C191" s="352" t="s">
        <v>4543</v>
      </c>
      <c r="D191" s="352" t="s">
        <v>3916</v>
      </c>
      <c r="E191" s="404"/>
      <c r="F191" s="404"/>
      <c r="G191" s="352" t="s">
        <v>4468</v>
      </c>
      <c r="H191" s="352"/>
      <c r="I191" s="364"/>
      <c r="J191" s="364"/>
      <c r="K191" s="405"/>
      <c r="L191" s="366" t="s">
        <v>4368</v>
      </c>
    </row>
    <row r="192" s="341" customFormat="1" ht="19.2" customHeight="1" spans="1:12">
      <c r="A192" s="350">
        <v>186</v>
      </c>
      <c r="B192" s="386" t="s">
        <v>3901</v>
      </c>
      <c r="C192" s="352" t="s">
        <v>4544</v>
      </c>
      <c r="D192" s="352" t="s">
        <v>4545</v>
      </c>
      <c r="E192" s="404"/>
      <c r="F192" s="404"/>
      <c r="G192" s="352" t="s">
        <v>4468</v>
      </c>
      <c r="H192" s="352"/>
      <c r="I192" s="364"/>
      <c r="J192" s="364"/>
      <c r="K192" s="405"/>
      <c r="L192" s="366" t="s">
        <v>4368</v>
      </c>
    </row>
    <row r="193" s="341" customFormat="1" ht="19.2" customHeight="1" spans="1:12">
      <c r="A193" s="350">
        <v>187</v>
      </c>
      <c r="B193" s="386" t="s">
        <v>3901</v>
      </c>
      <c r="C193" s="352" t="s">
        <v>4546</v>
      </c>
      <c r="D193" s="352" t="s">
        <v>4547</v>
      </c>
      <c r="E193" s="404"/>
      <c r="F193" s="404"/>
      <c r="G193" s="352" t="s">
        <v>4468</v>
      </c>
      <c r="H193" s="352"/>
      <c r="I193" s="364"/>
      <c r="J193" s="364"/>
      <c r="K193" s="405"/>
      <c r="L193" s="366" t="s">
        <v>4368</v>
      </c>
    </row>
    <row r="194" s="341" customFormat="1" ht="19.2" customHeight="1" spans="1:12">
      <c r="A194" s="350">
        <v>188</v>
      </c>
      <c r="B194" s="386" t="s">
        <v>3901</v>
      </c>
      <c r="C194" s="352" t="s">
        <v>4548</v>
      </c>
      <c r="D194" s="352" t="s">
        <v>4549</v>
      </c>
      <c r="E194" s="404"/>
      <c r="F194" s="404"/>
      <c r="G194" s="352" t="s">
        <v>4468</v>
      </c>
      <c r="H194" s="352"/>
      <c r="I194" s="364"/>
      <c r="J194" s="364"/>
      <c r="K194" s="405"/>
      <c r="L194" s="366" t="s">
        <v>4368</v>
      </c>
    </row>
    <row r="195" s="341" customFormat="1" ht="19.2" customHeight="1" spans="1:12">
      <c r="A195" s="350">
        <v>189</v>
      </c>
      <c r="B195" s="386" t="s">
        <v>3901</v>
      </c>
      <c r="C195" s="352" t="s">
        <v>4550</v>
      </c>
      <c r="D195" s="352" t="s">
        <v>4551</v>
      </c>
      <c r="E195" s="404"/>
      <c r="F195" s="404"/>
      <c r="G195" s="352" t="s">
        <v>4468</v>
      </c>
      <c r="H195" s="352"/>
      <c r="I195" s="364"/>
      <c r="J195" s="364"/>
      <c r="K195" s="405"/>
      <c r="L195" s="366" t="s">
        <v>4368</v>
      </c>
    </row>
    <row r="196" s="341" customFormat="1" ht="19.2" customHeight="1" spans="1:12">
      <c r="A196" s="350">
        <v>190</v>
      </c>
      <c r="B196" s="386" t="s">
        <v>3901</v>
      </c>
      <c r="C196" s="352" t="s">
        <v>4552</v>
      </c>
      <c r="D196" s="352"/>
      <c r="E196" s="404"/>
      <c r="F196" s="404"/>
      <c r="G196" s="352" t="s">
        <v>4468</v>
      </c>
      <c r="H196" s="352"/>
      <c r="I196" s="364"/>
      <c r="J196" s="364"/>
      <c r="K196" s="405"/>
      <c r="L196" s="366" t="s">
        <v>4368</v>
      </c>
    </row>
    <row r="197" s="341" customFormat="1" ht="19.2" customHeight="1" spans="1:12">
      <c r="A197" s="350">
        <v>191</v>
      </c>
      <c r="B197" s="386" t="s">
        <v>3901</v>
      </c>
      <c r="C197" s="352" t="s">
        <v>4553</v>
      </c>
      <c r="D197" s="352" t="s">
        <v>4554</v>
      </c>
      <c r="E197" s="404"/>
      <c r="F197" s="404"/>
      <c r="G197" s="352" t="s">
        <v>4468</v>
      </c>
      <c r="H197" s="352"/>
      <c r="I197" s="364"/>
      <c r="J197" s="364"/>
      <c r="K197" s="405"/>
      <c r="L197" s="366" t="s">
        <v>4368</v>
      </c>
    </row>
    <row r="198" s="341" customFormat="1" ht="19.2" customHeight="1" spans="1:12">
      <c r="A198" s="350">
        <v>192</v>
      </c>
      <c r="B198" s="386" t="s">
        <v>3901</v>
      </c>
      <c r="C198" s="352" t="s">
        <v>4168</v>
      </c>
      <c r="D198" s="352" t="s">
        <v>4555</v>
      </c>
      <c r="E198" s="404"/>
      <c r="F198" s="404"/>
      <c r="G198" s="352" t="s">
        <v>4468</v>
      </c>
      <c r="H198" s="352"/>
      <c r="I198" s="364"/>
      <c r="J198" s="364"/>
      <c r="K198" s="405"/>
      <c r="L198" s="366" t="s">
        <v>4368</v>
      </c>
    </row>
    <row r="199" s="341" customFormat="1" ht="19.2" customHeight="1" spans="1:12">
      <c r="A199" s="350">
        <v>193</v>
      </c>
      <c r="B199" s="386" t="s">
        <v>3901</v>
      </c>
      <c r="C199" s="352" t="s">
        <v>4171</v>
      </c>
      <c r="D199" s="352" t="s">
        <v>4172</v>
      </c>
      <c r="E199" s="404"/>
      <c r="F199" s="404"/>
      <c r="G199" s="352" t="s">
        <v>4468</v>
      </c>
      <c r="H199" s="352"/>
      <c r="I199" s="364"/>
      <c r="J199" s="364"/>
      <c r="K199" s="405"/>
      <c r="L199" s="366" t="s">
        <v>4368</v>
      </c>
    </row>
    <row r="200" s="341" customFormat="1" ht="19.2" customHeight="1" spans="1:12">
      <c r="A200" s="350">
        <v>194</v>
      </c>
      <c r="B200" s="386" t="s">
        <v>3901</v>
      </c>
      <c r="C200" s="352" t="s">
        <v>4173</v>
      </c>
      <c r="D200" s="352" t="s">
        <v>4174</v>
      </c>
      <c r="E200" s="404"/>
      <c r="F200" s="404"/>
      <c r="G200" s="352" t="s">
        <v>4468</v>
      </c>
      <c r="H200" s="352"/>
      <c r="I200" s="364"/>
      <c r="J200" s="364"/>
      <c r="K200" s="405"/>
      <c r="L200" s="366" t="s">
        <v>4368</v>
      </c>
    </row>
    <row r="201" s="341" customFormat="1" ht="19.2" customHeight="1" spans="1:12">
      <c r="A201" s="350">
        <v>195</v>
      </c>
      <c r="B201" s="386" t="s">
        <v>3901</v>
      </c>
      <c r="C201" s="352" t="s">
        <v>655</v>
      </c>
      <c r="D201" s="352" t="s">
        <v>3973</v>
      </c>
      <c r="E201" s="404"/>
      <c r="F201" s="404"/>
      <c r="G201" s="352" t="s">
        <v>4468</v>
      </c>
      <c r="H201" s="352"/>
      <c r="I201" s="364"/>
      <c r="J201" s="364"/>
      <c r="K201" s="405"/>
      <c r="L201" s="366" t="s">
        <v>4368</v>
      </c>
    </row>
    <row r="202" s="341" customFormat="1" ht="19.2" customHeight="1" spans="1:12">
      <c r="A202" s="350">
        <v>196</v>
      </c>
      <c r="B202" s="386" t="s">
        <v>3901</v>
      </c>
      <c r="C202" s="352" t="s">
        <v>4166</v>
      </c>
      <c r="D202" s="352" t="s">
        <v>4167</v>
      </c>
      <c r="E202" s="404"/>
      <c r="F202" s="404"/>
      <c r="G202" s="352" t="s">
        <v>4468</v>
      </c>
      <c r="H202" s="352"/>
      <c r="I202" s="364"/>
      <c r="J202" s="364"/>
      <c r="K202" s="405"/>
      <c r="L202" s="366" t="s">
        <v>4368</v>
      </c>
    </row>
    <row r="203" s="341" customFormat="1" ht="19.2" customHeight="1" spans="1:12">
      <c r="A203" s="350">
        <v>197</v>
      </c>
      <c r="B203" s="386" t="s">
        <v>3901</v>
      </c>
      <c r="C203" s="352" t="s">
        <v>4556</v>
      </c>
      <c r="D203" s="352"/>
      <c r="E203" s="404"/>
      <c r="F203" s="404"/>
      <c r="G203" s="352" t="s">
        <v>4468</v>
      </c>
      <c r="H203" s="352"/>
      <c r="I203" s="364"/>
      <c r="J203" s="364"/>
      <c r="K203" s="405"/>
      <c r="L203" s="366" t="s">
        <v>4368</v>
      </c>
    </row>
    <row r="204" s="341" customFormat="1" ht="19.2" customHeight="1" spans="1:12">
      <c r="A204" s="350">
        <v>198</v>
      </c>
      <c r="B204" s="386" t="s">
        <v>3901</v>
      </c>
      <c r="C204" s="352" t="s">
        <v>4557</v>
      </c>
      <c r="D204" s="352"/>
      <c r="E204" s="404"/>
      <c r="F204" s="404"/>
      <c r="G204" s="352" t="s">
        <v>4468</v>
      </c>
      <c r="H204" s="352"/>
      <c r="I204" s="364"/>
      <c r="J204" s="364"/>
      <c r="K204" s="405"/>
      <c r="L204" s="366" t="s">
        <v>4368</v>
      </c>
    </row>
    <row r="205" s="341" customFormat="1" ht="19.2" customHeight="1" spans="1:12">
      <c r="A205" s="350">
        <v>199</v>
      </c>
      <c r="B205" s="386" t="s">
        <v>3901</v>
      </c>
      <c r="C205" s="352" t="s">
        <v>4558</v>
      </c>
      <c r="D205" s="352"/>
      <c r="E205" s="404"/>
      <c r="F205" s="404"/>
      <c r="G205" s="352" t="s">
        <v>4559</v>
      </c>
      <c r="H205" s="352"/>
      <c r="I205" s="364"/>
      <c r="J205" s="364"/>
      <c r="K205" s="405"/>
      <c r="L205" s="366" t="s">
        <v>4368</v>
      </c>
    </row>
    <row r="206" s="341" customFormat="1" ht="19.2" customHeight="1" spans="1:12">
      <c r="A206" s="350">
        <v>200</v>
      </c>
      <c r="B206" s="386" t="s">
        <v>3901</v>
      </c>
      <c r="C206" s="352" t="s">
        <v>4560</v>
      </c>
      <c r="D206" s="352" t="s">
        <v>3937</v>
      </c>
      <c r="E206" s="404"/>
      <c r="F206" s="404"/>
      <c r="G206" s="352" t="s">
        <v>4559</v>
      </c>
      <c r="H206" s="352"/>
      <c r="I206" s="364"/>
      <c r="J206" s="364"/>
      <c r="K206" s="405"/>
      <c r="L206" s="366" t="s">
        <v>4368</v>
      </c>
    </row>
    <row r="207" s="341" customFormat="1" ht="19.2" customHeight="1" spans="1:12">
      <c r="A207" s="350">
        <v>201</v>
      </c>
      <c r="B207" s="386" t="s">
        <v>3901</v>
      </c>
      <c r="C207" s="352" t="s">
        <v>4561</v>
      </c>
      <c r="D207" s="352" t="s">
        <v>4562</v>
      </c>
      <c r="E207" s="404"/>
      <c r="F207" s="404"/>
      <c r="G207" s="352" t="s">
        <v>4559</v>
      </c>
      <c r="H207" s="352"/>
      <c r="I207" s="364"/>
      <c r="J207" s="364"/>
      <c r="K207" s="405"/>
      <c r="L207" s="366" t="s">
        <v>4368</v>
      </c>
    </row>
    <row r="208" s="341" customFormat="1" ht="19.2" customHeight="1" spans="1:12">
      <c r="A208" s="350">
        <v>202</v>
      </c>
      <c r="B208" s="386" t="s">
        <v>3901</v>
      </c>
      <c r="C208" s="352" t="s">
        <v>4563</v>
      </c>
      <c r="D208" s="352">
        <v>1100</v>
      </c>
      <c r="E208" s="404"/>
      <c r="F208" s="404"/>
      <c r="G208" s="352" t="s">
        <v>4559</v>
      </c>
      <c r="H208" s="352"/>
      <c r="I208" s="364"/>
      <c r="J208" s="364"/>
      <c r="K208" s="405"/>
      <c r="L208" s="366" t="s">
        <v>4368</v>
      </c>
    </row>
    <row r="209" s="341" customFormat="1" ht="19.2" customHeight="1" spans="1:12">
      <c r="A209" s="350">
        <v>203</v>
      </c>
      <c r="B209" s="386" t="s">
        <v>3901</v>
      </c>
      <c r="C209" s="352" t="s">
        <v>4564</v>
      </c>
      <c r="D209" s="352"/>
      <c r="E209" s="404"/>
      <c r="F209" s="404"/>
      <c r="G209" s="352" t="s">
        <v>4559</v>
      </c>
      <c r="H209" s="352"/>
      <c r="I209" s="364"/>
      <c r="J209" s="364"/>
      <c r="K209" s="405"/>
      <c r="L209" s="366" t="s">
        <v>4368</v>
      </c>
    </row>
    <row r="210" s="341" customFormat="1" ht="19.2" customHeight="1" spans="1:12">
      <c r="A210" s="350">
        <v>204</v>
      </c>
      <c r="B210" s="386" t="s">
        <v>3901</v>
      </c>
      <c r="C210" s="352" t="s">
        <v>4565</v>
      </c>
      <c r="D210" s="352" t="s">
        <v>4566</v>
      </c>
      <c r="E210" s="404"/>
      <c r="F210" s="404"/>
      <c r="G210" s="352" t="s">
        <v>4559</v>
      </c>
      <c r="H210" s="352"/>
      <c r="I210" s="364"/>
      <c r="J210" s="364"/>
      <c r="K210" s="405"/>
      <c r="L210" s="366" t="s">
        <v>4368</v>
      </c>
    </row>
    <row r="211" s="341" customFormat="1" ht="19.2" customHeight="1" spans="1:12">
      <c r="A211" s="350">
        <v>205</v>
      </c>
      <c r="B211" s="386" t="s">
        <v>3901</v>
      </c>
      <c r="C211" s="352" t="s">
        <v>4567</v>
      </c>
      <c r="D211" s="352"/>
      <c r="E211" s="404"/>
      <c r="F211" s="404"/>
      <c r="G211" s="352" t="s">
        <v>4559</v>
      </c>
      <c r="H211" s="352"/>
      <c r="I211" s="364"/>
      <c r="J211" s="364"/>
      <c r="K211" s="405"/>
      <c r="L211" s="366" t="s">
        <v>4368</v>
      </c>
    </row>
    <row r="212" s="341" customFormat="1" ht="19.2" customHeight="1" spans="1:12">
      <c r="A212" s="350">
        <v>206</v>
      </c>
      <c r="B212" s="386" t="s">
        <v>3901</v>
      </c>
      <c r="C212" s="352" t="s">
        <v>4568</v>
      </c>
      <c r="D212" s="352"/>
      <c r="E212" s="404"/>
      <c r="F212" s="404"/>
      <c r="G212" s="352" t="s">
        <v>4559</v>
      </c>
      <c r="H212" s="352"/>
      <c r="I212" s="364"/>
      <c r="J212" s="364"/>
      <c r="K212" s="405"/>
      <c r="L212" s="366" t="s">
        <v>4368</v>
      </c>
    </row>
    <row r="213" s="341" customFormat="1" ht="19.2" customHeight="1" spans="1:12">
      <c r="A213" s="350">
        <v>207</v>
      </c>
      <c r="B213" s="386" t="s">
        <v>3901</v>
      </c>
      <c r="C213" s="352" t="s">
        <v>4569</v>
      </c>
      <c r="D213" s="352"/>
      <c r="E213" s="404"/>
      <c r="F213" s="404"/>
      <c r="G213" s="352" t="s">
        <v>4559</v>
      </c>
      <c r="H213" s="352"/>
      <c r="I213" s="364"/>
      <c r="J213" s="364"/>
      <c r="K213" s="405"/>
      <c r="L213" s="366" t="s">
        <v>4368</v>
      </c>
    </row>
    <row r="214" s="341" customFormat="1" ht="19.2" customHeight="1" spans="1:12">
      <c r="A214" s="350">
        <v>208</v>
      </c>
      <c r="B214" s="386" t="s">
        <v>3901</v>
      </c>
      <c r="C214" s="352" t="s">
        <v>4570</v>
      </c>
      <c r="D214" s="352"/>
      <c r="E214" s="404"/>
      <c r="F214" s="404"/>
      <c r="G214" s="352" t="s">
        <v>4559</v>
      </c>
      <c r="H214" s="352"/>
      <c r="I214" s="364"/>
      <c r="J214" s="364"/>
      <c r="K214" s="405"/>
      <c r="L214" s="366" t="s">
        <v>4368</v>
      </c>
    </row>
    <row r="215" s="341" customFormat="1" ht="19.2" customHeight="1" spans="1:12">
      <c r="A215" s="350">
        <v>209</v>
      </c>
      <c r="B215" s="386" t="s">
        <v>3901</v>
      </c>
      <c r="C215" s="352" t="s">
        <v>4571</v>
      </c>
      <c r="D215" s="352"/>
      <c r="E215" s="404"/>
      <c r="F215" s="404"/>
      <c r="G215" s="352" t="s">
        <v>4559</v>
      </c>
      <c r="H215" s="352"/>
      <c r="I215" s="364"/>
      <c r="J215" s="364"/>
      <c r="K215" s="405"/>
      <c r="L215" s="366" t="s">
        <v>4368</v>
      </c>
    </row>
    <row r="216" s="341" customFormat="1" ht="19.2" customHeight="1" spans="1:12">
      <c r="A216" s="350">
        <v>210</v>
      </c>
      <c r="B216" s="386" t="s">
        <v>3901</v>
      </c>
      <c r="C216" s="352" t="s">
        <v>4572</v>
      </c>
      <c r="D216" s="352"/>
      <c r="E216" s="404"/>
      <c r="F216" s="404"/>
      <c r="G216" s="352" t="s">
        <v>4559</v>
      </c>
      <c r="H216" s="352"/>
      <c r="I216" s="364"/>
      <c r="J216" s="364"/>
      <c r="K216" s="405"/>
      <c r="L216" s="366" t="s">
        <v>4368</v>
      </c>
    </row>
    <row r="217" s="341" customFormat="1" ht="19.2" customHeight="1" spans="1:12">
      <c r="A217" s="350">
        <v>211</v>
      </c>
      <c r="B217" s="386" t="s">
        <v>3901</v>
      </c>
      <c r="C217" s="352" t="s">
        <v>4573</v>
      </c>
      <c r="D217" s="352"/>
      <c r="E217" s="404"/>
      <c r="F217" s="404"/>
      <c r="G217" s="352" t="s">
        <v>4559</v>
      </c>
      <c r="H217" s="352"/>
      <c r="I217" s="364"/>
      <c r="J217" s="364"/>
      <c r="K217" s="405"/>
      <c r="L217" s="366" t="s">
        <v>4368</v>
      </c>
    </row>
    <row r="218" s="341" customFormat="1" ht="19.2" customHeight="1" spans="1:12">
      <c r="A218" s="350">
        <v>212</v>
      </c>
      <c r="B218" s="386" t="s">
        <v>3901</v>
      </c>
      <c r="C218" s="352" t="s">
        <v>4574</v>
      </c>
      <c r="D218" s="352"/>
      <c r="E218" s="404"/>
      <c r="F218" s="404"/>
      <c r="G218" s="352" t="s">
        <v>4559</v>
      </c>
      <c r="H218" s="352"/>
      <c r="I218" s="364"/>
      <c r="J218" s="364"/>
      <c r="K218" s="405"/>
      <c r="L218" s="366" t="s">
        <v>4368</v>
      </c>
    </row>
    <row r="219" s="341" customFormat="1" ht="19.2" customHeight="1" spans="1:12">
      <c r="A219" s="350">
        <v>213</v>
      </c>
      <c r="B219" s="386" t="s">
        <v>3901</v>
      </c>
      <c r="C219" s="352" t="s">
        <v>4575</v>
      </c>
      <c r="D219" s="352"/>
      <c r="E219" s="404"/>
      <c r="F219" s="404"/>
      <c r="G219" s="352" t="s">
        <v>4559</v>
      </c>
      <c r="H219" s="352"/>
      <c r="I219" s="364"/>
      <c r="J219" s="364"/>
      <c r="K219" s="405"/>
      <c r="L219" s="366" t="s">
        <v>4368</v>
      </c>
    </row>
    <row r="220" s="341" customFormat="1" ht="19.2" customHeight="1" spans="1:12">
      <c r="A220" s="350">
        <v>214</v>
      </c>
      <c r="B220" s="386" t="s">
        <v>3901</v>
      </c>
      <c r="C220" s="352" t="s">
        <v>4576</v>
      </c>
      <c r="D220" s="352"/>
      <c r="E220" s="404"/>
      <c r="F220" s="404"/>
      <c r="G220" s="352" t="s">
        <v>4559</v>
      </c>
      <c r="H220" s="352"/>
      <c r="I220" s="364"/>
      <c r="J220" s="364"/>
      <c r="K220" s="405"/>
      <c r="L220" s="366" t="s">
        <v>4368</v>
      </c>
    </row>
    <row r="221" s="341" customFormat="1" ht="19.2" customHeight="1" spans="1:12">
      <c r="A221" s="350">
        <v>215</v>
      </c>
      <c r="B221" s="386" t="s">
        <v>3901</v>
      </c>
      <c r="C221" s="352" t="s">
        <v>4577</v>
      </c>
      <c r="D221" s="352" t="s">
        <v>4578</v>
      </c>
      <c r="E221" s="404"/>
      <c r="F221" s="404"/>
      <c r="G221" s="352" t="s">
        <v>4559</v>
      </c>
      <c r="H221" s="352"/>
      <c r="I221" s="364"/>
      <c r="J221" s="364"/>
      <c r="K221" s="405"/>
      <c r="L221" s="366" t="s">
        <v>4368</v>
      </c>
    </row>
    <row r="222" s="341" customFormat="1" ht="19.2" customHeight="1" spans="1:12">
      <c r="A222" s="350">
        <v>216</v>
      </c>
      <c r="B222" s="386" t="s">
        <v>3901</v>
      </c>
      <c r="C222" s="352" t="s">
        <v>4579</v>
      </c>
      <c r="D222" s="352"/>
      <c r="E222" s="404"/>
      <c r="F222" s="404"/>
      <c r="G222" s="352" t="s">
        <v>4559</v>
      </c>
      <c r="H222" s="352"/>
      <c r="I222" s="364"/>
      <c r="J222" s="364"/>
      <c r="K222" s="405"/>
      <c r="L222" s="366" t="s">
        <v>4368</v>
      </c>
    </row>
    <row r="223" s="341" customFormat="1" ht="19.2" customHeight="1" spans="1:12">
      <c r="A223" s="350">
        <v>217</v>
      </c>
      <c r="B223" s="386" t="s">
        <v>3901</v>
      </c>
      <c r="C223" s="352" t="s">
        <v>1430</v>
      </c>
      <c r="D223" s="352" t="s">
        <v>4580</v>
      </c>
      <c r="E223" s="404"/>
      <c r="F223" s="404"/>
      <c r="G223" s="352" t="s">
        <v>4559</v>
      </c>
      <c r="H223" s="352"/>
      <c r="I223" s="364"/>
      <c r="J223" s="364"/>
      <c r="K223" s="405"/>
      <c r="L223" s="366" t="s">
        <v>4368</v>
      </c>
    </row>
    <row r="224" s="341" customFormat="1" ht="19.2" customHeight="1" spans="1:12">
      <c r="A224" s="350">
        <v>218</v>
      </c>
      <c r="B224" s="386" t="s">
        <v>3901</v>
      </c>
      <c r="C224" s="352" t="s">
        <v>1430</v>
      </c>
      <c r="D224" s="352" t="s">
        <v>4581</v>
      </c>
      <c r="E224" s="404"/>
      <c r="F224" s="404"/>
      <c r="G224" s="352" t="s">
        <v>4559</v>
      </c>
      <c r="H224" s="352"/>
      <c r="I224" s="364"/>
      <c r="J224" s="364"/>
      <c r="K224" s="405"/>
      <c r="L224" s="366" t="s">
        <v>4368</v>
      </c>
    </row>
    <row r="225" s="341" customFormat="1" ht="19.2" customHeight="1" spans="1:12">
      <c r="A225" s="350">
        <v>219</v>
      </c>
      <c r="B225" s="386" t="s">
        <v>3901</v>
      </c>
      <c r="C225" s="352" t="s">
        <v>1430</v>
      </c>
      <c r="D225" s="352" t="s">
        <v>4582</v>
      </c>
      <c r="E225" s="404"/>
      <c r="F225" s="404"/>
      <c r="G225" s="352" t="s">
        <v>4559</v>
      </c>
      <c r="H225" s="352"/>
      <c r="I225" s="364"/>
      <c r="J225" s="364"/>
      <c r="K225" s="405"/>
      <c r="L225" s="366" t="s">
        <v>4368</v>
      </c>
    </row>
    <row r="226" s="341" customFormat="1" ht="19.2" customHeight="1" spans="1:12">
      <c r="A226" s="350">
        <v>220</v>
      </c>
      <c r="B226" s="386" t="s">
        <v>3901</v>
      </c>
      <c r="C226" s="352" t="s">
        <v>1430</v>
      </c>
      <c r="D226" s="352" t="s">
        <v>4583</v>
      </c>
      <c r="E226" s="404"/>
      <c r="F226" s="404"/>
      <c r="G226" s="352" t="s">
        <v>4559</v>
      </c>
      <c r="H226" s="352"/>
      <c r="I226" s="364"/>
      <c r="J226" s="364"/>
      <c r="K226" s="405"/>
      <c r="L226" s="366" t="s">
        <v>4368</v>
      </c>
    </row>
    <row r="227" s="341" customFormat="1" ht="19.2" customHeight="1" spans="1:12">
      <c r="A227" s="350">
        <v>221</v>
      </c>
      <c r="B227" s="386" t="s">
        <v>3901</v>
      </c>
      <c r="C227" s="352" t="s">
        <v>4584</v>
      </c>
      <c r="D227" s="352" t="s">
        <v>4580</v>
      </c>
      <c r="E227" s="404"/>
      <c r="F227" s="404"/>
      <c r="G227" s="352" t="s">
        <v>4559</v>
      </c>
      <c r="H227" s="352"/>
      <c r="I227" s="364"/>
      <c r="J227" s="364"/>
      <c r="K227" s="405"/>
      <c r="L227" s="366" t="s">
        <v>4368</v>
      </c>
    </row>
    <row r="228" s="341" customFormat="1" ht="19.2" customHeight="1" spans="1:12">
      <c r="A228" s="350">
        <v>222</v>
      </c>
      <c r="B228" s="386" t="s">
        <v>3901</v>
      </c>
      <c r="C228" s="352" t="s">
        <v>4584</v>
      </c>
      <c r="D228" s="352" t="s">
        <v>4581</v>
      </c>
      <c r="E228" s="404"/>
      <c r="F228" s="404"/>
      <c r="G228" s="352" t="s">
        <v>4559</v>
      </c>
      <c r="H228" s="352"/>
      <c r="I228" s="364"/>
      <c r="J228" s="364"/>
      <c r="K228" s="405"/>
      <c r="L228" s="366" t="s">
        <v>4368</v>
      </c>
    </row>
    <row r="229" s="341" customFormat="1" ht="19.2" customHeight="1" spans="1:12">
      <c r="A229" s="350">
        <v>223</v>
      </c>
      <c r="B229" s="386" t="s">
        <v>3901</v>
      </c>
      <c r="C229" s="352" t="s">
        <v>4584</v>
      </c>
      <c r="D229" s="352" t="s">
        <v>4585</v>
      </c>
      <c r="E229" s="404"/>
      <c r="F229" s="404"/>
      <c r="G229" s="352" t="s">
        <v>4559</v>
      </c>
      <c r="H229" s="352"/>
      <c r="I229" s="364"/>
      <c r="J229" s="364"/>
      <c r="K229" s="405"/>
      <c r="L229" s="366" t="s">
        <v>4368</v>
      </c>
    </row>
    <row r="230" s="341" customFormat="1" ht="19.2" customHeight="1" spans="1:12">
      <c r="A230" s="350">
        <v>224</v>
      </c>
      <c r="B230" s="386" t="s">
        <v>3901</v>
      </c>
      <c r="C230" s="352" t="s">
        <v>4586</v>
      </c>
      <c r="D230" s="352" t="s">
        <v>4587</v>
      </c>
      <c r="E230" s="404"/>
      <c r="F230" s="404"/>
      <c r="G230" s="352" t="s">
        <v>4559</v>
      </c>
      <c r="H230" s="352"/>
      <c r="I230" s="364"/>
      <c r="J230" s="364"/>
      <c r="K230" s="405"/>
      <c r="L230" s="366" t="s">
        <v>4368</v>
      </c>
    </row>
    <row r="231" s="341" customFormat="1" ht="19.2" customHeight="1" spans="1:12">
      <c r="A231" s="350">
        <v>225</v>
      </c>
      <c r="B231" s="386" t="s">
        <v>3901</v>
      </c>
      <c r="C231" s="352" t="s">
        <v>4586</v>
      </c>
      <c r="D231" s="352" t="s">
        <v>4588</v>
      </c>
      <c r="E231" s="404"/>
      <c r="F231" s="404"/>
      <c r="G231" s="352" t="s">
        <v>4559</v>
      </c>
      <c r="H231" s="352"/>
      <c r="I231" s="364"/>
      <c r="J231" s="364"/>
      <c r="K231" s="405"/>
      <c r="L231" s="366" t="s">
        <v>4368</v>
      </c>
    </row>
    <row r="232" s="341" customFormat="1" ht="19.2" customHeight="1" spans="1:12">
      <c r="A232" s="350">
        <v>226</v>
      </c>
      <c r="B232" s="386" t="s">
        <v>3901</v>
      </c>
      <c r="C232" s="352" t="s">
        <v>4589</v>
      </c>
      <c r="D232" s="352" t="s">
        <v>4590</v>
      </c>
      <c r="E232" s="404"/>
      <c r="F232" s="404"/>
      <c r="G232" s="352" t="s">
        <v>4559</v>
      </c>
      <c r="H232" s="352"/>
      <c r="I232" s="364"/>
      <c r="J232" s="364"/>
      <c r="K232" s="405"/>
      <c r="L232" s="366" t="s">
        <v>4368</v>
      </c>
    </row>
    <row r="233" s="341" customFormat="1" ht="19.2" customHeight="1" spans="1:12">
      <c r="A233" s="350">
        <v>227</v>
      </c>
      <c r="B233" s="386" t="s">
        <v>3901</v>
      </c>
      <c r="C233" s="352" t="s">
        <v>4591</v>
      </c>
      <c r="D233" s="352" t="s">
        <v>4592</v>
      </c>
      <c r="E233" s="404"/>
      <c r="F233" s="404"/>
      <c r="G233" s="352" t="s">
        <v>4559</v>
      </c>
      <c r="H233" s="352"/>
      <c r="I233" s="364"/>
      <c r="J233" s="364"/>
      <c r="K233" s="405"/>
      <c r="L233" s="366" t="s">
        <v>4368</v>
      </c>
    </row>
    <row r="234" s="341" customFormat="1" ht="19.2" customHeight="1" spans="1:12">
      <c r="A234" s="350">
        <v>228</v>
      </c>
      <c r="B234" s="386" t="s">
        <v>3901</v>
      </c>
      <c r="C234" s="352" t="s">
        <v>4593</v>
      </c>
      <c r="D234" s="352"/>
      <c r="E234" s="404"/>
      <c r="F234" s="404"/>
      <c r="G234" s="352" t="s">
        <v>4559</v>
      </c>
      <c r="H234" s="352"/>
      <c r="I234" s="364"/>
      <c r="J234" s="364"/>
      <c r="K234" s="405"/>
      <c r="L234" s="366" t="s">
        <v>4368</v>
      </c>
    </row>
    <row r="235" s="341" customFormat="1" ht="19.2" customHeight="1" spans="1:12">
      <c r="A235" s="350">
        <v>229</v>
      </c>
      <c r="B235" s="386" t="s">
        <v>3901</v>
      </c>
      <c r="C235" s="352" t="s">
        <v>4594</v>
      </c>
      <c r="D235" s="352"/>
      <c r="E235" s="404"/>
      <c r="F235" s="404"/>
      <c r="G235" s="352" t="s">
        <v>4559</v>
      </c>
      <c r="H235" s="352"/>
      <c r="I235" s="364"/>
      <c r="J235" s="364"/>
      <c r="K235" s="405"/>
      <c r="L235" s="366" t="s">
        <v>4368</v>
      </c>
    </row>
    <row r="236" s="341" customFormat="1" ht="19.2" customHeight="1" spans="1:12">
      <c r="A236" s="350">
        <v>230</v>
      </c>
      <c r="B236" s="386" t="s">
        <v>3901</v>
      </c>
      <c r="C236" s="352" t="s">
        <v>2264</v>
      </c>
      <c r="D236" s="352" t="s">
        <v>4595</v>
      </c>
      <c r="E236" s="404"/>
      <c r="F236" s="404"/>
      <c r="G236" s="352" t="s">
        <v>4559</v>
      </c>
      <c r="H236" s="352"/>
      <c r="I236" s="364"/>
      <c r="J236" s="364"/>
      <c r="K236" s="405"/>
      <c r="L236" s="366" t="s">
        <v>4368</v>
      </c>
    </row>
    <row r="237" s="341" customFormat="1" ht="19.2" customHeight="1" spans="1:12">
      <c r="A237" s="350">
        <v>231</v>
      </c>
      <c r="B237" s="386" t="s">
        <v>3901</v>
      </c>
      <c r="C237" s="352" t="s">
        <v>4596</v>
      </c>
      <c r="D237" s="352"/>
      <c r="E237" s="404"/>
      <c r="F237" s="404"/>
      <c r="G237" s="352" t="s">
        <v>4559</v>
      </c>
      <c r="H237" s="352"/>
      <c r="I237" s="364"/>
      <c r="J237" s="364"/>
      <c r="K237" s="405"/>
      <c r="L237" s="366" t="s">
        <v>4368</v>
      </c>
    </row>
    <row r="238" s="341" customFormat="1" ht="19.2" customHeight="1" spans="1:12">
      <c r="A238" s="350">
        <v>232</v>
      </c>
      <c r="B238" s="386" t="s">
        <v>3901</v>
      </c>
      <c r="C238" s="352" t="s">
        <v>4597</v>
      </c>
      <c r="D238" s="352"/>
      <c r="E238" s="404"/>
      <c r="F238" s="404"/>
      <c r="G238" s="352" t="s">
        <v>4559</v>
      </c>
      <c r="H238" s="352"/>
      <c r="I238" s="364"/>
      <c r="J238" s="364"/>
      <c r="K238" s="405"/>
      <c r="L238" s="366" t="s">
        <v>4368</v>
      </c>
    </row>
    <row r="239" s="341" customFormat="1" ht="19.2" customHeight="1" spans="1:12">
      <c r="A239" s="350">
        <v>233</v>
      </c>
      <c r="B239" s="386" t="s">
        <v>3901</v>
      </c>
      <c r="C239" s="352" t="s">
        <v>4598</v>
      </c>
      <c r="D239" s="352"/>
      <c r="E239" s="404"/>
      <c r="F239" s="404"/>
      <c r="G239" s="352" t="s">
        <v>4559</v>
      </c>
      <c r="H239" s="352"/>
      <c r="I239" s="364"/>
      <c r="J239" s="364"/>
      <c r="K239" s="405"/>
      <c r="L239" s="366" t="s">
        <v>4368</v>
      </c>
    </row>
    <row r="240" s="341" customFormat="1" ht="19.2" customHeight="1" spans="1:12">
      <c r="A240" s="350">
        <v>234</v>
      </c>
      <c r="B240" s="386" t="s">
        <v>3901</v>
      </c>
      <c r="C240" s="352" t="s">
        <v>4599</v>
      </c>
      <c r="D240" s="352"/>
      <c r="E240" s="404"/>
      <c r="F240" s="404"/>
      <c r="G240" s="352" t="s">
        <v>4559</v>
      </c>
      <c r="H240" s="352"/>
      <c r="I240" s="364"/>
      <c r="J240" s="364"/>
      <c r="K240" s="405"/>
      <c r="L240" s="366" t="s">
        <v>4368</v>
      </c>
    </row>
    <row r="241" s="341" customFormat="1" ht="19.2" customHeight="1" spans="1:12">
      <c r="A241" s="350">
        <v>235</v>
      </c>
      <c r="B241" s="386" t="s">
        <v>3901</v>
      </c>
      <c r="C241" s="352" t="s">
        <v>4600</v>
      </c>
      <c r="D241" s="352" t="s">
        <v>4601</v>
      </c>
      <c r="E241" s="404"/>
      <c r="F241" s="404"/>
      <c r="G241" s="352" t="s">
        <v>4559</v>
      </c>
      <c r="H241" s="352"/>
      <c r="I241" s="364"/>
      <c r="J241" s="364"/>
      <c r="K241" s="405"/>
      <c r="L241" s="366" t="s">
        <v>4368</v>
      </c>
    </row>
    <row r="242" s="341" customFormat="1" ht="19.2" customHeight="1" spans="1:12">
      <c r="A242" s="350">
        <v>236</v>
      </c>
      <c r="B242" s="386" t="s">
        <v>3901</v>
      </c>
      <c r="C242" s="352" t="s">
        <v>2809</v>
      </c>
      <c r="D242" s="352"/>
      <c r="E242" s="404"/>
      <c r="F242" s="404"/>
      <c r="G242" s="352" t="s">
        <v>4559</v>
      </c>
      <c r="H242" s="352"/>
      <c r="I242" s="364"/>
      <c r="J242" s="364"/>
      <c r="K242" s="405"/>
      <c r="L242" s="366" t="s">
        <v>4368</v>
      </c>
    </row>
    <row r="243" s="341" customFormat="1" ht="19.2" customHeight="1" spans="1:12">
      <c r="A243" s="350">
        <v>237</v>
      </c>
      <c r="B243" s="386" t="s">
        <v>3901</v>
      </c>
      <c r="C243" s="352" t="s">
        <v>4602</v>
      </c>
      <c r="D243" s="352"/>
      <c r="E243" s="404"/>
      <c r="F243" s="404"/>
      <c r="G243" s="352" t="s">
        <v>4559</v>
      </c>
      <c r="H243" s="352"/>
      <c r="I243" s="364"/>
      <c r="J243" s="364"/>
      <c r="K243" s="405"/>
      <c r="L243" s="366" t="s">
        <v>4368</v>
      </c>
    </row>
    <row r="244" s="341" customFormat="1" ht="19.2" customHeight="1" spans="1:12">
      <c r="A244" s="350">
        <v>238</v>
      </c>
      <c r="B244" s="386" t="s">
        <v>3901</v>
      </c>
      <c r="C244" s="352" t="s">
        <v>4603</v>
      </c>
      <c r="D244" s="352"/>
      <c r="E244" s="404"/>
      <c r="F244" s="404"/>
      <c r="G244" s="352" t="s">
        <v>4559</v>
      </c>
      <c r="H244" s="352"/>
      <c r="I244" s="364"/>
      <c r="J244" s="364"/>
      <c r="K244" s="405"/>
      <c r="L244" s="366" t="s">
        <v>4368</v>
      </c>
    </row>
    <row r="245" s="341" customFormat="1" ht="19.2" customHeight="1" spans="1:12">
      <c r="A245" s="350">
        <v>239</v>
      </c>
      <c r="B245" s="386" t="s">
        <v>3901</v>
      </c>
      <c r="C245" s="352" t="s">
        <v>4604</v>
      </c>
      <c r="D245" s="352"/>
      <c r="E245" s="404"/>
      <c r="F245" s="404"/>
      <c r="G245" s="352" t="s">
        <v>4559</v>
      </c>
      <c r="H245" s="352"/>
      <c r="I245" s="364"/>
      <c r="J245" s="364"/>
      <c r="K245" s="405"/>
      <c r="L245" s="366" t="s">
        <v>4368</v>
      </c>
    </row>
    <row r="246" s="341" customFormat="1" ht="19.2" customHeight="1" spans="1:12">
      <c r="A246" s="350">
        <v>240</v>
      </c>
      <c r="B246" s="386" t="s">
        <v>3901</v>
      </c>
      <c r="C246" s="352" t="s">
        <v>4075</v>
      </c>
      <c r="D246" s="352"/>
      <c r="E246" s="404"/>
      <c r="F246" s="404"/>
      <c r="G246" s="352" t="s">
        <v>4559</v>
      </c>
      <c r="H246" s="352"/>
      <c r="I246" s="364"/>
      <c r="J246" s="364"/>
      <c r="K246" s="405"/>
      <c r="L246" s="366" t="s">
        <v>4368</v>
      </c>
    </row>
    <row r="247" s="341" customFormat="1" ht="19.2" customHeight="1" spans="1:12">
      <c r="A247" s="350">
        <v>241</v>
      </c>
      <c r="B247" s="386" t="s">
        <v>3901</v>
      </c>
      <c r="C247" s="352" t="s">
        <v>4605</v>
      </c>
      <c r="D247" s="352"/>
      <c r="E247" s="404"/>
      <c r="F247" s="404"/>
      <c r="G247" s="352" t="s">
        <v>4559</v>
      </c>
      <c r="H247" s="352"/>
      <c r="I247" s="364"/>
      <c r="J247" s="364"/>
      <c r="K247" s="405"/>
      <c r="L247" s="366" t="s">
        <v>4368</v>
      </c>
    </row>
    <row r="248" s="341" customFormat="1" ht="19.2" customHeight="1" spans="1:12">
      <c r="A248" s="350">
        <v>242</v>
      </c>
      <c r="B248" s="386" t="s">
        <v>3901</v>
      </c>
      <c r="C248" s="352" t="s">
        <v>4606</v>
      </c>
      <c r="D248" s="352"/>
      <c r="E248" s="404"/>
      <c r="F248" s="404"/>
      <c r="G248" s="352" t="s">
        <v>4559</v>
      </c>
      <c r="H248" s="352"/>
      <c r="I248" s="364"/>
      <c r="J248" s="364"/>
      <c r="K248" s="405"/>
      <c r="L248" s="366" t="s">
        <v>4368</v>
      </c>
    </row>
    <row r="249" s="341" customFormat="1" ht="19.2" customHeight="1" spans="1:12">
      <c r="A249" s="350">
        <v>243</v>
      </c>
      <c r="B249" s="386" t="s">
        <v>3901</v>
      </c>
      <c r="C249" s="352" t="s">
        <v>4607</v>
      </c>
      <c r="D249" s="352"/>
      <c r="E249" s="404"/>
      <c r="F249" s="404"/>
      <c r="G249" s="352" t="s">
        <v>4559</v>
      </c>
      <c r="H249" s="352"/>
      <c r="I249" s="364"/>
      <c r="J249" s="364"/>
      <c r="K249" s="405"/>
      <c r="L249" s="366" t="s">
        <v>4368</v>
      </c>
    </row>
    <row r="250" s="341" customFormat="1" ht="19.2" customHeight="1" spans="1:12">
      <c r="A250" s="350">
        <v>244</v>
      </c>
      <c r="B250" s="386" t="s">
        <v>3901</v>
      </c>
      <c r="C250" s="352" t="s">
        <v>4397</v>
      </c>
      <c r="D250" s="352" t="s">
        <v>3916</v>
      </c>
      <c r="E250" s="404"/>
      <c r="F250" s="404"/>
      <c r="G250" s="352" t="s">
        <v>4559</v>
      </c>
      <c r="H250" s="352"/>
      <c r="I250" s="364"/>
      <c r="J250" s="364"/>
      <c r="K250" s="405"/>
      <c r="L250" s="366" t="s">
        <v>4368</v>
      </c>
    </row>
    <row r="251" s="341" customFormat="1" ht="19.2" customHeight="1" spans="1:12">
      <c r="A251" s="350">
        <v>245</v>
      </c>
      <c r="B251" s="386" t="s">
        <v>3901</v>
      </c>
      <c r="C251" s="352" t="s">
        <v>4608</v>
      </c>
      <c r="D251" s="352"/>
      <c r="E251" s="404"/>
      <c r="F251" s="404"/>
      <c r="G251" s="352" t="s">
        <v>4559</v>
      </c>
      <c r="H251" s="352"/>
      <c r="I251" s="364"/>
      <c r="J251" s="364"/>
      <c r="K251" s="405"/>
      <c r="L251" s="366" t="s">
        <v>4368</v>
      </c>
    </row>
    <row r="252" s="341" customFormat="1" ht="19.2" customHeight="1" spans="1:12">
      <c r="A252" s="350">
        <v>246</v>
      </c>
      <c r="B252" s="386" t="s">
        <v>3901</v>
      </c>
      <c r="C252" s="352" t="s">
        <v>4608</v>
      </c>
      <c r="D252" s="352"/>
      <c r="E252" s="404"/>
      <c r="F252" s="404"/>
      <c r="G252" s="352" t="s">
        <v>4559</v>
      </c>
      <c r="H252" s="352"/>
      <c r="I252" s="364"/>
      <c r="J252" s="364"/>
      <c r="K252" s="405"/>
      <c r="L252" s="366" t="s">
        <v>4368</v>
      </c>
    </row>
    <row r="253" s="341" customFormat="1" ht="19.2" customHeight="1" spans="1:12">
      <c r="A253" s="350">
        <v>247</v>
      </c>
      <c r="B253" s="386" t="s">
        <v>3901</v>
      </c>
      <c r="C253" s="352" t="s">
        <v>4610</v>
      </c>
      <c r="D253" s="352"/>
      <c r="E253" s="404"/>
      <c r="F253" s="404"/>
      <c r="G253" s="352" t="s">
        <v>4559</v>
      </c>
      <c r="H253" s="352"/>
      <c r="I253" s="364"/>
      <c r="J253" s="364"/>
      <c r="K253" s="405"/>
      <c r="L253" s="366" t="s">
        <v>4368</v>
      </c>
    </row>
    <row r="254" s="341" customFormat="1" ht="19.2" customHeight="1" spans="1:12">
      <c r="A254" s="350">
        <v>248</v>
      </c>
      <c r="B254" s="386" t="s">
        <v>3901</v>
      </c>
      <c r="C254" s="352" t="s">
        <v>4611</v>
      </c>
      <c r="D254" s="352"/>
      <c r="E254" s="404"/>
      <c r="F254" s="404"/>
      <c r="G254" s="352" t="s">
        <v>4559</v>
      </c>
      <c r="H254" s="352"/>
      <c r="I254" s="364"/>
      <c r="J254" s="364"/>
      <c r="K254" s="405"/>
      <c r="L254" s="366" t="s">
        <v>4368</v>
      </c>
    </row>
    <row r="255" s="341" customFormat="1" ht="19.2" customHeight="1" spans="1:12">
      <c r="A255" s="350">
        <v>249</v>
      </c>
      <c r="B255" s="386" t="s">
        <v>3901</v>
      </c>
      <c r="C255" s="352" t="s">
        <v>4612</v>
      </c>
      <c r="D255" s="352"/>
      <c r="E255" s="404"/>
      <c r="F255" s="404"/>
      <c r="G255" s="352" t="s">
        <v>4559</v>
      </c>
      <c r="H255" s="352"/>
      <c r="I255" s="364"/>
      <c r="J255" s="364"/>
      <c r="K255" s="405"/>
      <c r="L255" s="366" t="s">
        <v>4368</v>
      </c>
    </row>
    <row r="256" s="341" customFormat="1" ht="19.2" customHeight="1" spans="1:12">
      <c r="A256" s="350">
        <v>250</v>
      </c>
      <c r="B256" s="386" t="s">
        <v>3901</v>
      </c>
      <c r="C256" s="352" t="s">
        <v>4613</v>
      </c>
      <c r="D256" s="352"/>
      <c r="E256" s="404"/>
      <c r="F256" s="404"/>
      <c r="G256" s="352" t="s">
        <v>4559</v>
      </c>
      <c r="H256" s="352"/>
      <c r="I256" s="364"/>
      <c r="J256" s="364"/>
      <c r="K256" s="405"/>
      <c r="L256" s="366" t="s">
        <v>4368</v>
      </c>
    </row>
    <row r="257" s="341" customFormat="1" ht="19.2" customHeight="1" spans="1:12">
      <c r="A257" s="350">
        <v>251</v>
      </c>
      <c r="B257" s="386" t="s">
        <v>3901</v>
      </c>
      <c r="C257" s="352" t="s">
        <v>4614</v>
      </c>
      <c r="D257" s="352"/>
      <c r="E257" s="404"/>
      <c r="F257" s="404"/>
      <c r="G257" s="352" t="s">
        <v>4559</v>
      </c>
      <c r="H257" s="352"/>
      <c r="I257" s="364"/>
      <c r="J257" s="364"/>
      <c r="K257" s="405"/>
      <c r="L257" s="366" t="s">
        <v>4368</v>
      </c>
    </row>
    <row r="258" s="341" customFormat="1" ht="19.2" customHeight="1" spans="1:12">
      <c r="A258" s="350">
        <v>252</v>
      </c>
      <c r="B258" s="386" t="s">
        <v>3901</v>
      </c>
      <c r="C258" s="352" t="s">
        <v>4615</v>
      </c>
      <c r="D258" s="352"/>
      <c r="E258" s="404"/>
      <c r="F258" s="404"/>
      <c r="G258" s="352" t="s">
        <v>4559</v>
      </c>
      <c r="H258" s="352"/>
      <c r="I258" s="364"/>
      <c r="J258" s="364"/>
      <c r="K258" s="405"/>
      <c r="L258" s="366" t="s">
        <v>4368</v>
      </c>
    </row>
    <row r="259" s="341" customFormat="1" ht="19.2" customHeight="1" spans="1:12">
      <c r="A259" s="350">
        <v>253</v>
      </c>
      <c r="B259" s="386" t="s">
        <v>3901</v>
      </c>
      <c r="C259" s="352" t="s">
        <v>4616</v>
      </c>
      <c r="D259" s="352"/>
      <c r="E259" s="404"/>
      <c r="F259" s="404"/>
      <c r="G259" s="352" t="s">
        <v>4559</v>
      </c>
      <c r="H259" s="352"/>
      <c r="I259" s="364"/>
      <c r="J259" s="364"/>
      <c r="K259" s="405"/>
      <c r="L259" s="366" t="s">
        <v>4368</v>
      </c>
    </row>
    <row r="260" s="341" customFormat="1" ht="19.2" customHeight="1" spans="1:12">
      <c r="A260" s="350">
        <v>254</v>
      </c>
      <c r="B260" s="386" t="s">
        <v>3901</v>
      </c>
      <c r="C260" s="352" t="s">
        <v>4617</v>
      </c>
      <c r="D260" s="352"/>
      <c r="E260" s="404"/>
      <c r="F260" s="404"/>
      <c r="G260" s="352" t="s">
        <v>4559</v>
      </c>
      <c r="H260" s="352"/>
      <c r="I260" s="364"/>
      <c r="J260" s="364"/>
      <c r="K260" s="405"/>
      <c r="L260" s="366" t="s">
        <v>4368</v>
      </c>
    </row>
    <row r="261" s="341" customFormat="1" ht="19.2" customHeight="1" spans="1:12">
      <c r="A261" s="350">
        <v>255</v>
      </c>
      <c r="B261" s="386" t="s">
        <v>3901</v>
      </c>
      <c r="C261" s="352" t="s">
        <v>4618</v>
      </c>
      <c r="D261" s="352" t="s">
        <v>4619</v>
      </c>
      <c r="E261" s="404"/>
      <c r="F261" s="404"/>
      <c r="G261" s="352" t="s">
        <v>4559</v>
      </c>
      <c r="H261" s="352"/>
      <c r="I261" s="364"/>
      <c r="J261" s="364"/>
      <c r="K261" s="405"/>
      <c r="L261" s="366" t="s">
        <v>4368</v>
      </c>
    </row>
    <row r="262" s="341" customFormat="1" ht="19.2" customHeight="1" spans="1:12">
      <c r="A262" s="350">
        <v>256</v>
      </c>
      <c r="B262" s="386" t="s">
        <v>3901</v>
      </c>
      <c r="C262" s="352" t="s">
        <v>4620</v>
      </c>
      <c r="D262" s="352"/>
      <c r="E262" s="404"/>
      <c r="F262" s="404"/>
      <c r="G262" s="352" t="s">
        <v>4559</v>
      </c>
      <c r="H262" s="352"/>
      <c r="I262" s="364"/>
      <c r="J262" s="364"/>
      <c r="K262" s="405"/>
      <c r="L262" s="366" t="s">
        <v>4368</v>
      </c>
    </row>
    <row r="263" s="341" customFormat="1" ht="19.2" customHeight="1" spans="1:12">
      <c r="A263" s="350">
        <v>257</v>
      </c>
      <c r="B263" s="386" t="s">
        <v>3901</v>
      </c>
      <c r="C263" s="352" t="s">
        <v>4621</v>
      </c>
      <c r="D263" s="352"/>
      <c r="E263" s="404"/>
      <c r="F263" s="404"/>
      <c r="G263" s="352" t="s">
        <v>4559</v>
      </c>
      <c r="H263" s="352"/>
      <c r="I263" s="364"/>
      <c r="J263" s="364"/>
      <c r="K263" s="405"/>
      <c r="L263" s="366" t="s">
        <v>4368</v>
      </c>
    </row>
    <row r="264" s="341" customFormat="1" ht="19.2" customHeight="1" spans="1:12">
      <c r="A264" s="350">
        <v>258</v>
      </c>
      <c r="B264" s="386" t="s">
        <v>3901</v>
      </c>
      <c r="C264" s="352" t="s">
        <v>4622</v>
      </c>
      <c r="D264" s="352" t="s">
        <v>4623</v>
      </c>
      <c r="E264" s="404"/>
      <c r="F264" s="404"/>
      <c r="G264" s="352" t="s">
        <v>4559</v>
      </c>
      <c r="H264" s="352"/>
      <c r="I264" s="364"/>
      <c r="J264" s="364"/>
      <c r="K264" s="405"/>
      <c r="L264" s="366" t="s">
        <v>4368</v>
      </c>
    </row>
    <row r="265" s="341" customFormat="1" ht="19.2" customHeight="1" spans="1:12">
      <c r="A265" s="350">
        <v>259</v>
      </c>
      <c r="B265" s="386" t="s">
        <v>3901</v>
      </c>
      <c r="C265" s="352" t="s">
        <v>4624</v>
      </c>
      <c r="D265" s="352"/>
      <c r="E265" s="404"/>
      <c r="F265" s="404"/>
      <c r="G265" s="352" t="s">
        <v>4559</v>
      </c>
      <c r="H265" s="352"/>
      <c r="I265" s="364"/>
      <c r="J265" s="364"/>
      <c r="K265" s="405"/>
      <c r="L265" s="366" t="s">
        <v>4368</v>
      </c>
    </row>
    <row r="266" s="341" customFormat="1" ht="19.2" customHeight="1" spans="1:12">
      <c r="A266" s="350">
        <v>260</v>
      </c>
      <c r="B266" s="386" t="s">
        <v>3901</v>
      </c>
      <c r="C266" s="352" t="s">
        <v>4625</v>
      </c>
      <c r="D266" s="352"/>
      <c r="E266" s="404"/>
      <c r="F266" s="404"/>
      <c r="G266" s="352" t="s">
        <v>4559</v>
      </c>
      <c r="H266" s="352"/>
      <c r="I266" s="364"/>
      <c r="J266" s="364"/>
      <c r="K266" s="405"/>
      <c r="L266" s="366" t="s">
        <v>4368</v>
      </c>
    </row>
    <row r="267" s="341" customFormat="1" ht="19.2" customHeight="1" spans="1:12">
      <c r="A267" s="350">
        <v>261</v>
      </c>
      <c r="B267" s="386" t="s">
        <v>3901</v>
      </c>
      <c r="C267" s="352" t="s">
        <v>4626</v>
      </c>
      <c r="D267" s="352"/>
      <c r="E267" s="404"/>
      <c r="F267" s="404"/>
      <c r="G267" s="352" t="s">
        <v>4559</v>
      </c>
      <c r="H267" s="352"/>
      <c r="I267" s="364"/>
      <c r="J267" s="364"/>
      <c r="K267" s="405"/>
      <c r="L267" s="366" t="s">
        <v>4368</v>
      </c>
    </row>
    <row r="268" s="341" customFormat="1" ht="19.2" customHeight="1" spans="1:12">
      <c r="A268" s="350">
        <v>262</v>
      </c>
      <c r="B268" s="386" t="s">
        <v>3901</v>
      </c>
      <c r="C268" s="352" t="s">
        <v>4627</v>
      </c>
      <c r="D268" s="352" t="s">
        <v>4628</v>
      </c>
      <c r="E268" s="404"/>
      <c r="F268" s="404"/>
      <c r="G268" s="352" t="s">
        <v>4559</v>
      </c>
      <c r="H268" s="352"/>
      <c r="I268" s="364"/>
      <c r="J268" s="364"/>
      <c r="K268" s="405"/>
      <c r="L268" s="366" t="s">
        <v>4368</v>
      </c>
    </row>
    <row r="269" s="341" customFormat="1" ht="19.2" customHeight="1" spans="1:12">
      <c r="A269" s="350">
        <v>263</v>
      </c>
      <c r="B269" s="386" t="s">
        <v>3901</v>
      </c>
      <c r="C269" s="352" t="s">
        <v>4629</v>
      </c>
      <c r="D269" s="352"/>
      <c r="E269" s="404"/>
      <c r="F269" s="404"/>
      <c r="G269" s="352" t="s">
        <v>4559</v>
      </c>
      <c r="H269" s="352"/>
      <c r="I269" s="364"/>
      <c r="J269" s="364"/>
      <c r="K269" s="405"/>
      <c r="L269" s="366" t="s">
        <v>4368</v>
      </c>
    </row>
    <row r="270" s="341" customFormat="1" ht="19.2" customHeight="1" spans="1:12">
      <c r="A270" s="350">
        <v>264</v>
      </c>
      <c r="B270" s="386" t="s">
        <v>3901</v>
      </c>
      <c r="C270" s="352" t="s">
        <v>4511</v>
      </c>
      <c r="D270" s="352"/>
      <c r="E270" s="404"/>
      <c r="F270" s="404"/>
      <c r="G270" s="352" t="s">
        <v>4559</v>
      </c>
      <c r="H270" s="352"/>
      <c r="I270" s="364"/>
      <c r="J270" s="364"/>
      <c r="K270" s="405"/>
      <c r="L270" s="366" t="s">
        <v>4368</v>
      </c>
    </row>
    <row r="271" s="341" customFormat="1" ht="19.2" customHeight="1" spans="1:12">
      <c r="A271" s="350">
        <v>265</v>
      </c>
      <c r="B271" s="386" t="s">
        <v>3901</v>
      </c>
      <c r="C271" s="352" t="s">
        <v>4630</v>
      </c>
      <c r="D271" s="352" t="s">
        <v>4631</v>
      </c>
      <c r="E271" s="404"/>
      <c r="F271" s="404"/>
      <c r="G271" s="352" t="s">
        <v>4559</v>
      </c>
      <c r="H271" s="352"/>
      <c r="I271" s="364"/>
      <c r="J271" s="364"/>
      <c r="K271" s="405"/>
      <c r="L271" s="366" t="s">
        <v>4368</v>
      </c>
    </row>
    <row r="272" s="341" customFormat="1" ht="19.2" customHeight="1" spans="1:12">
      <c r="A272" s="350">
        <v>266</v>
      </c>
      <c r="B272" s="386" t="s">
        <v>3901</v>
      </c>
      <c r="C272" s="352" t="s">
        <v>4632</v>
      </c>
      <c r="D272" s="352" t="s">
        <v>4633</v>
      </c>
      <c r="E272" s="404"/>
      <c r="F272" s="404"/>
      <c r="G272" s="352" t="s">
        <v>4559</v>
      </c>
      <c r="H272" s="352"/>
      <c r="I272" s="364"/>
      <c r="J272" s="364"/>
      <c r="K272" s="405"/>
      <c r="L272" s="366" t="s">
        <v>4368</v>
      </c>
    </row>
    <row r="273" s="341" customFormat="1" ht="19.2" customHeight="1" spans="1:12">
      <c r="A273" s="350">
        <v>267</v>
      </c>
      <c r="B273" s="386" t="s">
        <v>3901</v>
      </c>
      <c r="C273" s="352" t="s">
        <v>4634</v>
      </c>
      <c r="D273" s="352" t="s">
        <v>4633</v>
      </c>
      <c r="E273" s="404"/>
      <c r="F273" s="404"/>
      <c r="G273" s="352" t="s">
        <v>4559</v>
      </c>
      <c r="H273" s="352"/>
      <c r="I273" s="364"/>
      <c r="J273" s="364"/>
      <c r="K273" s="405"/>
      <c r="L273" s="366" t="s">
        <v>4368</v>
      </c>
    </row>
    <row r="274" s="341" customFormat="1" ht="19.2" customHeight="1" spans="1:12">
      <c r="A274" s="350">
        <v>268</v>
      </c>
      <c r="B274" s="386" t="s">
        <v>3901</v>
      </c>
      <c r="C274" s="352" t="s">
        <v>4635</v>
      </c>
      <c r="D274" s="352"/>
      <c r="E274" s="404"/>
      <c r="F274" s="404"/>
      <c r="G274" s="352" t="s">
        <v>4559</v>
      </c>
      <c r="H274" s="352"/>
      <c r="I274" s="364"/>
      <c r="J274" s="364"/>
      <c r="K274" s="405"/>
      <c r="L274" s="366" t="s">
        <v>4368</v>
      </c>
    </row>
    <row r="275" s="341" customFormat="1" ht="19.2" customHeight="1" spans="1:12">
      <c r="A275" s="350">
        <v>269</v>
      </c>
      <c r="B275" s="386" t="s">
        <v>3901</v>
      </c>
      <c r="C275" s="352" t="s">
        <v>4637</v>
      </c>
      <c r="D275" s="352" t="s">
        <v>4638</v>
      </c>
      <c r="E275" s="404"/>
      <c r="F275" s="404"/>
      <c r="G275" s="352" t="s">
        <v>4559</v>
      </c>
      <c r="H275" s="352"/>
      <c r="I275" s="364"/>
      <c r="J275" s="364"/>
      <c r="K275" s="405"/>
      <c r="L275" s="366" t="s">
        <v>4368</v>
      </c>
    </row>
    <row r="276" s="341" customFormat="1" ht="19.2" customHeight="1" spans="1:12">
      <c r="A276" s="350">
        <v>270</v>
      </c>
      <c r="B276" s="386" t="s">
        <v>3901</v>
      </c>
      <c r="C276" s="352" t="s">
        <v>4635</v>
      </c>
      <c r="D276" s="352"/>
      <c r="E276" s="404"/>
      <c r="F276" s="404"/>
      <c r="G276" s="352" t="s">
        <v>4559</v>
      </c>
      <c r="H276" s="352"/>
      <c r="I276" s="364"/>
      <c r="J276" s="364"/>
      <c r="K276" s="405"/>
      <c r="L276" s="366" t="s">
        <v>4368</v>
      </c>
    </row>
    <row r="277" s="341" customFormat="1" ht="19.2" customHeight="1" spans="1:12">
      <c r="A277" s="350">
        <v>271</v>
      </c>
      <c r="B277" s="386" t="s">
        <v>3901</v>
      </c>
      <c r="C277" s="352" t="s">
        <v>4637</v>
      </c>
      <c r="D277" s="352" t="s">
        <v>4638</v>
      </c>
      <c r="E277" s="404"/>
      <c r="F277" s="404"/>
      <c r="G277" s="352" t="s">
        <v>4559</v>
      </c>
      <c r="H277" s="352"/>
      <c r="I277" s="364"/>
      <c r="J277" s="364"/>
      <c r="K277" s="405"/>
      <c r="L277" s="366" t="s">
        <v>4368</v>
      </c>
    </row>
    <row r="278" s="341" customFormat="1" ht="19.2" customHeight="1" spans="1:12">
      <c r="A278" s="350">
        <v>272</v>
      </c>
      <c r="B278" s="386" t="s">
        <v>3901</v>
      </c>
      <c r="C278" s="352" t="s">
        <v>4639</v>
      </c>
      <c r="D278" s="352"/>
      <c r="E278" s="404"/>
      <c r="F278" s="404"/>
      <c r="G278" s="352" t="s">
        <v>4559</v>
      </c>
      <c r="H278" s="352"/>
      <c r="I278" s="364"/>
      <c r="J278" s="364"/>
      <c r="K278" s="405"/>
      <c r="L278" s="366" t="s">
        <v>4368</v>
      </c>
    </row>
    <row r="279" s="341" customFormat="1" ht="19.2" customHeight="1" spans="1:12">
      <c r="A279" s="350">
        <v>273</v>
      </c>
      <c r="B279" s="386" t="s">
        <v>3901</v>
      </c>
      <c r="C279" s="352" t="s">
        <v>4640</v>
      </c>
      <c r="D279" s="352"/>
      <c r="E279" s="404"/>
      <c r="F279" s="404"/>
      <c r="G279" s="352" t="s">
        <v>4559</v>
      </c>
      <c r="H279" s="352"/>
      <c r="I279" s="364"/>
      <c r="J279" s="364"/>
      <c r="K279" s="405"/>
      <c r="L279" s="366" t="s">
        <v>4368</v>
      </c>
    </row>
    <row r="280" s="341" customFormat="1" ht="19.2" customHeight="1" spans="1:12">
      <c r="A280" s="350">
        <v>274</v>
      </c>
      <c r="B280" s="386" t="s">
        <v>3901</v>
      </c>
      <c r="C280" s="352" t="s">
        <v>4641</v>
      </c>
      <c r="D280" s="352" t="s">
        <v>4642</v>
      </c>
      <c r="E280" s="404"/>
      <c r="F280" s="404"/>
      <c r="G280" s="352" t="s">
        <v>4559</v>
      </c>
      <c r="H280" s="352"/>
      <c r="I280" s="364"/>
      <c r="J280" s="364"/>
      <c r="K280" s="405"/>
      <c r="L280" s="366" t="s">
        <v>4368</v>
      </c>
    </row>
    <row r="281" s="341" customFormat="1" ht="19.2" customHeight="1" spans="1:12">
      <c r="A281" s="350">
        <v>275</v>
      </c>
      <c r="B281" s="386" t="s">
        <v>3901</v>
      </c>
      <c r="C281" s="352" t="s">
        <v>4641</v>
      </c>
      <c r="D281" s="352" t="s">
        <v>4642</v>
      </c>
      <c r="E281" s="404"/>
      <c r="F281" s="404"/>
      <c r="G281" s="352" t="s">
        <v>4559</v>
      </c>
      <c r="H281" s="352"/>
      <c r="I281" s="364"/>
      <c r="J281" s="364"/>
      <c r="K281" s="405"/>
      <c r="L281" s="366" t="s">
        <v>4368</v>
      </c>
    </row>
    <row r="282" s="341" customFormat="1" ht="19.2" customHeight="1" spans="1:12">
      <c r="A282" s="350">
        <v>276</v>
      </c>
      <c r="B282" s="386" t="s">
        <v>3901</v>
      </c>
      <c r="C282" s="352" t="s">
        <v>4643</v>
      </c>
      <c r="D282" s="352" t="s">
        <v>4644</v>
      </c>
      <c r="E282" s="404"/>
      <c r="F282" s="404"/>
      <c r="G282" s="352" t="s">
        <v>4559</v>
      </c>
      <c r="H282" s="352"/>
      <c r="I282" s="364"/>
      <c r="J282" s="364"/>
      <c r="K282" s="405"/>
      <c r="L282" s="366" t="s">
        <v>4368</v>
      </c>
    </row>
    <row r="283" s="341" customFormat="1" ht="19.2" customHeight="1" spans="1:12">
      <c r="A283" s="350">
        <v>277</v>
      </c>
      <c r="B283" s="386" t="s">
        <v>3901</v>
      </c>
      <c r="C283" s="352" t="s">
        <v>4645</v>
      </c>
      <c r="D283" s="352" t="s">
        <v>4646</v>
      </c>
      <c r="E283" s="404"/>
      <c r="F283" s="404"/>
      <c r="G283" s="352" t="s">
        <v>4559</v>
      </c>
      <c r="H283" s="352"/>
      <c r="I283" s="364"/>
      <c r="J283" s="364"/>
      <c r="K283" s="405"/>
      <c r="L283" s="366" t="s">
        <v>4368</v>
      </c>
    </row>
    <row r="284" s="341" customFormat="1" ht="19.2" customHeight="1" spans="1:12">
      <c r="A284" s="350">
        <v>278</v>
      </c>
      <c r="B284" s="386" t="s">
        <v>3901</v>
      </c>
      <c r="C284" s="352" t="s">
        <v>4647</v>
      </c>
      <c r="D284" s="352" t="s">
        <v>4648</v>
      </c>
      <c r="E284" s="404"/>
      <c r="F284" s="404"/>
      <c r="G284" s="352" t="s">
        <v>4559</v>
      </c>
      <c r="H284" s="352"/>
      <c r="I284" s="364"/>
      <c r="J284" s="364"/>
      <c r="K284" s="405"/>
      <c r="L284" s="366" t="s">
        <v>4368</v>
      </c>
    </row>
    <row r="285" s="341" customFormat="1" ht="19.2" customHeight="1" spans="1:12">
      <c r="A285" s="350">
        <v>279</v>
      </c>
      <c r="B285" s="386" t="s">
        <v>3901</v>
      </c>
      <c r="C285" s="352" t="s">
        <v>4649</v>
      </c>
      <c r="D285" s="352" t="s">
        <v>4650</v>
      </c>
      <c r="E285" s="404"/>
      <c r="F285" s="404"/>
      <c r="G285" s="352" t="s">
        <v>4559</v>
      </c>
      <c r="H285" s="352"/>
      <c r="I285" s="364"/>
      <c r="J285" s="364"/>
      <c r="K285" s="405"/>
      <c r="L285" s="366" t="s">
        <v>4368</v>
      </c>
    </row>
    <row r="286" s="341" customFormat="1" ht="19.2" customHeight="1" spans="1:12">
      <c r="A286" s="350">
        <v>280</v>
      </c>
      <c r="B286" s="386" t="s">
        <v>3901</v>
      </c>
      <c r="C286" s="352" t="s">
        <v>4651</v>
      </c>
      <c r="D286" s="352" t="s">
        <v>4652</v>
      </c>
      <c r="E286" s="404"/>
      <c r="F286" s="404"/>
      <c r="G286" s="352" t="s">
        <v>4559</v>
      </c>
      <c r="H286" s="352"/>
      <c r="I286" s="364"/>
      <c r="J286" s="364"/>
      <c r="K286" s="405"/>
      <c r="L286" s="366" t="s">
        <v>4368</v>
      </c>
    </row>
    <row r="287" s="341" customFormat="1" ht="19.2" customHeight="1" spans="1:12">
      <c r="A287" s="350">
        <v>281</v>
      </c>
      <c r="B287" s="386" t="s">
        <v>3901</v>
      </c>
      <c r="C287" s="352" t="s">
        <v>4653</v>
      </c>
      <c r="D287" s="352">
        <v>2020</v>
      </c>
      <c r="E287" s="404"/>
      <c r="F287" s="404"/>
      <c r="G287" s="352" t="s">
        <v>4559</v>
      </c>
      <c r="H287" s="352"/>
      <c r="I287" s="364"/>
      <c r="J287" s="364"/>
      <c r="K287" s="405"/>
      <c r="L287" s="366" t="s">
        <v>4368</v>
      </c>
    </row>
    <row r="288" s="341" customFormat="1" ht="19.2" customHeight="1" spans="1:12">
      <c r="A288" s="350">
        <v>282</v>
      </c>
      <c r="B288" s="386" t="s">
        <v>3901</v>
      </c>
      <c r="C288" s="352" t="s">
        <v>4654</v>
      </c>
      <c r="D288" s="352" t="s">
        <v>4655</v>
      </c>
      <c r="E288" s="404"/>
      <c r="F288" s="404"/>
      <c r="G288" s="352" t="s">
        <v>4559</v>
      </c>
      <c r="H288" s="352"/>
      <c r="I288" s="364"/>
      <c r="J288" s="364"/>
      <c r="K288" s="405"/>
      <c r="L288" s="366" t="s">
        <v>4368</v>
      </c>
    </row>
    <row r="289" s="341" customFormat="1" ht="19.2" customHeight="1" spans="1:12">
      <c r="A289" s="350">
        <v>283</v>
      </c>
      <c r="B289" s="386" t="s">
        <v>3901</v>
      </c>
      <c r="C289" s="352" t="s">
        <v>4656</v>
      </c>
      <c r="D289" s="352" t="s">
        <v>4646</v>
      </c>
      <c r="E289" s="404"/>
      <c r="F289" s="404"/>
      <c r="G289" s="352" t="s">
        <v>4559</v>
      </c>
      <c r="H289" s="352"/>
      <c r="I289" s="364"/>
      <c r="J289" s="364"/>
      <c r="K289" s="405"/>
      <c r="L289" s="366" t="s">
        <v>4368</v>
      </c>
    </row>
    <row r="290" s="341" customFormat="1" ht="19.2" customHeight="1" spans="1:12">
      <c r="A290" s="350">
        <v>284</v>
      </c>
      <c r="B290" s="386" t="s">
        <v>3901</v>
      </c>
      <c r="C290" s="352" t="s">
        <v>4657</v>
      </c>
      <c r="D290" s="352" t="s">
        <v>4658</v>
      </c>
      <c r="E290" s="404"/>
      <c r="F290" s="404"/>
      <c r="G290" s="352" t="s">
        <v>4559</v>
      </c>
      <c r="H290" s="352"/>
      <c r="I290" s="364"/>
      <c r="J290" s="364"/>
      <c r="K290" s="405"/>
      <c r="L290" s="366" t="s">
        <v>4368</v>
      </c>
    </row>
    <row r="291" s="341" customFormat="1" ht="19.2" customHeight="1" spans="1:12">
      <c r="A291" s="350">
        <v>285</v>
      </c>
      <c r="B291" s="386" t="s">
        <v>3901</v>
      </c>
      <c r="C291" s="352" t="s">
        <v>4659</v>
      </c>
      <c r="D291" s="352"/>
      <c r="E291" s="404"/>
      <c r="F291" s="404"/>
      <c r="G291" s="352" t="s">
        <v>4468</v>
      </c>
      <c r="H291" s="352"/>
      <c r="I291" s="364"/>
      <c r="J291" s="364"/>
      <c r="K291" s="405"/>
      <c r="L291" s="366" t="s">
        <v>4368</v>
      </c>
    </row>
    <row r="292" s="341" customFormat="1" ht="19.2" customHeight="1" spans="1:12">
      <c r="A292" s="350">
        <v>286</v>
      </c>
      <c r="B292" s="386" t="s">
        <v>3901</v>
      </c>
      <c r="C292" s="352" t="s">
        <v>4629</v>
      </c>
      <c r="D292" s="352"/>
      <c r="E292" s="404"/>
      <c r="F292" s="404"/>
      <c r="G292" s="352" t="s">
        <v>4468</v>
      </c>
      <c r="H292" s="352"/>
      <c r="I292" s="364"/>
      <c r="J292" s="364"/>
      <c r="K292" s="405"/>
      <c r="L292" s="366" t="s">
        <v>4368</v>
      </c>
    </row>
    <row r="293" s="341" customFormat="1" ht="19.2" customHeight="1" spans="1:12">
      <c r="A293" s="350">
        <v>287</v>
      </c>
      <c r="B293" s="386" t="s">
        <v>3901</v>
      </c>
      <c r="C293" s="352" t="s">
        <v>4660</v>
      </c>
      <c r="D293" s="352"/>
      <c r="E293" s="404"/>
      <c r="F293" s="404"/>
      <c r="G293" s="352" t="s">
        <v>4468</v>
      </c>
      <c r="H293" s="352"/>
      <c r="I293" s="364"/>
      <c r="J293" s="364"/>
      <c r="K293" s="405"/>
      <c r="L293" s="366" t="s">
        <v>4368</v>
      </c>
    </row>
    <row r="294" s="341" customFormat="1" ht="19.2" customHeight="1" spans="1:12">
      <c r="A294" s="350">
        <v>288</v>
      </c>
      <c r="B294" s="386" t="s">
        <v>3901</v>
      </c>
      <c r="C294" s="352" t="s">
        <v>4661</v>
      </c>
      <c r="D294" s="352" t="s">
        <v>4662</v>
      </c>
      <c r="E294" s="404"/>
      <c r="F294" s="404"/>
      <c r="G294" s="352" t="s">
        <v>4468</v>
      </c>
      <c r="H294" s="352"/>
      <c r="I294" s="364"/>
      <c r="J294" s="364"/>
      <c r="K294" s="405"/>
      <c r="L294" s="366" t="s">
        <v>4368</v>
      </c>
    </row>
    <row r="295" s="341" customFormat="1" ht="19.2" customHeight="1" spans="1:12">
      <c r="A295" s="350">
        <v>289</v>
      </c>
      <c r="B295" s="386" t="s">
        <v>3901</v>
      </c>
      <c r="C295" s="352" t="s">
        <v>4663</v>
      </c>
      <c r="D295" s="352" t="s">
        <v>4664</v>
      </c>
      <c r="E295" s="404"/>
      <c r="F295" s="404"/>
      <c r="G295" s="352" t="s">
        <v>4468</v>
      </c>
      <c r="H295" s="352"/>
      <c r="I295" s="364"/>
      <c r="J295" s="364"/>
      <c r="K295" s="405"/>
      <c r="L295" s="366" t="s">
        <v>4368</v>
      </c>
    </row>
    <row r="296" s="341" customFormat="1" ht="19.2" customHeight="1" spans="1:12">
      <c r="A296" s="350">
        <v>290</v>
      </c>
      <c r="B296" s="386" t="s">
        <v>3901</v>
      </c>
      <c r="C296" s="352" t="s">
        <v>1186</v>
      </c>
      <c r="D296" s="352" t="s">
        <v>4665</v>
      </c>
      <c r="E296" s="404"/>
      <c r="F296" s="404"/>
      <c r="G296" s="352" t="s">
        <v>4468</v>
      </c>
      <c r="H296" s="352"/>
      <c r="I296" s="364"/>
      <c r="J296" s="364"/>
      <c r="K296" s="405"/>
      <c r="L296" s="366" t="s">
        <v>4368</v>
      </c>
    </row>
    <row r="297" s="341" customFormat="1" ht="19.2" customHeight="1" spans="1:12">
      <c r="A297" s="350">
        <v>291</v>
      </c>
      <c r="B297" s="386" t="s">
        <v>3901</v>
      </c>
      <c r="C297" s="352" t="s">
        <v>4666</v>
      </c>
      <c r="D297" s="352" t="s">
        <v>4667</v>
      </c>
      <c r="E297" s="404"/>
      <c r="F297" s="404"/>
      <c r="G297" s="352" t="s">
        <v>4468</v>
      </c>
      <c r="H297" s="352"/>
      <c r="I297" s="364"/>
      <c r="J297" s="364"/>
      <c r="K297" s="405"/>
      <c r="L297" s="366" t="s">
        <v>4368</v>
      </c>
    </row>
    <row r="298" s="341" customFormat="1" ht="19.2" customHeight="1" spans="1:12">
      <c r="A298" s="350">
        <v>292</v>
      </c>
      <c r="B298" s="386" t="s">
        <v>3901</v>
      </c>
      <c r="C298" s="352" t="s">
        <v>4668</v>
      </c>
      <c r="D298" s="352" t="s">
        <v>3990</v>
      </c>
      <c r="E298" s="404"/>
      <c r="F298" s="404"/>
      <c r="G298" s="352" t="s">
        <v>4468</v>
      </c>
      <c r="H298" s="352"/>
      <c r="I298" s="364"/>
      <c r="J298" s="364"/>
      <c r="K298" s="405"/>
      <c r="L298" s="366" t="s">
        <v>4368</v>
      </c>
    </row>
    <row r="299" s="341" customFormat="1" ht="19.2" customHeight="1" spans="1:12">
      <c r="A299" s="350">
        <v>293</v>
      </c>
      <c r="B299" s="386" t="s">
        <v>3901</v>
      </c>
      <c r="C299" s="352" t="s">
        <v>4669</v>
      </c>
      <c r="D299" s="352"/>
      <c r="E299" s="404"/>
      <c r="F299" s="404"/>
      <c r="G299" s="352" t="s">
        <v>4468</v>
      </c>
      <c r="H299" s="352"/>
      <c r="I299" s="364"/>
      <c r="J299" s="364"/>
      <c r="K299" s="405"/>
      <c r="L299" s="366" t="s">
        <v>4368</v>
      </c>
    </row>
    <row r="300" s="341" customFormat="1" ht="19.2" customHeight="1" spans="1:12">
      <c r="A300" s="350">
        <v>294</v>
      </c>
      <c r="B300" s="386" t="s">
        <v>3901</v>
      </c>
      <c r="C300" s="352" t="s">
        <v>4671</v>
      </c>
      <c r="D300" s="352"/>
      <c r="E300" s="404"/>
      <c r="F300" s="404"/>
      <c r="G300" s="352" t="s">
        <v>4468</v>
      </c>
      <c r="H300" s="352"/>
      <c r="I300" s="364"/>
      <c r="J300" s="364"/>
      <c r="K300" s="405"/>
      <c r="L300" s="366" t="s">
        <v>4368</v>
      </c>
    </row>
    <row r="301" s="341" customFormat="1" ht="19.2" customHeight="1" spans="1:12">
      <c r="A301" s="350">
        <v>295</v>
      </c>
      <c r="B301" s="386" t="s">
        <v>3901</v>
      </c>
      <c r="C301" s="352" t="s">
        <v>4672</v>
      </c>
      <c r="D301" s="352"/>
      <c r="E301" s="404"/>
      <c r="F301" s="404"/>
      <c r="G301" s="352" t="s">
        <v>4468</v>
      </c>
      <c r="H301" s="352"/>
      <c r="I301" s="364"/>
      <c r="J301" s="364"/>
      <c r="K301" s="405"/>
      <c r="L301" s="366" t="s">
        <v>4368</v>
      </c>
    </row>
    <row r="302" s="341" customFormat="1" ht="19.2" customHeight="1" spans="1:12">
      <c r="A302" s="350">
        <v>296</v>
      </c>
      <c r="B302" s="386" t="s">
        <v>3901</v>
      </c>
      <c r="C302" s="352" t="s">
        <v>4673</v>
      </c>
      <c r="D302" s="352"/>
      <c r="E302" s="404"/>
      <c r="F302" s="404"/>
      <c r="G302" s="352" t="s">
        <v>4468</v>
      </c>
      <c r="H302" s="352"/>
      <c r="I302" s="364"/>
      <c r="J302" s="364"/>
      <c r="K302" s="405"/>
      <c r="L302" s="366" t="s">
        <v>4368</v>
      </c>
    </row>
    <row r="303" s="341" customFormat="1" ht="19.2" customHeight="1" spans="1:12">
      <c r="A303" s="350">
        <v>297</v>
      </c>
      <c r="B303" s="386" t="s">
        <v>3901</v>
      </c>
      <c r="C303" s="352" t="s">
        <v>4674</v>
      </c>
      <c r="D303" s="352"/>
      <c r="E303" s="404"/>
      <c r="F303" s="404"/>
      <c r="G303" s="352" t="s">
        <v>4468</v>
      </c>
      <c r="H303" s="352"/>
      <c r="I303" s="364"/>
      <c r="J303" s="364"/>
      <c r="K303" s="405"/>
      <c r="L303" s="366" t="s">
        <v>4368</v>
      </c>
    </row>
    <row r="304" s="341" customFormat="1" ht="19.2" customHeight="1" spans="1:12">
      <c r="A304" s="350">
        <v>298</v>
      </c>
      <c r="B304" s="386" t="s">
        <v>3901</v>
      </c>
      <c r="C304" s="352" t="s">
        <v>4675</v>
      </c>
      <c r="D304" s="352" t="s">
        <v>4676</v>
      </c>
      <c r="E304" s="404"/>
      <c r="F304" s="404"/>
      <c r="G304" s="352" t="s">
        <v>4468</v>
      </c>
      <c r="H304" s="352"/>
      <c r="I304" s="364"/>
      <c r="J304" s="364"/>
      <c r="K304" s="405"/>
      <c r="L304" s="366" t="s">
        <v>4368</v>
      </c>
    </row>
    <row r="305" s="341" customFormat="1" ht="19.2" customHeight="1" spans="1:12">
      <c r="A305" s="350">
        <v>299</v>
      </c>
      <c r="B305" s="386" t="s">
        <v>3901</v>
      </c>
      <c r="C305" s="352" t="s">
        <v>4677</v>
      </c>
      <c r="D305" s="352" t="s">
        <v>4678</v>
      </c>
      <c r="E305" s="404"/>
      <c r="F305" s="404"/>
      <c r="G305" s="352" t="s">
        <v>4468</v>
      </c>
      <c r="H305" s="352"/>
      <c r="I305" s="364"/>
      <c r="J305" s="364"/>
      <c r="K305" s="405"/>
      <c r="L305" s="366" t="s">
        <v>4368</v>
      </c>
    </row>
    <row r="306" s="341" customFormat="1" ht="19.2" customHeight="1" spans="1:12">
      <c r="A306" s="350">
        <v>300</v>
      </c>
      <c r="B306" s="386" t="s">
        <v>3901</v>
      </c>
      <c r="C306" s="352" t="s">
        <v>4679</v>
      </c>
      <c r="D306" s="352" t="s">
        <v>4680</v>
      </c>
      <c r="E306" s="404"/>
      <c r="F306" s="404"/>
      <c r="G306" s="352" t="s">
        <v>4468</v>
      </c>
      <c r="H306" s="352"/>
      <c r="I306" s="364"/>
      <c r="J306" s="364"/>
      <c r="K306" s="405"/>
      <c r="L306" s="366" t="s">
        <v>4368</v>
      </c>
    </row>
    <row r="307" s="341" customFormat="1" ht="19.2" customHeight="1" spans="1:12">
      <c r="A307" s="350">
        <v>301</v>
      </c>
      <c r="B307" s="386" t="s">
        <v>3901</v>
      </c>
      <c r="C307" s="352" t="s">
        <v>4681</v>
      </c>
      <c r="D307" s="352" t="s">
        <v>4682</v>
      </c>
      <c r="E307" s="404"/>
      <c r="F307" s="404"/>
      <c r="G307" s="352" t="s">
        <v>4468</v>
      </c>
      <c r="H307" s="352"/>
      <c r="I307" s="364"/>
      <c r="J307" s="364"/>
      <c r="K307" s="405"/>
      <c r="L307" s="366" t="s">
        <v>4368</v>
      </c>
    </row>
    <row r="308" s="341" customFormat="1" ht="19.2" customHeight="1" spans="1:12">
      <c r="A308" s="350">
        <v>302</v>
      </c>
      <c r="B308" s="386" t="s">
        <v>3901</v>
      </c>
      <c r="C308" s="352" t="s">
        <v>4683</v>
      </c>
      <c r="D308" s="352" t="s">
        <v>3906</v>
      </c>
      <c r="E308" s="404"/>
      <c r="F308" s="404"/>
      <c r="G308" s="352" t="s">
        <v>4468</v>
      </c>
      <c r="H308" s="352"/>
      <c r="I308" s="364"/>
      <c r="J308" s="364"/>
      <c r="K308" s="405"/>
      <c r="L308" s="366" t="s">
        <v>4368</v>
      </c>
    </row>
    <row r="309" s="341" customFormat="1" ht="19.2" customHeight="1" spans="1:12">
      <c r="A309" s="350">
        <v>303</v>
      </c>
      <c r="B309" s="386" t="s">
        <v>3901</v>
      </c>
      <c r="C309" s="352" t="s">
        <v>4684</v>
      </c>
      <c r="D309" s="352" t="s">
        <v>4685</v>
      </c>
      <c r="E309" s="404"/>
      <c r="F309" s="404"/>
      <c r="G309" s="352" t="s">
        <v>4468</v>
      </c>
      <c r="H309" s="352"/>
      <c r="I309" s="364"/>
      <c r="J309" s="364"/>
      <c r="K309" s="405"/>
      <c r="L309" s="366" t="s">
        <v>4368</v>
      </c>
    </row>
    <row r="310" s="341" customFormat="1" ht="19.2" customHeight="1" spans="1:12">
      <c r="A310" s="350">
        <v>304</v>
      </c>
      <c r="B310" s="386" t="s">
        <v>3901</v>
      </c>
      <c r="C310" s="352" t="s">
        <v>4686</v>
      </c>
      <c r="D310" s="352" t="s">
        <v>4687</v>
      </c>
      <c r="E310" s="404"/>
      <c r="F310" s="404"/>
      <c r="G310" s="352" t="s">
        <v>4468</v>
      </c>
      <c r="H310" s="352"/>
      <c r="I310" s="364"/>
      <c r="J310" s="364"/>
      <c r="K310" s="405"/>
      <c r="L310" s="366" t="s">
        <v>4368</v>
      </c>
    </row>
    <row r="311" s="341" customFormat="1" ht="19.2" customHeight="1" spans="1:12">
      <c r="A311" s="350">
        <v>305</v>
      </c>
      <c r="B311" s="386" t="s">
        <v>3901</v>
      </c>
      <c r="C311" s="352" t="s">
        <v>4688</v>
      </c>
      <c r="D311" s="352" t="s">
        <v>4689</v>
      </c>
      <c r="E311" s="404"/>
      <c r="F311" s="404"/>
      <c r="G311" s="352" t="s">
        <v>4468</v>
      </c>
      <c r="H311" s="352"/>
      <c r="I311" s="364"/>
      <c r="J311" s="364"/>
      <c r="K311" s="405"/>
      <c r="L311" s="366" t="s">
        <v>4368</v>
      </c>
    </row>
    <row r="312" s="341" customFormat="1" ht="19.2" customHeight="1" spans="1:12">
      <c r="A312" s="350">
        <v>306</v>
      </c>
      <c r="B312" s="386" t="s">
        <v>3901</v>
      </c>
      <c r="C312" s="352" t="s">
        <v>3968</v>
      </c>
      <c r="D312" s="352" t="s">
        <v>4690</v>
      </c>
      <c r="E312" s="404"/>
      <c r="F312" s="404"/>
      <c r="G312" s="352" t="s">
        <v>4468</v>
      </c>
      <c r="H312" s="352"/>
      <c r="I312" s="364"/>
      <c r="J312" s="364"/>
      <c r="K312" s="405"/>
      <c r="L312" s="366" t="s">
        <v>4368</v>
      </c>
    </row>
    <row r="313" s="341" customFormat="1" ht="19.2" customHeight="1" spans="1:12">
      <c r="A313" s="350">
        <v>307</v>
      </c>
      <c r="B313" s="386" t="s">
        <v>3901</v>
      </c>
      <c r="C313" s="352" t="s">
        <v>4691</v>
      </c>
      <c r="D313" s="352" t="s">
        <v>4692</v>
      </c>
      <c r="E313" s="404"/>
      <c r="F313" s="404"/>
      <c r="G313" s="352" t="s">
        <v>4468</v>
      </c>
      <c r="H313" s="352"/>
      <c r="I313" s="364"/>
      <c r="J313" s="364"/>
      <c r="K313" s="405"/>
      <c r="L313" s="366" t="s">
        <v>4368</v>
      </c>
    </row>
    <row r="314" s="341" customFormat="1" ht="19.2" customHeight="1" spans="1:12">
      <c r="A314" s="350">
        <v>308</v>
      </c>
      <c r="B314" s="386" t="s">
        <v>3901</v>
      </c>
      <c r="C314" s="352" t="s">
        <v>4693</v>
      </c>
      <c r="D314" s="352" t="s">
        <v>4694</v>
      </c>
      <c r="E314" s="404"/>
      <c r="F314" s="404"/>
      <c r="G314" s="352" t="s">
        <v>4468</v>
      </c>
      <c r="H314" s="352"/>
      <c r="I314" s="364"/>
      <c r="J314" s="364"/>
      <c r="K314" s="405"/>
      <c r="L314" s="366" t="s">
        <v>4368</v>
      </c>
    </row>
    <row r="315" s="341" customFormat="1" ht="19.2" customHeight="1" spans="1:12">
      <c r="A315" s="350">
        <v>309</v>
      </c>
      <c r="B315" s="386" t="s">
        <v>3901</v>
      </c>
      <c r="C315" s="352" t="s">
        <v>4695</v>
      </c>
      <c r="D315" s="352" t="s">
        <v>4696</v>
      </c>
      <c r="E315" s="404"/>
      <c r="F315" s="404"/>
      <c r="G315" s="352" t="s">
        <v>4468</v>
      </c>
      <c r="H315" s="352"/>
      <c r="I315" s="364"/>
      <c r="J315" s="364"/>
      <c r="K315" s="405"/>
      <c r="L315" s="366" t="s">
        <v>4368</v>
      </c>
    </row>
    <row r="316" s="341" customFormat="1" ht="19.2" customHeight="1" spans="1:12">
      <c r="A316" s="350">
        <v>310</v>
      </c>
      <c r="B316" s="386" t="s">
        <v>3901</v>
      </c>
      <c r="C316" s="352" t="s">
        <v>4697</v>
      </c>
      <c r="D316" s="352" t="s">
        <v>4698</v>
      </c>
      <c r="E316" s="404"/>
      <c r="F316" s="404"/>
      <c r="G316" s="352" t="s">
        <v>4468</v>
      </c>
      <c r="H316" s="352"/>
      <c r="I316" s="364"/>
      <c r="J316" s="364"/>
      <c r="K316" s="405"/>
      <c r="L316" s="366" t="s">
        <v>4368</v>
      </c>
    </row>
    <row r="317" s="341" customFormat="1" ht="19.2" customHeight="1" spans="1:12">
      <c r="A317" s="350">
        <v>311</v>
      </c>
      <c r="B317" s="386" t="s">
        <v>3901</v>
      </c>
      <c r="C317" s="352" t="s">
        <v>4699</v>
      </c>
      <c r="D317" s="352" t="s">
        <v>4700</v>
      </c>
      <c r="E317" s="404"/>
      <c r="F317" s="404"/>
      <c r="G317" s="352" t="s">
        <v>4468</v>
      </c>
      <c r="H317" s="352"/>
      <c r="I317" s="364"/>
      <c r="J317" s="364"/>
      <c r="K317" s="405"/>
      <c r="L317" s="366" t="s">
        <v>4368</v>
      </c>
    </row>
    <row r="318" s="341" customFormat="1" ht="19.2" customHeight="1" spans="1:12">
      <c r="A318" s="350">
        <v>312</v>
      </c>
      <c r="B318" s="386" t="s">
        <v>3901</v>
      </c>
      <c r="C318" s="352" t="s">
        <v>4701</v>
      </c>
      <c r="D318" s="352" t="s">
        <v>4702</v>
      </c>
      <c r="E318" s="404"/>
      <c r="F318" s="404"/>
      <c r="G318" s="352" t="s">
        <v>4468</v>
      </c>
      <c r="H318" s="352"/>
      <c r="I318" s="364"/>
      <c r="J318" s="364"/>
      <c r="K318" s="405"/>
      <c r="L318" s="366" t="s">
        <v>4368</v>
      </c>
    </row>
    <row r="319" s="341" customFormat="1" ht="19.2" customHeight="1" spans="1:12">
      <c r="A319" s="350">
        <v>313</v>
      </c>
      <c r="B319" s="386" t="s">
        <v>3901</v>
      </c>
      <c r="C319" s="352" t="s">
        <v>4703</v>
      </c>
      <c r="D319" s="352" t="s">
        <v>4704</v>
      </c>
      <c r="E319" s="404"/>
      <c r="F319" s="404"/>
      <c r="G319" s="352" t="s">
        <v>4468</v>
      </c>
      <c r="H319" s="352"/>
      <c r="I319" s="364"/>
      <c r="J319" s="364"/>
      <c r="K319" s="405"/>
      <c r="L319" s="366" t="s">
        <v>4368</v>
      </c>
    </row>
    <row r="320" s="341" customFormat="1" ht="19.2" customHeight="1" spans="1:12">
      <c r="A320" s="350">
        <v>314</v>
      </c>
      <c r="B320" s="386" t="s">
        <v>3901</v>
      </c>
      <c r="C320" s="352" t="s">
        <v>4705</v>
      </c>
      <c r="D320" s="352" t="s">
        <v>4706</v>
      </c>
      <c r="E320" s="404"/>
      <c r="F320" s="404"/>
      <c r="G320" s="352" t="s">
        <v>4468</v>
      </c>
      <c r="H320" s="352"/>
      <c r="I320" s="364"/>
      <c r="J320" s="364"/>
      <c r="K320" s="405"/>
      <c r="L320" s="366" t="s">
        <v>4368</v>
      </c>
    </row>
    <row r="321" s="341" customFormat="1" ht="19.2" customHeight="1" spans="1:12">
      <c r="A321" s="350">
        <v>315</v>
      </c>
      <c r="B321" s="386" t="s">
        <v>3901</v>
      </c>
      <c r="C321" s="352" t="s">
        <v>4707</v>
      </c>
      <c r="D321" s="352" t="s">
        <v>4708</v>
      </c>
      <c r="E321" s="404"/>
      <c r="F321" s="404"/>
      <c r="G321" s="352" t="s">
        <v>4468</v>
      </c>
      <c r="H321" s="352"/>
      <c r="I321" s="364"/>
      <c r="J321" s="364"/>
      <c r="K321" s="405"/>
      <c r="L321" s="366" t="s">
        <v>4368</v>
      </c>
    </row>
    <row r="322" s="341" customFormat="1" ht="19.2" customHeight="1" spans="1:12">
      <c r="A322" s="350">
        <v>316</v>
      </c>
      <c r="B322" s="386" t="s">
        <v>3901</v>
      </c>
      <c r="C322" s="352" t="s">
        <v>4709</v>
      </c>
      <c r="D322" s="352"/>
      <c r="E322" s="404"/>
      <c r="F322" s="404"/>
      <c r="G322" s="352" t="s">
        <v>4468</v>
      </c>
      <c r="H322" s="352"/>
      <c r="I322" s="364"/>
      <c r="J322" s="364"/>
      <c r="K322" s="405"/>
      <c r="L322" s="366" t="s">
        <v>4368</v>
      </c>
    </row>
    <row r="323" s="341" customFormat="1" ht="19.2" customHeight="1" spans="1:12">
      <c r="A323" s="350">
        <v>317</v>
      </c>
      <c r="B323" s="386" t="s">
        <v>3901</v>
      </c>
      <c r="C323" s="352" t="s">
        <v>4710</v>
      </c>
      <c r="D323" s="352" t="s">
        <v>4711</v>
      </c>
      <c r="E323" s="404"/>
      <c r="F323" s="404"/>
      <c r="G323" s="352" t="s">
        <v>4468</v>
      </c>
      <c r="H323" s="352"/>
      <c r="I323" s="364"/>
      <c r="J323" s="364"/>
      <c r="K323" s="405"/>
      <c r="L323" s="366" t="s">
        <v>4368</v>
      </c>
    </row>
    <row r="324" s="341" customFormat="1" ht="19.2" customHeight="1" spans="1:12">
      <c r="A324" s="350">
        <v>318</v>
      </c>
      <c r="B324" s="386" t="s">
        <v>3901</v>
      </c>
      <c r="C324" s="352" t="s">
        <v>4712</v>
      </c>
      <c r="D324" s="352" t="s">
        <v>4711</v>
      </c>
      <c r="E324" s="406"/>
      <c r="F324" s="406"/>
      <c r="G324" s="352" t="s">
        <v>4468</v>
      </c>
      <c r="H324" s="352"/>
      <c r="I324" s="364"/>
      <c r="J324" s="364"/>
      <c r="K324" s="365"/>
      <c r="L324" s="366" t="s">
        <v>4368</v>
      </c>
    </row>
    <row r="325" ht="19.2" customHeight="1" spans="1:12">
      <c r="A325" s="154" t="s">
        <v>3856</v>
      </c>
      <c r="B325" s="154"/>
      <c r="C325" s="154"/>
      <c r="D325" s="369"/>
      <c r="E325" s="154"/>
      <c r="F325" s="154">
        <f>SUM(F7:F324)</f>
        <v>110</v>
      </c>
      <c r="G325" s="370"/>
      <c r="H325" s="370"/>
      <c r="I325" s="375">
        <f>SUM(I7:I324)</f>
        <v>0</v>
      </c>
      <c r="J325" s="375"/>
      <c r="K325" s="375">
        <f>SUM(K7:K324)</f>
        <v>220000</v>
      </c>
      <c r="L325" s="376"/>
    </row>
    <row r="326" ht="19.2" customHeight="1" spans="1:12">
      <c r="A326" s="154" t="s">
        <v>3818</v>
      </c>
      <c r="B326" s="154"/>
      <c r="C326" s="154"/>
      <c r="D326" s="369"/>
      <c r="E326" s="154"/>
      <c r="F326" s="154"/>
      <c r="G326" s="370"/>
      <c r="H326" s="370"/>
      <c r="I326" s="375"/>
      <c r="J326" s="375"/>
      <c r="K326" s="375"/>
      <c r="L326" s="376"/>
    </row>
    <row r="327" ht="19.2" customHeight="1" spans="1:12">
      <c r="A327" s="154" t="s">
        <v>3857</v>
      </c>
      <c r="B327" s="154"/>
      <c r="C327" s="154"/>
      <c r="D327" s="369"/>
      <c r="E327" s="154"/>
      <c r="F327" s="154">
        <v>110</v>
      </c>
      <c r="G327" s="370"/>
      <c r="H327" s="370"/>
      <c r="I327" s="375">
        <v>0</v>
      </c>
      <c r="J327" s="375"/>
      <c r="K327" s="375">
        <f>K325</f>
        <v>220000</v>
      </c>
      <c r="L327" s="376"/>
    </row>
    <row r="328" ht="19.5" customHeight="1" spans="1:12">
      <c r="A328" s="371" t="s">
        <v>4351</v>
      </c>
      <c r="B328" s="371"/>
      <c r="C328" s="343"/>
      <c r="E328" s="343"/>
      <c r="F328" s="343"/>
      <c r="G328" s="372"/>
      <c r="H328" s="372"/>
      <c r="I328" s="377" t="s">
        <v>4352</v>
      </c>
      <c r="J328" s="377"/>
      <c r="K328" s="377"/>
      <c r="L328" s="378"/>
    </row>
    <row r="329" ht="29.25" customHeight="1" spans="1:12">
      <c r="A329" s="373" t="s">
        <v>5048</v>
      </c>
      <c r="B329" s="373"/>
      <c r="C329" s="343"/>
      <c r="E329" s="343"/>
      <c r="F329" s="343"/>
      <c r="G329" s="372"/>
      <c r="H329" s="372"/>
      <c r="I329" s="372"/>
      <c r="J329" s="372"/>
      <c r="K329" s="343"/>
      <c r="L329" s="378"/>
    </row>
    <row r="330" ht="15" customHeight="1"/>
    <row r="331" ht="15" customHeight="1"/>
    <row r="332" ht="15" customHeight="1"/>
    <row r="333" ht="15" customHeight="1"/>
    <row r="334" ht="15" customHeight="1"/>
    <row r="335" ht="15" customHeight="1" spans="8:9">
      <c r="H335" s="374" t="e">
        <f>I327+#REF!+#REF!</f>
        <v>#REF!</v>
      </c>
      <c r="I335" s="374"/>
    </row>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sheetData>
  <mergeCells count="20">
    <mergeCell ref="A1:L1"/>
    <mergeCell ref="A3:L3"/>
    <mergeCell ref="I5:J5"/>
    <mergeCell ref="A325:C325"/>
    <mergeCell ref="A326:C326"/>
    <mergeCell ref="A327:C327"/>
    <mergeCell ref="I328:K328"/>
    <mergeCell ref="A5:A6"/>
    <mergeCell ref="B5:B6"/>
    <mergeCell ref="C5:C6"/>
    <mergeCell ref="D5:D6"/>
    <mergeCell ref="E5:E6"/>
    <mergeCell ref="E7:E324"/>
    <mergeCell ref="F5:F6"/>
    <mergeCell ref="F7:F324"/>
    <mergeCell ref="G5:G6"/>
    <mergeCell ref="H5:H6"/>
    <mergeCell ref="K5:K6"/>
    <mergeCell ref="K7:K324"/>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61"/>
  <sheetViews>
    <sheetView zoomScaleSheetLayoutView="90" workbookViewId="0">
      <selection activeCell="C334" sqref="C334"/>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3901</v>
      </c>
      <c r="C7" s="352" t="s">
        <v>3936</v>
      </c>
      <c r="D7" s="352" t="s">
        <v>4366</v>
      </c>
      <c r="E7" s="352" t="s">
        <v>476</v>
      </c>
      <c r="F7" s="352">
        <v>24</v>
      </c>
      <c r="G7" s="352" t="s">
        <v>4367</v>
      </c>
      <c r="H7" s="352"/>
      <c r="I7" s="364"/>
      <c r="J7" s="364"/>
      <c r="K7" s="365"/>
      <c r="L7" s="366" t="s">
        <v>4368</v>
      </c>
    </row>
    <row r="8" ht="19.2" customHeight="1" spans="1:12">
      <c r="A8" s="350">
        <v>2</v>
      </c>
      <c r="B8" s="386" t="s">
        <v>3901</v>
      </c>
      <c r="C8" s="352" t="s">
        <v>1696</v>
      </c>
      <c r="D8" s="352" t="s">
        <v>3944</v>
      </c>
      <c r="E8" s="352" t="s">
        <v>1381</v>
      </c>
      <c r="F8" s="352">
        <v>48</v>
      </c>
      <c r="G8" s="352" t="s">
        <v>4367</v>
      </c>
      <c r="H8" s="352"/>
      <c r="I8" s="364"/>
      <c r="J8" s="364"/>
      <c r="K8" s="365"/>
      <c r="L8" s="366" t="s">
        <v>4368</v>
      </c>
    </row>
    <row r="9" ht="19.2" customHeight="1" spans="1:12">
      <c r="A9" s="350">
        <v>3</v>
      </c>
      <c r="B9" s="386" t="s">
        <v>3901</v>
      </c>
      <c r="C9" s="352" t="s">
        <v>3943</v>
      </c>
      <c r="D9" s="352" t="s">
        <v>3944</v>
      </c>
      <c r="E9" s="352" t="s">
        <v>386</v>
      </c>
      <c r="F9" s="352">
        <v>24</v>
      </c>
      <c r="G9" s="352" t="s">
        <v>4367</v>
      </c>
      <c r="H9" s="352"/>
      <c r="I9" s="364"/>
      <c r="J9" s="364"/>
      <c r="K9" s="365"/>
      <c r="L9" s="366" t="s">
        <v>4368</v>
      </c>
    </row>
    <row r="10" ht="19.2" customHeight="1" spans="1:12">
      <c r="A10" s="350">
        <v>4</v>
      </c>
      <c r="B10" s="386" t="s">
        <v>3901</v>
      </c>
      <c r="C10" s="352" t="s">
        <v>4048</v>
      </c>
      <c r="D10" s="352"/>
      <c r="E10" s="352" t="s">
        <v>476</v>
      </c>
      <c r="F10" s="352">
        <v>1</v>
      </c>
      <c r="G10" s="352" t="s">
        <v>4367</v>
      </c>
      <c r="H10" s="352"/>
      <c r="I10" s="364"/>
      <c r="J10" s="364"/>
      <c r="K10" s="365"/>
      <c r="L10" s="366" t="s">
        <v>4368</v>
      </c>
    </row>
    <row r="11" ht="19.2" customHeight="1" spans="1:12">
      <c r="A11" s="350">
        <v>5</v>
      </c>
      <c r="B11" s="386" t="s">
        <v>3901</v>
      </c>
      <c r="C11" s="352" t="s">
        <v>4047</v>
      </c>
      <c r="D11" s="352"/>
      <c r="E11" s="352" t="s">
        <v>386</v>
      </c>
      <c r="F11" s="352">
        <v>1</v>
      </c>
      <c r="G11" s="352" t="s">
        <v>4367</v>
      </c>
      <c r="H11" s="352"/>
      <c r="I11" s="364"/>
      <c r="J11" s="364"/>
      <c r="K11" s="365"/>
      <c r="L11" s="366" t="s">
        <v>4368</v>
      </c>
    </row>
    <row r="12" ht="19.2" customHeight="1" spans="1:12">
      <c r="A12" s="350">
        <v>6</v>
      </c>
      <c r="B12" s="386" t="s">
        <v>3901</v>
      </c>
      <c r="C12" s="352" t="s">
        <v>1449</v>
      </c>
      <c r="D12" s="352"/>
      <c r="E12" s="352" t="s">
        <v>386</v>
      </c>
      <c r="F12" s="352">
        <v>1</v>
      </c>
      <c r="G12" s="352" t="s">
        <v>4367</v>
      </c>
      <c r="H12" s="352"/>
      <c r="I12" s="364"/>
      <c r="J12" s="364"/>
      <c r="K12" s="365"/>
      <c r="L12" s="366" t="s">
        <v>4368</v>
      </c>
    </row>
    <row r="13" ht="19.2" customHeight="1" spans="1:12">
      <c r="A13" s="350">
        <v>7</v>
      </c>
      <c r="B13" s="386" t="s">
        <v>3901</v>
      </c>
      <c r="C13" s="352" t="s">
        <v>4369</v>
      </c>
      <c r="D13" s="352" t="s">
        <v>3941</v>
      </c>
      <c r="E13" s="352" t="s">
        <v>468</v>
      </c>
      <c r="F13" s="352">
        <v>160</v>
      </c>
      <c r="G13" s="352" t="s">
        <v>4367</v>
      </c>
      <c r="H13" s="352"/>
      <c r="I13" s="364"/>
      <c r="J13" s="364"/>
      <c r="K13" s="365"/>
      <c r="L13" s="366" t="s">
        <v>4368</v>
      </c>
    </row>
    <row r="14" ht="19.2" customHeight="1" spans="1:12">
      <c r="A14" s="350">
        <v>8</v>
      </c>
      <c r="B14" s="386" t="s">
        <v>3901</v>
      </c>
      <c r="C14" s="352" t="s">
        <v>1430</v>
      </c>
      <c r="D14" s="352" t="s">
        <v>3941</v>
      </c>
      <c r="E14" s="352" t="s">
        <v>386</v>
      </c>
      <c r="F14" s="352">
        <v>4</v>
      </c>
      <c r="G14" s="352" t="s">
        <v>4367</v>
      </c>
      <c r="H14" s="352"/>
      <c r="I14" s="364"/>
      <c r="J14" s="364"/>
      <c r="K14" s="365"/>
      <c r="L14" s="366" t="s">
        <v>4368</v>
      </c>
    </row>
    <row r="15" ht="19.2" customHeight="1" spans="1:12">
      <c r="A15" s="350">
        <v>9</v>
      </c>
      <c r="B15" s="386" t="s">
        <v>3901</v>
      </c>
      <c r="C15" s="352" t="s">
        <v>4369</v>
      </c>
      <c r="D15" s="352" t="s">
        <v>3937</v>
      </c>
      <c r="E15" s="352" t="s">
        <v>468</v>
      </c>
      <c r="F15" s="352">
        <v>140</v>
      </c>
      <c r="G15" s="352" t="s">
        <v>4367</v>
      </c>
      <c r="H15" s="352"/>
      <c r="I15" s="364"/>
      <c r="J15" s="364"/>
      <c r="K15" s="365"/>
      <c r="L15" s="366" t="s">
        <v>4368</v>
      </c>
    </row>
    <row r="16" ht="19.2" customHeight="1" spans="1:12">
      <c r="A16" s="350">
        <v>10</v>
      </c>
      <c r="B16" s="386" t="s">
        <v>3901</v>
      </c>
      <c r="C16" s="352" t="s">
        <v>1430</v>
      </c>
      <c r="D16" s="352" t="s">
        <v>3937</v>
      </c>
      <c r="E16" s="352" t="s">
        <v>386</v>
      </c>
      <c r="F16" s="352">
        <v>2</v>
      </c>
      <c r="G16" s="352" t="s">
        <v>4367</v>
      </c>
      <c r="H16" s="352"/>
      <c r="I16" s="364"/>
      <c r="J16" s="364"/>
      <c r="K16" s="365"/>
      <c r="L16" s="366" t="s">
        <v>4368</v>
      </c>
    </row>
    <row r="17" ht="19.2" customHeight="1" spans="1:12">
      <c r="A17" s="350">
        <v>11</v>
      </c>
      <c r="B17" s="386" t="s">
        <v>3901</v>
      </c>
      <c r="C17" s="352" t="s">
        <v>4369</v>
      </c>
      <c r="D17" s="352" t="s">
        <v>1441</v>
      </c>
      <c r="E17" s="352" t="s">
        <v>468</v>
      </c>
      <c r="F17" s="352">
        <v>3</v>
      </c>
      <c r="G17" s="352" t="s">
        <v>4367</v>
      </c>
      <c r="H17" s="352"/>
      <c r="I17" s="364"/>
      <c r="J17" s="364"/>
      <c r="K17" s="365"/>
      <c r="L17" s="366" t="s">
        <v>4368</v>
      </c>
    </row>
    <row r="18" ht="19.2" customHeight="1" spans="1:12">
      <c r="A18" s="350">
        <v>12</v>
      </c>
      <c r="B18" s="386" t="s">
        <v>3901</v>
      </c>
      <c r="C18" s="352" t="s">
        <v>1430</v>
      </c>
      <c r="D18" s="352" t="s">
        <v>1441</v>
      </c>
      <c r="E18" s="352" t="s">
        <v>386</v>
      </c>
      <c r="F18" s="352">
        <v>2</v>
      </c>
      <c r="G18" s="352" t="s">
        <v>4367</v>
      </c>
      <c r="H18" s="352"/>
      <c r="I18" s="364"/>
      <c r="J18" s="364"/>
      <c r="K18" s="365"/>
      <c r="L18" s="366" t="s">
        <v>4368</v>
      </c>
    </row>
    <row r="19" ht="19.2" customHeight="1" spans="1:12">
      <c r="A19" s="350">
        <v>13</v>
      </c>
      <c r="B19" s="386" t="s">
        <v>3901</v>
      </c>
      <c r="C19" s="352" t="s">
        <v>4370</v>
      </c>
      <c r="D19" s="352" t="s">
        <v>3932</v>
      </c>
      <c r="E19" s="352" t="s">
        <v>386</v>
      </c>
      <c r="F19" s="352">
        <v>1</v>
      </c>
      <c r="G19" s="352" t="s">
        <v>4367</v>
      </c>
      <c r="H19" s="352"/>
      <c r="I19" s="364"/>
      <c r="J19" s="364"/>
      <c r="K19" s="365"/>
      <c r="L19" s="366" t="s">
        <v>4368</v>
      </c>
    </row>
    <row r="20" ht="19.2" customHeight="1" spans="1:12">
      <c r="A20" s="350">
        <v>14</v>
      </c>
      <c r="B20" s="386" t="s">
        <v>3901</v>
      </c>
      <c r="C20" s="352" t="s">
        <v>4371</v>
      </c>
      <c r="D20" s="352" t="s">
        <v>3932</v>
      </c>
      <c r="E20" s="352" t="s">
        <v>386</v>
      </c>
      <c r="F20" s="352">
        <v>2</v>
      </c>
      <c r="G20" s="352" t="s">
        <v>4367</v>
      </c>
      <c r="H20" s="352"/>
      <c r="I20" s="364"/>
      <c r="J20" s="364"/>
      <c r="K20" s="365"/>
      <c r="L20" s="366" t="s">
        <v>4368</v>
      </c>
    </row>
    <row r="21" ht="19.2" customHeight="1" spans="1:12">
      <c r="A21" s="350">
        <v>15</v>
      </c>
      <c r="B21" s="386" t="s">
        <v>3901</v>
      </c>
      <c r="C21" s="352" t="s">
        <v>4372</v>
      </c>
      <c r="D21" s="352" t="s">
        <v>4373</v>
      </c>
      <c r="E21" s="352" t="s">
        <v>386</v>
      </c>
      <c r="F21" s="352">
        <v>2</v>
      </c>
      <c r="G21" s="352" t="s">
        <v>4367</v>
      </c>
      <c r="H21" s="352"/>
      <c r="I21" s="364"/>
      <c r="J21" s="364"/>
      <c r="K21" s="365"/>
      <c r="L21" s="366" t="s">
        <v>4368</v>
      </c>
    </row>
    <row r="22" ht="19.2" customHeight="1" spans="1:12">
      <c r="A22" s="350">
        <v>16</v>
      </c>
      <c r="B22" s="386" t="s">
        <v>3901</v>
      </c>
      <c r="C22" s="352" t="s">
        <v>4374</v>
      </c>
      <c r="D22" s="352" t="s">
        <v>4373</v>
      </c>
      <c r="E22" s="352" t="s">
        <v>386</v>
      </c>
      <c r="F22" s="352">
        <v>2</v>
      </c>
      <c r="G22" s="352" t="s">
        <v>4367</v>
      </c>
      <c r="H22" s="352"/>
      <c r="I22" s="364"/>
      <c r="J22" s="364"/>
      <c r="K22" s="365"/>
      <c r="L22" s="366" t="s">
        <v>4368</v>
      </c>
    </row>
    <row r="23" ht="19.2" customHeight="1" spans="1:12">
      <c r="A23" s="350">
        <v>17</v>
      </c>
      <c r="B23" s="386" t="s">
        <v>3901</v>
      </c>
      <c r="C23" s="352" t="s">
        <v>4375</v>
      </c>
      <c r="D23" s="352" t="s">
        <v>4376</v>
      </c>
      <c r="E23" s="352" t="s">
        <v>386</v>
      </c>
      <c r="F23" s="352">
        <v>3</v>
      </c>
      <c r="G23" s="352" t="s">
        <v>4367</v>
      </c>
      <c r="H23" s="352"/>
      <c r="I23" s="364"/>
      <c r="J23" s="364"/>
      <c r="K23" s="365"/>
      <c r="L23" s="366" t="s">
        <v>4368</v>
      </c>
    </row>
    <row r="24" ht="19.2" customHeight="1" spans="1:12">
      <c r="A24" s="350">
        <v>18</v>
      </c>
      <c r="B24" s="386" t="s">
        <v>3901</v>
      </c>
      <c r="C24" s="352" t="s">
        <v>4377</v>
      </c>
      <c r="D24" s="352"/>
      <c r="E24" s="352" t="s">
        <v>386</v>
      </c>
      <c r="F24" s="352">
        <v>1</v>
      </c>
      <c r="G24" s="352" t="s">
        <v>4367</v>
      </c>
      <c r="H24" s="352"/>
      <c r="I24" s="364"/>
      <c r="J24" s="364"/>
      <c r="K24" s="365"/>
      <c r="L24" s="366" t="s">
        <v>4368</v>
      </c>
    </row>
    <row r="25" ht="19.2" customHeight="1" spans="1:12">
      <c r="A25" s="350">
        <v>19</v>
      </c>
      <c r="B25" s="386" t="s">
        <v>3901</v>
      </c>
      <c r="C25" s="352" t="s">
        <v>4378</v>
      </c>
      <c r="D25" s="352" t="s">
        <v>4379</v>
      </c>
      <c r="E25" s="352" t="s">
        <v>386</v>
      </c>
      <c r="F25" s="352">
        <v>1</v>
      </c>
      <c r="G25" s="352" t="s">
        <v>4367</v>
      </c>
      <c r="H25" s="352"/>
      <c r="I25" s="364"/>
      <c r="J25" s="364"/>
      <c r="K25" s="365"/>
      <c r="L25" s="366" t="s">
        <v>4368</v>
      </c>
    </row>
    <row r="26" ht="19.2" customHeight="1" spans="1:12">
      <c r="A26" s="350">
        <v>20</v>
      </c>
      <c r="B26" s="386" t="s">
        <v>3901</v>
      </c>
      <c r="C26" s="352" t="s">
        <v>3936</v>
      </c>
      <c r="D26" s="352" t="s">
        <v>3932</v>
      </c>
      <c r="E26" s="352" t="s">
        <v>4380</v>
      </c>
      <c r="F26" s="352">
        <v>23.4</v>
      </c>
      <c r="G26" s="352" t="s">
        <v>4367</v>
      </c>
      <c r="H26" s="352"/>
      <c r="I26" s="364"/>
      <c r="J26" s="364"/>
      <c r="K26" s="365"/>
      <c r="L26" s="366" t="s">
        <v>4368</v>
      </c>
    </row>
    <row r="27" ht="19.2" customHeight="1" spans="1:12">
      <c r="A27" s="350">
        <v>21</v>
      </c>
      <c r="B27" s="386" t="s">
        <v>3901</v>
      </c>
      <c r="C27" s="352" t="s">
        <v>1430</v>
      </c>
      <c r="D27" s="352" t="s">
        <v>3932</v>
      </c>
      <c r="E27" s="352" t="s">
        <v>342</v>
      </c>
      <c r="F27" s="352">
        <v>8</v>
      </c>
      <c r="G27" s="352" t="s">
        <v>4367</v>
      </c>
      <c r="H27" s="352"/>
      <c r="I27" s="364"/>
      <c r="J27" s="364"/>
      <c r="K27" s="365"/>
      <c r="L27" s="366" t="s">
        <v>4368</v>
      </c>
    </row>
    <row r="28" ht="19.2" customHeight="1" spans="1:12">
      <c r="A28" s="350">
        <v>22</v>
      </c>
      <c r="B28" s="386" t="s">
        <v>3901</v>
      </c>
      <c r="C28" s="352" t="s">
        <v>3936</v>
      </c>
      <c r="D28" s="352" t="s">
        <v>3937</v>
      </c>
      <c r="E28" s="352" t="s">
        <v>468</v>
      </c>
      <c r="F28" s="352">
        <v>1.5</v>
      </c>
      <c r="G28" s="352" t="s">
        <v>4367</v>
      </c>
      <c r="H28" s="352"/>
      <c r="I28" s="364"/>
      <c r="J28" s="364"/>
      <c r="K28" s="365"/>
      <c r="L28" s="366" t="s">
        <v>4368</v>
      </c>
    </row>
    <row r="29" ht="19.2" customHeight="1" spans="1:12">
      <c r="A29" s="350">
        <v>23</v>
      </c>
      <c r="B29" s="386" t="s">
        <v>3901</v>
      </c>
      <c r="C29" s="352" t="s">
        <v>3936</v>
      </c>
      <c r="D29" s="352" t="s">
        <v>1441</v>
      </c>
      <c r="E29" s="352" t="s">
        <v>468</v>
      </c>
      <c r="F29" s="352">
        <v>2.5</v>
      </c>
      <c r="G29" s="352" t="s">
        <v>4367</v>
      </c>
      <c r="H29" s="352"/>
      <c r="I29" s="364"/>
      <c r="J29" s="364"/>
      <c r="K29" s="365"/>
      <c r="L29" s="366" t="s">
        <v>4368</v>
      </c>
    </row>
    <row r="30" ht="19.2" customHeight="1" spans="1:12">
      <c r="A30" s="350">
        <v>24</v>
      </c>
      <c r="B30" s="386" t="s">
        <v>3901</v>
      </c>
      <c r="C30" s="352" t="s">
        <v>3936</v>
      </c>
      <c r="D30" s="352" t="s">
        <v>3932</v>
      </c>
      <c r="E30" s="352" t="s">
        <v>468</v>
      </c>
      <c r="F30" s="352">
        <v>6</v>
      </c>
      <c r="G30" s="352" t="s">
        <v>4367</v>
      </c>
      <c r="H30" s="352"/>
      <c r="I30" s="364"/>
      <c r="J30" s="364"/>
      <c r="K30" s="365"/>
      <c r="L30" s="366" t="s">
        <v>4368</v>
      </c>
    </row>
    <row r="31" ht="19.2" customHeight="1" spans="1:12">
      <c r="A31" s="350">
        <v>25</v>
      </c>
      <c r="B31" s="386" t="s">
        <v>3901</v>
      </c>
      <c r="C31" s="352" t="s">
        <v>3936</v>
      </c>
      <c r="D31" s="352" t="s">
        <v>3941</v>
      </c>
      <c r="E31" s="352" t="s">
        <v>468</v>
      </c>
      <c r="F31" s="352">
        <v>11.5</v>
      </c>
      <c r="G31" s="352" t="s">
        <v>4367</v>
      </c>
      <c r="H31" s="352"/>
      <c r="I31" s="364"/>
      <c r="J31" s="364"/>
      <c r="K31" s="365"/>
      <c r="L31" s="366" t="s">
        <v>4368</v>
      </c>
    </row>
    <row r="32" ht="19.2" customHeight="1" spans="1:12">
      <c r="A32" s="350">
        <v>26</v>
      </c>
      <c r="B32" s="386" t="s">
        <v>3901</v>
      </c>
      <c r="C32" s="352" t="s">
        <v>1428</v>
      </c>
      <c r="D32" s="352" t="s">
        <v>3932</v>
      </c>
      <c r="E32" s="352" t="s">
        <v>386</v>
      </c>
      <c r="F32" s="352">
        <v>2</v>
      </c>
      <c r="G32" s="352" t="s">
        <v>4367</v>
      </c>
      <c r="H32" s="352"/>
      <c r="I32" s="364"/>
      <c r="J32" s="364"/>
      <c r="K32" s="365"/>
      <c r="L32" s="366" t="s">
        <v>4368</v>
      </c>
    </row>
    <row r="33" ht="19.2" customHeight="1" spans="1:12">
      <c r="A33" s="350">
        <v>27</v>
      </c>
      <c r="B33" s="386" t="s">
        <v>3901</v>
      </c>
      <c r="C33" s="352" t="s">
        <v>1428</v>
      </c>
      <c r="D33" s="352" t="s">
        <v>3941</v>
      </c>
      <c r="E33" s="352" t="s">
        <v>386</v>
      </c>
      <c r="F33" s="352">
        <v>7</v>
      </c>
      <c r="G33" s="352" t="s">
        <v>4367</v>
      </c>
      <c r="H33" s="352"/>
      <c r="I33" s="364"/>
      <c r="J33" s="364"/>
      <c r="K33" s="365"/>
      <c r="L33" s="366" t="s">
        <v>4368</v>
      </c>
    </row>
    <row r="34" ht="19.2" customHeight="1" spans="1:12">
      <c r="A34" s="350">
        <v>28</v>
      </c>
      <c r="B34" s="386" t="s">
        <v>3901</v>
      </c>
      <c r="C34" s="352" t="s">
        <v>1430</v>
      </c>
      <c r="D34" s="352" t="s">
        <v>3932</v>
      </c>
      <c r="E34" s="352" t="s">
        <v>386</v>
      </c>
      <c r="F34" s="352">
        <v>2</v>
      </c>
      <c r="G34" s="352" t="s">
        <v>4367</v>
      </c>
      <c r="H34" s="352"/>
      <c r="I34" s="364"/>
      <c r="J34" s="364"/>
      <c r="K34" s="365"/>
      <c r="L34" s="366" t="s">
        <v>4368</v>
      </c>
    </row>
    <row r="35" ht="19.2" customHeight="1" spans="1:12">
      <c r="A35" s="350">
        <v>29</v>
      </c>
      <c r="B35" s="386" t="s">
        <v>3901</v>
      </c>
      <c r="C35" s="352" t="s">
        <v>1430</v>
      </c>
      <c r="D35" s="352" t="s">
        <v>3937</v>
      </c>
      <c r="E35" s="352" t="s">
        <v>386</v>
      </c>
      <c r="F35" s="352">
        <v>2</v>
      </c>
      <c r="G35" s="352" t="s">
        <v>4367</v>
      </c>
      <c r="H35" s="352"/>
      <c r="I35" s="364"/>
      <c r="J35" s="364"/>
      <c r="K35" s="365"/>
      <c r="L35" s="366" t="s">
        <v>4368</v>
      </c>
    </row>
    <row r="36" ht="19.2" customHeight="1" spans="1:12">
      <c r="A36" s="350">
        <v>30</v>
      </c>
      <c r="B36" s="386" t="s">
        <v>3901</v>
      </c>
      <c r="C36" s="352" t="s">
        <v>1430</v>
      </c>
      <c r="D36" s="352" t="s">
        <v>3941</v>
      </c>
      <c r="E36" s="352" t="s">
        <v>386</v>
      </c>
      <c r="F36" s="352">
        <v>2</v>
      </c>
      <c r="G36" s="352" t="s">
        <v>4367</v>
      </c>
      <c r="H36" s="352"/>
      <c r="I36" s="364"/>
      <c r="J36" s="364"/>
      <c r="K36" s="365"/>
      <c r="L36" s="366" t="s">
        <v>4368</v>
      </c>
    </row>
    <row r="37" ht="19.2" customHeight="1" spans="1:12">
      <c r="A37" s="350">
        <v>31</v>
      </c>
      <c r="B37" s="386" t="s">
        <v>3901</v>
      </c>
      <c r="C37" s="352" t="s">
        <v>1430</v>
      </c>
      <c r="D37" s="352" t="s">
        <v>3932</v>
      </c>
      <c r="E37" s="352" t="s">
        <v>386</v>
      </c>
      <c r="F37" s="352">
        <v>2</v>
      </c>
      <c r="G37" s="352" t="s">
        <v>4367</v>
      </c>
      <c r="H37" s="352"/>
      <c r="I37" s="364"/>
      <c r="J37" s="364"/>
      <c r="K37" s="365"/>
      <c r="L37" s="366" t="s">
        <v>4368</v>
      </c>
    </row>
    <row r="38" ht="19.2" customHeight="1" spans="1:12">
      <c r="A38" s="350">
        <v>32</v>
      </c>
      <c r="B38" s="386" t="s">
        <v>3901</v>
      </c>
      <c r="C38" s="352" t="s">
        <v>4381</v>
      </c>
      <c r="D38" s="352" t="s">
        <v>4373</v>
      </c>
      <c r="E38" s="352" t="s">
        <v>2579</v>
      </c>
      <c r="F38" s="352">
        <v>2</v>
      </c>
      <c r="G38" s="352" t="s">
        <v>4367</v>
      </c>
      <c r="H38" s="352"/>
      <c r="I38" s="364"/>
      <c r="J38" s="364"/>
      <c r="K38" s="365"/>
      <c r="L38" s="366" t="s">
        <v>4368</v>
      </c>
    </row>
    <row r="39" ht="19.2" customHeight="1" spans="1:12">
      <c r="A39" s="350">
        <v>33</v>
      </c>
      <c r="B39" s="386" t="s">
        <v>3901</v>
      </c>
      <c r="C39" s="352" t="s">
        <v>4382</v>
      </c>
      <c r="D39" s="352" t="s">
        <v>4373</v>
      </c>
      <c r="E39" s="352" t="s">
        <v>2579</v>
      </c>
      <c r="F39" s="352">
        <v>2</v>
      </c>
      <c r="G39" s="352" t="s">
        <v>4367</v>
      </c>
      <c r="H39" s="352"/>
      <c r="I39" s="364"/>
      <c r="J39" s="364"/>
      <c r="K39" s="365"/>
      <c r="L39" s="366" t="s">
        <v>4368</v>
      </c>
    </row>
    <row r="40" ht="19.2" customHeight="1" spans="1:12">
      <c r="A40" s="350">
        <v>34</v>
      </c>
      <c r="B40" s="386" t="s">
        <v>3901</v>
      </c>
      <c r="C40" s="352" t="s">
        <v>4383</v>
      </c>
      <c r="D40" s="352" t="s">
        <v>3990</v>
      </c>
      <c r="E40" s="352" t="s">
        <v>480</v>
      </c>
      <c r="F40" s="352">
        <v>6</v>
      </c>
      <c r="G40" s="352" t="s">
        <v>4367</v>
      </c>
      <c r="H40" s="352"/>
      <c r="I40" s="364"/>
      <c r="J40" s="364"/>
      <c r="K40" s="365"/>
      <c r="L40" s="366" t="s">
        <v>4368</v>
      </c>
    </row>
    <row r="41" ht="19.2" customHeight="1" spans="1:12">
      <c r="A41" s="350">
        <v>35</v>
      </c>
      <c r="B41" s="386" t="s">
        <v>3901</v>
      </c>
      <c r="C41" s="352" t="s">
        <v>4384</v>
      </c>
      <c r="D41" s="352" t="s">
        <v>4385</v>
      </c>
      <c r="E41" s="352" t="s">
        <v>2579</v>
      </c>
      <c r="F41" s="352">
        <v>4</v>
      </c>
      <c r="G41" s="352" t="s">
        <v>4367</v>
      </c>
      <c r="H41" s="352"/>
      <c r="I41" s="364"/>
      <c r="J41" s="364"/>
      <c r="K41" s="365"/>
      <c r="L41" s="366" t="s">
        <v>4368</v>
      </c>
    </row>
    <row r="42" ht="19.2" customHeight="1" spans="1:12">
      <c r="A42" s="350">
        <v>36</v>
      </c>
      <c r="B42" s="386" t="s">
        <v>3901</v>
      </c>
      <c r="C42" s="352" t="s">
        <v>4386</v>
      </c>
      <c r="D42" s="352"/>
      <c r="E42" s="352" t="s">
        <v>4380</v>
      </c>
      <c r="F42" s="352">
        <v>50</v>
      </c>
      <c r="G42" s="352" t="s">
        <v>4367</v>
      </c>
      <c r="H42" s="352"/>
      <c r="I42" s="364"/>
      <c r="J42" s="364"/>
      <c r="K42" s="365"/>
      <c r="L42" s="366" t="s">
        <v>4368</v>
      </c>
    </row>
    <row r="43" ht="19.2" customHeight="1" spans="1:12">
      <c r="A43" s="350">
        <v>37</v>
      </c>
      <c r="B43" s="386" t="s">
        <v>3901</v>
      </c>
      <c r="C43" s="352" t="s">
        <v>4386</v>
      </c>
      <c r="D43" s="352" t="s">
        <v>3937</v>
      </c>
      <c r="E43" s="352" t="s">
        <v>4380</v>
      </c>
      <c r="F43" s="352">
        <v>80</v>
      </c>
      <c r="G43" s="352" t="s">
        <v>4367</v>
      </c>
      <c r="H43" s="352"/>
      <c r="I43" s="364"/>
      <c r="J43" s="364"/>
      <c r="K43" s="365"/>
      <c r="L43" s="366" t="s">
        <v>4368</v>
      </c>
    </row>
    <row r="44" ht="19.2" customHeight="1" spans="1:12">
      <c r="A44" s="350">
        <v>38</v>
      </c>
      <c r="B44" s="386" t="s">
        <v>3901</v>
      </c>
      <c r="C44" s="352" t="s">
        <v>4386</v>
      </c>
      <c r="D44" s="352" t="s">
        <v>3944</v>
      </c>
      <c r="E44" s="352" t="s">
        <v>4380</v>
      </c>
      <c r="F44" s="352">
        <v>30</v>
      </c>
      <c r="G44" s="352" t="s">
        <v>4367</v>
      </c>
      <c r="H44" s="352"/>
      <c r="I44" s="364"/>
      <c r="J44" s="364"/>
      <c r="K44" s="365"/>
      <c r="L44" s="366" t="s">
        <v>4368</v>
      </c>
    </row>
    <row r="45" ht="19.2" customHeight="1" spans="1:12">
      <c r="A45" s="350">
        <v>39</v>
      </c>
      <c r="B45" s="386" t="s">
        <v>3901</v>
      </c>
      <c r="C45" s="352" t="s">
        <v>4387</v>
      </c>
      <c r="D45" s="352" t="s">
        <v>4388</v>
      </c>
      <c r="E45" s="352" t="s">
        <v>386</v>
      </c>
      <c r="F45" s="352">
        <v>2</v>
      </c>
      <c r="G45" s="352" t="s">
        <v>4367</v>
      </c>
      <c r="H45" s="352"/>
      <c r="I45" s="364"/>
      <c r="J45" s="364"/>
      <c r="K45" s="365"/>
      <c r="L45" s="366" t="s">
        <v>4368</v>
      </c>
    </row>
    <row r="46" ht="19.2" customHeight="1" spans="1:12">
      <c r="A46" s="350">
        <v>40</v>
      </c>
      <c r="B46" s="386" t="s">
        <v>3901</v>
      </c>
      <c r="C46" s="352" t="s">
        <v>4389</v>
      </c>
      <c r="D46" s="352" t="s">
        <v>3990</v>
      </c>
      <c r="E46" s="352" t="s">
        <v>2579</v>
      </c>
      <c r="F46" s="352">
        <v>5</v>
      </c>
      <c r="G46" s="352" t="s">
        <v>4367</v>
      </c>
      <c r="H46" s="352"/>
      <c r="I46" s="364"/>
      <c r="J46" s="364"/>
      <c r="K46" s="365"/>
      <c r="L46" s="366" t="s">
        <v>4368</v>
      </c>
    </row>
    <row r="47" ht="19.2" customHeight="1" spans="1:12">
      <c r="A47" s="350">
        <v>41</v>
      </c>
      <c r="B47" s="386" t="s">
        <v>3901</v>
      </c>
      <c r="C47" s="352" t="s">
        <v>4045</v>
      </c>
      <c r="D47" s="352" t="s">
        <v>3916</v>
      </c>
      <c r="E47" s="352" t="s">
        <v>476</v>
      </c>
      <c r="F47" s="352">
        <v>12</v>
      </c>
      <c r="G47" s="352" t="s">
        <v>4367</v>
      </c>
      <c r="H47" s="352"/>
      <c r="I47" s="364"/>
      <c r="J47" s="364"/>
      <c r="K47" s="365"/>
      <c r="L47" s="366" t="s">
        <v>4368</v>
      </c>
    </row>
    <row r="48" ht="19.2" customHeight="1" spans="1:12">
      <c r="A48" s="350">
        <v>42</v>
      </c>
      <c r="B48" s="386" t="s">
        <v>3901</v>
      </c>
      <c r="C48" s="352" t="s">
        <v>4390</v>
      </c>
      <c r="D48" s="352" t="s">
        <v>4391</v>
      </c>
      <c r="E48" s="352" t="s">
        <v>468</v>
      </c>
      <c r="F48" s="352">
        <v>40</v>
      </c>
      <c r="G48" s="352" t="s">
        <v>4367</v>
      </c>
      <c r="H48" s="352"/>
      <c r="I48" s="364"/>
      <c r="J48" s="364"/>
      <c r="K48" s="365"/>
      <c r="L48" s="366" t="s">
        <v>4368</v>
      </c>
    </row>
    <row r="49" ht="19.2" customHeight="1" spans="1:12">
      <c r="A49" s="350">
        <v>43</v>
      </c>
      <c r="B49" s="386" t="s">
        <v>3901</v>
      </c>
      <c r="C49" s="352" t="s">
        <v>4392</v>
      </c>
      <c r="D49" s="352"/>
      <c r="E49" s="352" t="s">
        <v>386</v>
      </c>
      <c r="F49" s="352">
        <v>1</v>
      </c>
      <c r="G49" s="352" t="s">
        <v>4367</v>
      </c>
      <c r="H49" s="352"/>
      <c r="I49" s="364"/>
      <c r="J49" s="364"/>
      <c r="K49" s="365"/>
      <c r="L49" s="366" t="s">
        <v>4368</v>
      </c>
    </row>
    <row r="50" ht="19.2" customHeight="1" spans="1:12">
      <c r="A50" s="350">
        <v>44</v>
      </c>
      <c r="B50" s="386" t="s">
        <v>3901</v>
      </c>
      <c r="C50" s="352" t="s">
        <v>4393</v>
      </c>
      <c r="D50" s="352" t="s">
        <v>4394</v>
      </c>
      <c r="E50" s="352" t="s">
        <v>386</v>
      </c>
      <c r="F50" s="352">
        <v>1</v>
      </c>
      <c r="G50" s="352" t="s">
        <v>4367</v>
      </c>
      <c r="H50" s="352"/>
      <c r="I50" s="364"/>
      <c r="J50" s="364"/>
      <c r="K50" s="365"/>
      <c r="L50" s="366" t="s">
        <v>4368</v>
      </c>
    </row>
    <row r="51" ht="19.2" customHeight="1" spans="1:12">
      <c r="A51" s="350">
        <v>45</v>
      </c>
      <c r="B51" s="386" t="s">
        <v>3901</v>
      </c>
      <c r="C51" s="352" t="s">
        <v>4393</v>
      </c>
      <c r="D51" s="352" t="s">
        <v>4394</v>
      </c>
      <c r="E51" s="352" t="s">
        <v>386</v>
      </c>
      <c r="F51" s="352">
        <v>1</v>
      </c>
      <c r="G51" s="352" t="s">
        <v>4367</v>
      </c>
      <c r="H51" s="352"/>
      <c r="I51" s="364"/>
      <c r="J51" s="364"/>
      <c r="K51" s="365"/>
      <c r="L51" s="366" t="s">
        <v>4368</v>
      </c>
    </row>
    <row r="52" ht="19.2" customHeight="1" spans="1:12">
      <c r="A52" s="350">
        <v>46</v>
      </c>
      <c r="B52" s="386" t="s">
        <v>3901</v>
      </c>
      <c r="C52" s="352" t="s">
        <v>4395</v>
      </c>
      <c r="D52" s="352" t="s">
        <v>4396</v>
      </c>
      <c r="E52" s="352" t="s">
        <v>386</v>
      </c>
      <c r="F52" s="352">
        <v>3</v>
      </c>
      <c r="G52" s="352" t="s">
        <v>4367</v>
      </c>
      <c r="H52" s="352"/>
      <c r="I52" s="364"/>
      <c r="J52" s="364"/>
      <c r="K52" s="365"/>
      <c r="L52" s="366" t="s">
        <v>4368</v>
      </c>
    </row>
    <row r="53" ht="19.2" customHeight="1" spans="1:12">
      <c r="A53" s="350">
        <v>47</v>
      </c>
      <c r="B53" s="386" t="s">
        <v>3901</v>
      </c>
      <c r="C53" s="352" t="s">
        <v>4397</v>
      </c>
      <c r="D53" s="352" t="s">
        <v>3937</v>
      </c>
      <c r="E53" s="352" t="s">
        <v>342</v>
      </c>
      <c r="F53" s="352">
        <v>2</v>
      </c>
      <c r="G53" s="352" t="s">
        <v>4367</v>
      </c>
      <c r="H53" s="352"/>
      <c r="I53" s="364"/>
      <c r="J53" s="364"/>
      <c r="K53" s="365"/>
      <c r="L53" s="366" t="s">
        <v>4368</v>
      </c>
    </row>
    <row r="54" ht="19.2" customHeight="1" spans="1:12">
      <c r="A54" s="350">
        <v>48</v>
      </c>
      <c r="B54" s="386" t="s">
        <v>3901</v>
      </c>
      <c r="C54" s="352" t="s">
        <v>1430</v>
      </c>
      <c r="D54" s="352" t="s">
        <v>3916</v>
      </c>
      <c r="E54" s="352" t="s">
        <v>342</v>
      </c>
      <c r="F54" s="352">
        <v>2</v>
      </c>
      <c r="G54" s="352" t="s">
        <v>4367</v>
      </c>
      <c r="H54" s="352"/>
      <c r="I54" s="364"/>
      <c r="J54" s="364"/>
      <c r="K54" s="365"/>
      <c r="L54" s="366" t="s">
        <v>4368</v>
      </c>
    </row>
    <row r="55" ht="19.2" customHeight="1" spans="1:12">
      <c r="A55" s="350">
        <v>49</v>
      </c>
      <c r="B55" s="386" t="s">
        <v>3901</v>
      </c>
      <c r="C55" s="352" t="s">
        <v>4398</v>
      </c>
      <c r="D55" s="352" t="s">
        <v>4399</v>
      </c>
      <c r="E55" s="352" t="s">
        <v>386</v>
      </c>
      <c r="F55" s="352">
        <v>4</v>
      </c>
      <c r="G55" s="352" t="s">
        <v>4367</v>
      </c>
      <c r="H55" s="352"/>
      <c r="I55" s="364"/>
      <c r="J55" s="364"/>
      <c r="K55" s="365"/>
      <c r="L55" s="366" t="s">
        <v>4368</v>
      </c>
    </row>
    <row r="56" ht="19.2" customHeight="1" spans="1:12">
      <c r="A56" s="350">
        <v>50</v>
      </c>
      <c r="B56" s="386" t="s">
        <v>3901</v>
      </c>
      <c r="C56" s="352" t="s">
        <v>4120</v>
      </c>
      <c r="D56" s="352" t="s">
        <v>4400</v>
      </c>
      <c r="E56" s="352" t="s">
        <v>378</v>
      </c>
      <c r="F56" s="352">
        <v>20</v>
      </c>
      <c r="G56" s="352" t="s">
        <v>4367</v>
      </c>
      <c r="H56" s="352"/>
      <c r="I56" s="364"/>
      <c r="J56" s="364"/>
      <c r="K56" s="365"/>
      <c r="L56" s="366" t="s">
        <v>4368</v>
      </c>
    </row>
    <row r="57" ht="19.2" customHeight="1" spans="1:12">
      <c r="A57" s="350">
        <v>51</v>
      </c>
      <c r="B57" s="386" t="s">
        <v>3901</v>
      </c>
      <c r="C57" s="352" t="s">
        <v>4120</v>
      </c>
      <c r="D57" s="352" t="s">
        <v>4401</v>
      </c>
      <c r="E57" s="352" t="s">
        <v>386</v>
      </c>
      <c r="F57" s="352">
        <v>20</v>
      </c>
      <c r="G57" s="352" t="s">
        <v>4367</v>
      </c>
      <c r="H57" s="352"/>
      <c r="I57" s="364"/>
      <c r="J57" s="364"/>
      <c r="K57" s="365"/>
      <c r="L57" s="366" t="s">
        <v>4368</v>
      </c>
    </row>
    <row r="58" ht="19.2" customHeight="1" spans="1:12">
      <c r="A58" s="350">
        <v>52</v>
      </c>
      <c r="B58" s="386" t="s">
        <v>3901</v>
      </c>
      <c r="C58" s="352" t="s">
        <v>4120</v>
      </c>
      <c r="D58" s="352" t="s">
        <v>4402</v>
      </c>
      <c r="E58" s="352" t="s">
        <v>386</v>
      </c>
      <c r="F58" s="352">
        <v>30</v>
      </c>
      <c r="G58" s="352" t="s">
        <v>4367</v>
      </c>
      <c r="H58" s="352"/>
      <c r="I58" s="364"/>
      <c r="J58" s="364"/>
      <c r="K58" s="365"/>
      <c r="L58" s="366" t="s">
        <v>4368</v>
      </c>
    </row>
    <row r="59" ht="19.2" customHeight="1" spans="1:12">
      <c r="A59" s="350">
        <v>53</v>
      </c>
      <c r="B59" s="386" t="s">
        <v>3901</v>
      </c>
      <c r="C59" s="352" t="s">
        <v>1428</v>
      </c>
      <c r="D59" s="352" t="s">
        <v>4053</v>
      </c>
      <c r="E59" s="352" t="s">
        <v>386</v>
      </c>
      <c r="F59" s="352">
        <v>4</v>
      </c>
      <c r="G59" s="352" t="s">
        <v>4367</v>
      </c>
      <c r="H59" s="352"/>
      <c r="I59" s="364"/>
      <c r="J59" s="364"/>
      <c r="K59" s="365"/>
      <c r="L59" s="366" t="s">
        <v>4368</v>
      </c>
    </row>
    <row r="60" ht="19.2" customHeight="1" spans="1:12">
      <c r="A60" s="350">
        <v>54</v>
      </c>
      <c r="B60" s="386" t="s">
        <v>3901</v>
      </c>
      <c r="C60" s="352" t="s">
        <v>1696</v>
      </c>
      <c r="D60" s="352" t="s">
        <v>4053</v>
      </c>
      <c r="E60" s="352" t="s">
        <v>1381</v>
      </c>
      <c r="F60" s="352">
        <v>8</v>
      </c>
      <c r="G60" s="352" t="s">
        <v>4367</v>
      </c>
      <c r="H60" s="352"/>
      <c r="I60" s="364"/>
      <c r="J60" s="364"/>
      <c r="K60" s="365"/>
      <c r="L60" s="366" t="s">
        <v>4368</v>
      </c>
    </row>
    <row r="61" ht="19.2" customHeight="1" spans="1:12">
      <c r="A61" s="350">
        <v>55</v>
      </c>
      <c r="B61" s="386" t="s">
        <v>3901</v>
      </c>
      <c r="C61" s="352" t="s">
        <v>4403</v>
      </c>
      <c r="D61" s="352" t="s">
        <v>4404</v>
      </c>
      <c r="E61" s="352" t="s">
        <v>386</v>
      </c>
      <c r="F61" s="352">
        <v>1</v>
      </c>
      <c r="G61" s="352" t="s">
        <v>4367</v>
      </c>
      <c r="H61" s="352"/>
      <c r="I61" s="364"/>
      <c r="J61" s="364"/>
      <c r="K61" s="365"/>
      <c r="L61" s="366" t="s">
        <v>4368</v>
      </c>
    </row>
    <row r="62" ht="19.2" customHeight="1" spans="1:12">
      <c r="A62" s="350">
        <v>56</v>
      </c>
      <c r="B62" s="386" t="s">
        <v>3901</v>
      </c>
      <c r="C62" s="352" t="s">
        <v>4405</v>
      </c>
      <c r="D62" s="352"/>
      <c r="E62" s="352" t="s">
        <v>386</v>
      </c>
      <c r="F62" s="352">
        <v>1</v>
      </c>
      <c r="G62" s="352" t="s">
        <v>4367</v>
      </c>
      <c r="H62" s="352"/>
      <c r="I62" s="364"/>
      <c r="J62" s="364"/>
      <c r="K62" s="365"/>
      <c r="L62" s="366" t="s">
        <v>4368</v>
      </c>
    </row>
    <row r="63" ht="19.2" customHeight="1" spans="1:12">
      <c r="A63" s="350">
        <v>57</v>
      </c>
      <c r="B63" s="386" t="s">
        <v>3901</v>
      </c>
      <c r="C63" s="352" t="s">
        <v>4406</v>
      </c>
      <c r="D63" s="352"/>
      <c r="E63" s="352" t="s">
        <v>386</v>
      </c>
      <c r="F63" s="352">
        <v>1</v>
      </c>
      <c r="G63" s="352" t="s">
        <v>4367</v>
      </c>
      <c r="H63" s="352"/>
      <c r="I63" s="364"/>
      <c r="J63" s="364"/>
      <c r="K63" s="365"/>
      <c r="L63" s="366" t="s">
        <v>4368</v>
      </c>
    </row>
    <row r="64" ht="19.2" customHeight="1" spans="1:12">
      <c r="A64" s="350">
        <v>58</v>
      </c>
      <c r="B64" s="386" t="s">
        <v>3901</v>
      </c>
      <c r="C64" s="352" t="s">
        <v>4407</v>
      </c>
      <c r="D64" s="352"/>
      <c r="E64" s="352" t="s">
        <v>386</v>
      </c>
      <c r="F64" s="352">
        <v>180</v>
      </c>
      <c r="G64" s="352" t="s">
        <v>4367</v>
      </c>
      <c r="H64" s="352"/>
      <c r="I64" s="364"/>
      <c r="J64" s="364"/>
      <c r="K64" s="365"/>
      <c r="L64" s="366" t="s">
        <v>4368</v>
      </c>
    </row>
    <row r="65" ht="19.2" customHeight="1" spans="1:12">
      <c r="A65" s="350">
        <v>59</v>
      </c>
      <c r="B65" s="386" t="s">
        <v>3901</v>
      </c>
      <c r="C65" s="352" t="s">
        <v>4397</v>
      </c>
      <c r="D65" s="352" t="s">
        <v>3937</v>
      </c>
      <c r="E65" s="352" t="s">
        <v>386</v>
      </c>
      <c r="F65" s="352">
        <v>2</v>
      </c>
      <c r="G65" s="352" t="s">
        <v>4367</v>
      </c>
      <c r="H65" s="352"/>
      <c r="I65" s="364"/>
      <c r="J65" s="364"/>
      <c r="K65" s="365"/>
      <c r="L65" s="366" t="s">
        <v>4368</v>
      </c>
    </row>
    <row r="66" ht="19.2" customHeight="1" spans="1:12">
      <c r="A66" s="350">
        <v>60</v>
      </c>
      <c r="B66" s="386" t="s">
        <v>3901</v>
      </c>
      <c r="C66" s="352" t="s">
        <v>1430</v>
      </c>
      <c r="D66" s="352" t="s">
        <v>3932</v>
      </c>
      <c r="E66" s="352" t="s">
        <v>386</v>
      </c>
      <c r="F66" s="352">
        <v>2</v>
      </c>
      <c r="G66" s="352" t="s">
        <v>4367</v>
      </c>
      <c r="H66" s="352"/>
      <c r="I66" s="364"/>
      <c r="J66" s="364"/>
      <c r="K66" s="365"/>
      <c r="L66" s="366" t="s">
        <v>4368</v>
      </c>
    </row>
    <row r="67" ht="19.2" customHeight="1" spans="1:12">
      <c r="A67" s="350">
        <v>61</v>
      </c>
      <c r="B67" s="386" t="s">
        <v>3901</v>
      </c>
      <c r="C67" s="352" t="s">
        <v>3943</v>
      </c>
      <c r="D67" s="352" t="s">
        <v>3932</v>
      </c>
      <c r="E67" s="352" t="s">
        <v>386</v>
      </c>
      <c r="F67" s="352">
        <v>3</v>
      </c>
      <c r="G67" s="352" t="s">
        <v>4367</v>
      </c>
      <c r="H67" s="352"/>
      <c r="I67" s="364"/>
      <c r="J67" s="364"/>
      <c r="K67" s="365"/>
      <c r="L67" s="366" t="s">
        <v>4368</v>
      </c>
    </row>
    <row r="68" ht="19.2" customHeight="1" spans="1:12">
      <c r="A68" s="350">
        <v>62</v>
      </c>
      <c r="B68" s="386" t="s">
        <v>3901</v>
      </c>
      <c r="C68" s="352" t="s">
        <v>1696</v>
      </c>
      <c r="D68" s="352" t="s">
        <v>3932</v>
      </c>
      <c r="E68" s="352" t="s">
        <v>1381</v>
      </c>
      <c r="F68" s="352">
        <v>4</v>
      </c>
      <c r="G68" s="352" t="s">
        <v>4367</v>
      </c>
      <c r="H68" s="352"/>
      <c r="I68" s="364"/>
      <c r="J68" s="364"/>
      <c r="K68" s="365"/>
      <c r="L68" s="366" t="s">
        <v>4368</v>
      </c>
    </row>
    <row r="69" ht="19.2" customHeight="1" spans="1:12">
      <c r="A69" s="350">
        <v>63</v>
      </c>
      <c r="B69" s="386" t="s">
        <v>3901</v>
      </c>
      <c r="C69" s="352" t="s">
        <v>3936</v>
      </c>
      <c r="D69" s="352" t="s">
        <v>3932</v>
      </c>
      <c r="E69" s="352" t="s">
        <v>468</v>
      </c>
      <c r="F69" s="352">
        <v>1.5</v>
      </c>
      <c r="G69" s="352" t="s">
        <v>4367</v>
      </c>
      <c r="H69" s="352"/>
      <c r="I69" s="364"/>
      <c r="J69" s="364"/>
      <c r="K69" s="365"/>
      <c r="L69" s="366" t="s">
        <v>4368</v>
      </c>
    </row>
    <row r="70" ht="19.2" customHeight="1" spans="1:12">
      <c r="A70" s="350">
        <v>64</v>
      </c>
      <c r="B70" s="386" t="s">
        <v>3901</v>
      </c>
      <c r="C70" s="352" t="s">
        <v>4408</v>
      </c>
      <c r="D70" s="352" t="s">
        <v>4409</v>
      </c>
      <c r="E70" s="352" t="s">
        <v>378</v>
      </c>
      <c r="F70" s="352">
        <v>96</v>
      </c>
      <c r="G70" s="352" t="s">
        <v>4367</v>
      </c>
      <c r="H70" s="352"/>
      <c r="I70" s="364"/>
      <c r="J70" s="364"/>
      <c r="K70" s="365"/>
      <c r="L70" s="366" t="s">
        <v>4368</v>
      </c>
    </row>
    <row r="71" ht="19.2" customHeight="1" spans="1:12">
      <c r="A71" s="350">
        <v>65</v>
      </c>
      <c r="B71" s="386" t="s">
        <v>3901</v>
      </c>
      <c r="C71" s="352" t="s">
        <v>4410</v>
      </c>
      <c r="D71" s="352" t="s">
        <v>4411</v>
      </c>
      <c r="E71" s="352" t="s">
        <v>386</v>
      </c>
      <c r="F71" s="352">
        <v>1</v>
      </c>
      <c r="G71" s="352" t="s">
        <v>4367</v>
      </c>
      <c r="H71" s="352"/>
      <c r="I71" s="364"/>
      <c r="J71" s="364"/>
      <c r="K71" s="365"/>
      <c r="L71" s="366" t="s">
        <v>4368</v>
      </c>
    </row>
    <row r="72" ht="19.2" customHeight="1" spans="1:12">
      <c r="A72" s="350">
        <v>66</v>
      </c>
      <c r="B72" s="386" t="s">
        <v>3901</v>
      </c>
      <c r="C72" s="352" t="s">
        <v>4412</v>
      </c>
      <c r="D72" s="352"/>
      <c r="E72" s="352" t="s">
        <v>4413</v>
      </c>
      <c r="F72" s="352">
        <v>150</v>
      </c>
      <c r="G72" s="352" t="s">
        <v>4367</v>
      </c>
      <c r="H72" s="352"/>
      <c r="I72" s="364"/>
      <c r="J72" s="364"/>
      <c r="K72" s="365"/>
      <c r="L72" s="366" t="s">
        <v>4368</v>
      </c>
    </row>
    <row r="73" ht="19.2" customHeight="1" spans="1:12">
      <c r="A73" s="350">
        <v>67</v>
      </c>
      <c r="B73" s="386" t="s">
        <v>3901</v>
      </c>
      <c r="C73" s="352" t="s">
        <v>4414</v>
      </c>
      <c r="D73" s="352"/>
      <c r="E73" s="352" t="s">
        <v>386</v>
      </c>
      <c r="F73" s="352">
        <v>3</v>
      </c>
      <c r="G73" s="352" t="s">
        <v>4367</v>
      </c>
      <c r="H73" s="352"/>
      <c r="I73" s="364"/>
      <c r="J73" s="364"/>
      <c r="K73" s="365"/>
      <c r="L73" s="366" t="s">
        <v>4368</v>
      </c>
    </row>
    <row r="74" ht="19.2" customHeight="1" spans="1:12">
      <c r="A74" s="350">
        <v>68</v>
      </c>
      <c r="B74" s="386" t="s">
        <v>3901</v>
      </c>
      <c r="C74" s="352" t="s">
        <v>4415</v>
      </c>
      <c r="D74" s="352"/>
      <c r="E74" s="352" t="s">
        <v>386</v>
      </c>
      <c r="F74" s="352">
        <v>1</v>
      </c>
      <c r="G74" s="352" t="s">
        <v>4367</v>
      </c>
      <c r="H74" s="352"/>
      <c r="I74" s="364"/>
      <c r="J74" s="364"/>
      <c r="K74" s="365"/>
      <c r="L74" s="366" t="s">
        <v>4368</v>
      </c>
    </row>
    <row r="75" ht="19.2" customHeight="1" spans="1:12">
      <c r="A75" s="350">
        <v>69</v>
      </c>
      <c r="B75" s="386" t="s">
        <v>3901</v>
      </c>
      <c r="C75" s="352" t="s">
        <v>4416</v>
      </c>
      <c r="D75" s="352" t="s">
        <v>4417</v>
      </c>
      <c r="E75" s="352" t="s">
        <v>342</v>
      </c>
      <c r="F75" s="352">
        <v>2</v>
      </c>
      <c r="G75" s="352" t="s">
        <v>4367</v>
      </c>
      <c r="H75" s="352"/>
      <c r="I75" s="364"/>
      <c r="J75" s="364"/>
      <c r="K75" s="365"/>
      <c r="L75" s="366" t="s">
        <v>4368</v>
      </c>
    </row>
    <row r="76" ht="19.2" customHeight="1" spans="1:12">
      <c r="A76" s="350">
        <v>70</v>
      </c>
      <c r="B76" s="386" t="s">
        <v>3901</v>
      </c>
      <c r="C76" s="352" t="s">
        <v>4418</v>
      </c>
      <c r="D76" s="352" t="s">
        <v>4419</v>
      </c>
      <c r="E76" s="352" t="s">
        <v>386</v>
      </c>
      <c r="F76" s="352">
        <v>14</v>
      </c>
      <c r="G76" s="352" t="s">
        <v>4367</v>
      </c>
      <c r="H76" s="352"/>
      <c r="I76" s="364"/>
      <c r="J76" s="364"/>
      <c r="K76" s="365"/>
      <c r="L76" s="366" t="s">
        <v>4368</v>
      </c>
    </row>
    <row r="77" ht="19.2" customHeight="1" spans="1:12">
      <c r="A77" s="350">
        <v>71</v>
      </c>
      <c r="B77" s="386" t="s">
        <v>3901</v>
      </c>
      <c r="C77" s="352" t="s">
        <v>4420</v>
      </c>
      <c r="D77" s="352" t="s">
        <v>4421</v>
      </c>
      <c r="E77" s="352" t="s">
        <v>386</v>
      </c>
      <c r="F77" s="352">
        <v>36</v>
      </c>
      <c r="G77" s="352" t="s">
        <v>4367</v>
      </c>
      <c r="H77" s="352"/>
      <c r="I77" s="364"/>
      <c r="J77" s="364"/>
      <c r="K77" s="365"/>
      <c r="L77" s="366" t="s">
        <v>4368</v>
      </c>
    </row>
    <row r="78" ht="19.2" customHeight="1" spans="1:12">
      <c r="A78" s="350">
        <v>72</v>
      </c>
      <c r="B78" s="386" t="s">
        <v>3901</v>
      </c>
      <c r="C78" s="352" t="s">
        <v>4418</v>
      </c>
      <c r="D78" s="352" t="s">
        <v>4419</v>
      </c>
      <c r="E78" s="352" t="s">
        <v>386</v>
      </c>
      <c r="F78" s="352">
        <v>14</v>
      </c>
      <c r="G78" s="352" t="s">
        <v>4367</v>
      </c>
      <c r="H78" s="352"/>
      <c r="I78" s="364"/>
      <c r="J78" s="364"/>
      <c r="K78" s="365"/>
      <c r="L78" s="366" t="s">
        <v>4368</v>
      </c>
    </row>
    <row r="79" ht="19.2" customHeight="1" spans="1:12">
      <c r="A79" s="350">
        <v>73</v>
      </c>
      <c r="B79" s="386" t="s">
        <v>3901</v>
      </c>
      <c r="C79" s="352" t="s">
        <v>4420</v>
      </c>
      <c r="D79" s="352" t="s">
        <v>4421</v>
      </c>
      <c r="E79" s="352" t="s">
        <v>386</v>
      </c>
      <c r="F79" s="352">
        <v>36</v>
      </c>
      <c r="G79" s="352" t="s">
        <v>4367</v>
      </c>
      <c r="H79" s="352"/>
      <c r="I79" s="364"/>
      <c r="J79" s="364"/>
      <c r="K79" s="365"/>
      <c r="L79" s="366" t="s">
        <v>4368</v>
      </c>
    </row>
    <row r="80" ht="19.2" customHeight="1" spans="1:12">
      <c r="A80" s="350">
        <v>74</v>
      </c>
      <c r="B80" s="386" t="s">
        <v>3901</v>
      </c>
      <c r="C80" s="352" t="s">
        <v>4422</v>
      </c>
      <c r="D80" s="352"/>
      <c r="E80" s="352" t="s">
        <v>946</v>
      </c>
      <c r="F80" s="352">
        <v>17</v>
      </c>
      <c r="G80" s="352" t="s">
        <v>4367</v>
      </c>
      <c r="H80" s="352"/>
      <c r="I80" s="364"/>
      <c r="J80" s="364"/>
      <c r="K80" s="365"/>
      <c r="L80" s="366" t="s">
        <v>4368</v>
      </c>
    </row>
    <row r="81" ht="19.2" customHeight="1" spans="1:12">
      <c r="A81" s="350">
        <v>75</v>
      </c>
      <c r="B81" s="386" t="s">
        <v>3901</v>
      </c>
      <c r="C81" s="352" t="s">
        <v>3361</v>
      </c>
      <c r="D81" s="352" t="s">
        <v>4423</v>
      </c>
      <c r="E81" s="352" t="s">
        <v>468</v>
      </c>
      <c r="F81" s="352">
        <v>12</v>
      </c>
      <c r="G81" s="352" t="s">
        <v>4367</v>
      </c>
      <c r="H81" s="352"/>
      <c r="I81" s="364"/>
      <c r="J81" s="364"/>
      <c r="K81" s="365"/>
      <c r="L81" s="366" t="s">
        <v>4368</v>
      </c>
    </row>
    <row r="82" ht="19.2" customHeight="1" spans="1:12">
      <c r="A82" s="350">
        <v>76</v>
      </c>
      <c r="B82" s="386" t="s">
        <v>3901</v>
      </c>
      <c r="C82" s="352" t="s">
        <v>1847</v>
      </c>
      <c r="D82" s="352"/>
      <c r="E82" s="352" t="s">
        <v>468</v>
      </c>
      <c r="F82" s="352">
        <v>8</v>
      </c>
      <c r="G82" s="352" t="s">
        <v>4367</v>
      </c>
      <c r="H82" s="352"/>
      <c r="I82" s="364"/>
      <c r="J82" s="364"/>
      <c r="K82" s="365"/>
      <c r="L82" s="366" t="s">
        <v>4368</v>
      </c>
    </row>
    <row r="83" ht="19.2" customHeight="1" spans="1:12">
      <c r="A83" s="350">
        <v>77</v>
      </c>
      <c r="B83" s="386" t="s">
        <v>3901</v>
      </c>
      <c r="C83" s="352" t="s">
        <v>4424</v>
      </c>
      <c r="D83" s="352"/>
      <c r="E83" s="352" t="s">
        <v>386</v>
      </c>
      <c r="F83" s="352">
        <v>1</v>
      </c>
      <c r="G83" s="352" t="s">
        <v>4367</v>
      </c>
      <c r="H83" s="352"/>
      <c r="I83" s="364"/>
      <c r="J83" s="364"/>
      <c r="K83" s="365"/>
      <c r="L83" s="366" t="s">
        <v>4368</v>
      </c>
    </row>
    <row r="84" ht="19.2" customHeight="1" spans="1:12">
      <c r="A84" s="350">
        <v>78</v>
      </c>
      <c r="B84" s="386" t="s">
        <v>3901</v>
      </c>
      <c r="C84" s="352" t="s">
        <v>4425</v>
      </c>
      <c r="D84" s="352" t="s">
        <v>4426</v>
      </c>
      <c r="E84" s="352" t="s">
        <v>386</v>
      </c>
      <c r="F84" s="352">
        <v>4</v>
      </c>
      <c r="G84" s="352" t="s">
        <v>4367</v>
      </c>
      <c r="H84" s="352"/>
      <c r="I84" s="364"/>
      <c r="J84" s="364"/>
      <c r="K84" s="365"/>
      <c r="L84" s="366" t="s">
        <v>4368</v>
      </c>
    </row>
    <row r="85" ht="19.2" customHeight="1" spans="1:12">
      <c r="A85" s="350">
        <v>79</v>
      </c>
      <c r="B85" s="386" t="s">
        <v>3901</v>
      </c>
      <c r="C85" s="352" t="s">
        <v>4427</v>
      </c>
      <c r="D85" s="352" t="s">
        <v>4428</v>
      </c>
      <c r="E85" s="352" t="s">
        <v>386</v>
      </c>
      <c r="F85" s="352">
        <v>5</v>
      </c>
      <c r="G85" s="352" t="s">
        <v>4367</v>
      </c>
      <c r="H85" s="352"/>
      <c r="I85" s="364"/>
      <c r="J85" s="364"/>
      <c r="K85" s="365"/>
      <c r="L85" s="366" t="s">
        <v>4368</v>
      </c>
    </row>
    <row r="86" ht="19.2" customHeight="1" spans="1:12">
      <c r="A86" s="350">
        <v>80</v>
      </c>
      <c r="B86" s="386" t="s">
        <v>3901</v>
      </c>
      <c r="C86" s="352" t="s">
        <v>4429</v>
      </c>
      <c r="D86" s="352" t="s">
        <v>4428</v>
      </c>
      <c r="E86" s="352" t="s">
        <v>386</v>
      </c>
      <c r="F86" s="352">
        <v>1</v>
      </c>
      <c r="G86" s="352" t="s">
        <v>4367</v>
      </c>
      <c r="H86" s="352"/>
      <c r="I86" s="364"/>
      <c r="J86" s="364"/>
      <c r="K86" s="365"/>
      <c r="L86" s="366" t="s">
        <v>4368</v>
      </c>
    </row>
    <row r="87" ht="19.2" customHeight="1" spans="1:12">
      <c r="A87" s="350">
        <v>81</v>
      </c>
      <c r="B87" s="386" t="s">
        <v>3901</v>
      </c>
      <c r="C87" s="352" t="s">
        <v>4430</v>
      </c>
      <c r="D87" s="352" t="s">
        <v>749</v>
      </c>
      <c r="E87" s="352" t="s">
        <v>386</v>
      </c>
      <c r="F87" s="352">
        <v>2</v>
      </c>
      <c r="G87" s="352" t="s">
        <v>4367</v>
      </c>
      <c r="H87" s="352"/>
      <c r="I87" s="364"/>
      <c r="J87" s="364"/>
      <c r="K87" s="365"/>
      <c r="L87" s="366" t="s">
        <v>4368</v>
      </c>
    </row>
    <row r="88" ht="19.2" customHeight="1" spans="1:12">
      <c r="A88" s="350">
        <v>82</v>
      </c>
      <c r="B88" s="386" t="s">
        <v>3901</v>
      </c>
      <c r="C88" s="352" t="s">
        <v>4431</v>
      </c>
      <c r="D88" s="352"/>
      <c r="E88" s="352" t="s">
        <v>386</v>
      </c>
      <c r="F88" s="352">
        <v>1</v>
      </c>
      <c r="G88" s="352" t="s">
        <v>4367</v>
      </c>
      <c r="H88" s="352"/>
      <c r="I88" s="364"/>
      <c r="J88" s="364"/>
      <c r="K88" s="365"/>
      <c r="L88" s="366" t="s">
        <v>4368</v>
      </c>
    </row>
    <row r="89" ht="19.2" customHeight="1" spans="1:12">
      <c r="A89" s="350">
        <v>83</v>
      </c>
      <c r="B89" s="386" t="s">
        <v>3901</v>
      </c>
      <c r="C89" s="352" t="s">
        <v>4432</v>
      </c>
      <c r="D89" s="352"/>
      <c r="E89" s="352" t="s">
        <v>386</v>
      </c>
      <c r="F89" s="352">
        <v>3</v>
      </c>
      <c r="G89" s="352" t="s">
        <v>4367</v>
      </c>
      <c r="H89" s="352"/>
      <c r="I89" s="364"/>
      <c r="J89" s="364"/>
      <c r="K89" s="365"/>
      <c r="L89" s="366" t="s">
        <v>4368</v>
      </c>
    </row>
    <row r="90" ht="19.2" customHeight="1" spans="1:12">
      <c r="A90" s="350">
        <v>84</v>
      </c>
      <c r="B90" s="386" t="s">
        <v>3901</v>
      </c>
      <c r="C90" s="352" t="s">
        <v>4433</v>
      </c>
      <c r="D90" s="352"/>
      <c r="E90" s="352" t="s">
        <v>386</v>
      </c>
      <c r="F90" s="352">
        <v>1</v>
      </c>
      <c r="G90" s="352" t="s">
        <v>4367</v>
      </c>
      <c r="H90" s="352"/>
      <c r="I90" s="364"/>
      <c r="J90" s="364"/>
      <c r="K90" s="365"/>
      <c r="L90" s="366" t="s">
        <v>4368</v>
      </c>
    </row>
    <row r="91" ht="19.2" customHeight="1" spans="1:12">
      <c r="A91" s="350">
        <v>85</v>
      </c>
      <c r="B91" s="386" t="s">
        <v>3901</v>
      </c>
      <c r="C91" s="352" t="s">
        <v>4434</v>
      </c>
      <c r="D91" s="352"/>
      <c r="E91" s="352" t="s">
        <v>386</v>
      </c>
      <c r="F91" s="352">
        <v>1</v>
      </c>
      <c r="G91" s="352" t="s">
        <v>4367</v>
      </c>
      <c r="H91" s="352"/>
      <c r="I91" s="364"/>
      <c r="J91" s="364"/>
      <c r="K91" s="365"/>
      <c r="L91" s="366" t="s">
        <v>4368</v>
      </c>
    </row>
    <row r="92" ht="19.2" customHeight="1" spans="1:12">
      <c r="A92" s="350">
        <v>86</v>
      </c>
      <c r="B92" s="386" t="s">
        <v>3901</v>
      </c>
      <c r="C92" s="352" t="s">
        <v>4435</v>
      </c>
      <c r="D92" s="352"/>
      <c r="E92" s="352" t="s">
        <v>386</v>
      </c>
      <c r="F92" s="352">
        <v>1</v>
      </c>
      <c r="G92" s="352" t="s">
        <v>4367</v>
      </c>
      <c r="H92" s="352"/>
      <c r="I92" s="364"/>
      <c r="J92" s="364"/>
      <c r="K92" s="365"/>
      <c r="L92" s="366" t="s">
        <v>4368</v>
      </c>
    </row>
    <row r="93" ht="19.2" customHeight="1" spans="1:12">
      <c r="A93" s="350">
        <v>87</v>
      </c>
      <c r="B93" s="386" t="s">
        <v>3901</v>
      </c>
      <c r="C93" s="352" t="s">
        <v>4436</v>
      </c>
      <c r="D93" s="352"/>
      <c r="E93" s="352" t="s">
        <v>386</v>
      </c>
      <c r="F93" s="352">
        <v>1</v>
      </c>
      <c r="G93" s="352" t="s">
        <v>4367</v>
      </c>
      <c r="H93" s="352"/>
      <c r="I93" s="364"/>
      <c r="J93" s="364"/>
      <c r="K93" s="365"/>
      <c r="L93" s="366" t="s">
        <v>4368</v>
      </c>
    </row>
    <row r="94" ht="19.2" customHeight="1" spans="1:12">
      <c r="A94" s="350">
        <v>88</v>
      </c>
      <c r="B94" s="386" t="s">
        <v>3901</v>
      </c>
      <c r="C94" s="352" t="s">
        <v>4437</v>
      </c>
      <c r="D94" s="352"/>
      <c r="E94" s="352" t="s">
        <v>386</v>
      </c>
      <c r="F94" s="352">
        <v>18</v>
      </c>
      <c r="G94" s="352" t="s">
        <v>4367</v>
      </c>
      <c r="H94" s="352"/>
      <c r="I94" s="364"/>
      <c r="J94" s="364"/>
      <c r="K94" s="365"/>
      <c r="L94" s="366" t="s">
        <v>4368</v>
      </c>
    </row>
    <row r="95" ht="19.2" customHeight="1" spans="1:12">
      <c r="A95" s="350">
        <v>89</v>
      </c>
      <c r="B95" s="386" t="s">
        <v>3901</v>
      </c>
      <c r="C95" s="352" t="s">
        <v>4438</v>
      </c>
      <c r="D95" s="352"/>
      <c r="E95" s="352" t="s">
        <v>480</v>
      </c>
      <c r="F95" s="352">
        <v>1</v>
      </c>
      <c r="G95" s="352" t="s">
        <v>4367</v>
      </c>
      <c r="H95" s="352"/>
      <c r="I95" s="364"/>
      <c r="J95" s="364"/>
      <c r="K95" s="365"/>
      <c r="L95" s="366" t="s">
        <v>4368</v>
      </c>
    </row>
    <row r="96" ht="19.2" customHeight="1" spans="1:12">
      <c r="A96" s="350">
        <v>90</v>
      </c>
      <c r="B96" s="386" t="s">
        <v>3901</v>
      </c>
      <c r="C96" s="352" t="s">
        <v>4439</v>
      </c>
      <c r="D96" s="352" t="s">
        <v>4440</v>
      </c>
      <c r="E96" s="352" t="s">
        <v>386</v>
      </c>
      <c r="F96" s="352">
        <v>2</v>
      </c>
      <c r="G96" s="352" t="s">
        <v>4367</v>
      </c>
      <c r="H96" s="352"/>
      <c r="I96" s="364"/>
      <c r="J96" s="364"/>
      <c r="K96" s="365"/>
      <c r="L96" s="366" t="s">
        <v>4368</v>
      </c>
    </row>
    <row r="97" ht="19.2" customHeight="1" spans="1:12">
      <c r="A97" s="350">
        <v>91</v>
      </c>
      <c r="B97" s="386" t="s">
        <v>3901</v>
      </c>
      <c r="C97" s="352" t="s">
        <v>4441</v>
      </c>
      <c r="D97" s="352"/>
      <c r="E97" s="352" t="s">
        <v>386</v>
      </c>
      <c r="F97" s="352">
        <v>6</v>
      </c>
      <c r="G97" s="352" t="s">
        <v>4367</v>
      </c>
      <c r="H97" s="352"/>
      <c r="I97" s="364"/>
      <c r="J97" s="364"/>
      <c r="K97" s="365"/>
      <c r="L97" s="366" t="s">
        <v>4368</v>
      </c>
    </row>
    <row r="98" ht="19.2" customHeight="1" spans="1:12">
      <c r="A98" s="350">
        <v>92</v>
      </c>
      <c r="B98" s="386" t="s">
        <v>3901</v>
      </c>
      <c r="C98" s="352" t="s">
        <v>4442</v>
      </c>
      <c r="D98" s="352"/>
      <c r="E98" s="352" t="s">
        <v>386</v>
      </c>
      <c r="F98" s="352">
        <v>1</v>
      </c>
      <c r="G98" s="352" t="s">
        <v>4367</v>
      </c>
      <c r="H98" s="352"/>
      <c r="I98" s="364"/>
      <c r="J98" s="364"/>
      <c r="K98" s="365"/>
      <c r="L98" s="366" t="s">
        <v>4368</v>
      </c>
    </row>
    <row r="99" ht="19.2" customHeight="1" spans="1:12">
      <c r="A99" s="350">
        <v>93</v>
      </c>
      <c r="B99" s="386" t="s">
        <v>3901</v>
      </c>
      <c r="C99" s="352" t="s">
        <v>4443</v>
      </c>
      <c r="D99" s="352" t="s">
        <v>4444</v>
      </c>
      <c r="E99" s="352" t="s">
        <v>386</v>
      </c>
      <c r="F99" s="352">
        <v>19</v>
      </c>
      <c r="G99" s="352" t="s">
        <v>4367</v>
      </c>
      <c r="H99" s="352"/>
      <c r="I99" s="364"/>
      <c r="J99" s="364"/>
      <c r="K99" s="365"/>
      <c r="L99" s="366" t="s">
        <v>4368</v>
      </c>
    </row>
    <row r="100" ht="19.2" customHeight="1" spans="1:12">
      <c r="A100" s="350">
        <v>94</v>
      </c>
      <c r="B100" s="386" t="s">
        <v>3901</v>
      </c>
      <c r="C100" s="352" t="s">
        <v>4445</v>
      </c>
      <c r="D100" s="352"/>
      <c r="E100" s="352" t="s">
        <v>386</v>
      </c>
      <c r="F100" s="352">
        <v>1</v>
      </c>
      <c r="G100" s="352" t="s">
        <v>4367</v>
      </c>
      <c r="H100" s="352"/>
      <c r="I100" s="364"/>
      <c r="J100" s="364"/>
      <c r="K100" s="365"/>
      <c r="L100" s="366" t="s">
        <v>4368</v>
      </c>
    </row>
    <row r="101" ht="19.2" customHeight="1" spans="1:12">
      <c r="A101" s="350">
        <v>95</v>
      </c>
      <c r="B101" s="386" t="s">
        <v>3901</v>
      </c>
      <c r="C101" s="352" t="s">
        <v>4446</v>
      </c>
      <c r="D101" s="352"/>
      <c r="E101" s="352" t="s">
        <v>386</v>
      </c>
      <c r="F101" s="352">
        <v>1</v>
      </c>
      <c r="G101" s="352" t="s">
        <v>4367</v>
      </c>
      <c r="H101" s="352"/>
      <c r="I101" s="364"/>
      <c r="J101" s="364"/>
      <c r="K101" s="365"/>
      <c r="L101" s="366" t="s">
        <v>4368</v>
      </c>
    </row>
    <row r="102" ht="19.2" customHeight="1" spans="1:12">
      <c r="A102" s="350">
        <v>96</v>
      </c>
      <c r="B102" s="386" t="s">
        <v>3901</v>
      </c>
      <c r="C102" s="352" t="s">
        <v>4447</v>
      </c>
      <c r="D102" s="352" t="s">
        <v>4448</v>
      </c>
      <c r="E102" s="352" t="s">
        <v>386</v>
      </c>
      <c r="F102" s="352">
        <v>2</v>
      </c>
      <c r="G102" s="352" t="s">
        <v>4367</v>
      </c>
      <c r="H102" s="352"/>
      <c r="I102" s="364"/>
      <c r="J102" s="364"/>
      <c r="K102" s="365"/>
      <c r="L102" s="366" t="s">
        <v>4368</v>
      </c>
    </row>
    <row r="103" ht="19.2" customHeight="1" spans="1:12">
      <c r="A103" s="350">
        <v>97</v>
      </c>
      <c r="B103" s="386" t="s">
        <v>3901</v>
      </c>
      <c r="C103" s="352" t="s">
        <v>4449</v>
      </c>
      <c r="D103" s="352"/>
      <c r="E103" s="352" t="s">
        <v>386</v>
      </c>
      <c r="F103" s="352">
        <v>6</v>
      </c>
      <c r="G103" s="352" t="s">
        <v>4367</v>
      </c>
      <c r="H103" s="352"/>
      <c r="I103" s="364"/>
      <c r="J103" s="364"/>
      <c r="K103" s="365"/>
      <c r="L103" s="366" t="s">
        <v>4368</v>
      </c>
    </row>
    <row r="104" ht="19.2" customHeight="1" spans="1:12">
      <c r="A104" s="350">
        <v>98</v>
      </c>
      <c r="B104" s="386" t="s">
        <v>3901</v>
      </c>
      <c r="C104" s="352" t="s">
        <v>4450</v>
      </c>
      <c r="D104" s="352"/>
      <c r="E104" s="352" t="s">
        <v>386</v>
      </c>
      <c r="F104" s="352">
        <v>5</v>
      </c>
      <c r="G104" s="352" t="s">
        <v>4367</v>
      </c>
      <c r="H104" s="352"/>
      <c r="I104" s="364"/>
      <c r="J104" s="364"/>
      <c r="K104" s="365"/>
      <c r="L104" s="366" t="s">
        <v>4368</v>
      </c>
    </row>
    <row r="105" ht="19.2" customHeight="1" spans="1:12">
      <c r="A105" s="350">
        <v>99</v>
      </c>
      <c r="B105" s="386" t="s">
        <v>3901</v>
      </c>
      <c r="C105" s="352" t="s">
        <v>4451</v>
      </c>
      <c r="D105" s="352"/>
      <c r="E105" s="352" t="s">
        <v>386</v>
      </c>
      <c r="F105" s="352">
        <v>2</v>
      </c>
      <c r="G105" s="352" t="s">
        <v>4367</v>
      </c>
      <c r="H105" s="352"/>
      <c r="I105" s="364"/>
      <c r="J105" s="364"/>
      <c r="K105" s="365"/>
      <c r="L105" s="366" t="s">
        <v>4368</v>
      </c>
    </row>
    <row r="106" ht="19.2" customHeight="1" spans="1:12">
      <c r="A106" s="350">
        <v>100</v>
      </c>
      <c r="B106" s="386" t="s">
        <v>3901</v>
      </c>
      <c r="C106" s="352" t="s">
        <v>821</v>
      </c>
      <c r="D106" s="352" t="s">
        <v>4452</v>
      </c>
      <c r="E106" s="352" t="s">
        <v>393</v>
      </c>
      <c r="F106" s="352">
        <v>1</v>
      </c>
      <c r="G106" s="352" t="s">
        <v>4367</v>
      </c>
      <c r="H106" s="352"/>
      <c r="I106" s="364"/>
      <c r="J106" s="364"/>
      <c r="K106" s="365"/>
      <c r="L106" s="366" t="s">
        <v>4368</v>
      </c>
    </row>
    <row r="107" ht="19.2" customHeight="1" spans="1:12">
      <c r="A107" s="350">
        <v>101</v>
      </c>
      <c r="B107" s="386" t="s">
        <v>3901</v>
      </c>
      <c r="C107" s="352" t="s">
        <v>4453</v>
      </c>
      <c r="D107" s="352" t="s">
        <v>4454</v>
      </c>
      <c r="E107" s="352" t="s">
        <v>386</v>
      </c>
      <c r="F107" s="352">
        <v>2</v>
      </c>
      <c r="G107" s="352" t="s">
        <v>4367</v>
      </c>
      <c r="H107" s="352"/>
      <c r="I107" s="364"/>
      <c r="J107" s="364"/>
      <c r="K107" s="365"/>
      <c r="L107" s="366" t="s">
        <v>4368</v>
      </c>
    </row>
    <row r="108" ht="19.2" customHeight="1" spans="1:12">
      <c r="A108" s="350">
        <v>102</v>
      </c>
      <c r="B108" s="386" t="s">
        <v>3901</v>
      </c>
      <c r="C108" s="352" t="s">
        <v>4455</v>
      </c>
      <c r="D108" s="352"/>
      <c r="E108" s="352" t="s">
        <v>386</v>
      </c>
      <c r="F108" s="352">
        <v>18</v>
      </c>
      <c r="G108" s="352" t="s">
        <v>4367</v>
      </c>
      <c r="H108" s="352"/>
      <c r="I108" s="364"/>
      <c r="J108" s="364"/>
      <c r="K108" s="365"/>
      <c r="L108" s="366" t="s">
        <v>4368</v>
      </c>
    </row>
    <row r="109" ht="19.2" customHeight="1" spans="1:12">
      <c r="A109" s="350">
        <v>103</v>
      </c>
      <c r="B109" s="386" t="s">
        <v>3901</v>
      </c>
      <c r="C109" s="352" t="s">
        <v>4456</v>
      </c>
      <c r="D109" s="352" t="s">
        <v>3916</v>
      </c>
      <c r="E109" s="352" t="s">
        <v>386</v>
      </c>
      <c r="F109" s="352">
        <v>1</v>
      </c>
      <c r="G109" s="352" t="s">
        <v>4367</v>
      </c>
      <c r="H109" s="352"/>
      <c r="I109" s="364"/>
      <c r="J109" s="364"/>
      <c r="K109" s="365"/>
      <c r="L109" s="366" t="s">
        <v>4368</v>
      </c>
    </row>
    <row r="110" ht="19.2" customHeight="1" spans="1:12">
      <c r="A110" s="350">
        <v>104</v>
      </c>
      <c r="B110" s="386" t="s">
        <v>3901</v>
      </c>
      <c r="C110" s="352" t="s">
        <v>4457</v>
      </c>
      <c r="D110" s="352" t="s">
        <v>4458</v>
      </c>
      <c r="E110" s="352" t="s">
        <v>386</v>
      </c>
      <c r="F110" s="352">
        <v>1</v>
      </c>
      <c r="G110" s="352" t="s">
        <v>4367</v>
      </c>
      <c r="H110" s="352"/>
      <c r="I110" s="364"/>
      <c r="J110" s="364"/>
      <c r="K110" s="365"/>
      <c r="L110" s="366" t="s">
        <v>4368</v>
      </c>
    </row>
    <row r="111" ht="19.2" customHeight="1" spans="1:12">
      <c r="A111" s="350">
        <v>105</v>
      </c>
      <c r="B111" s="386" t="s">
        <v>3901</v>
      </c>
      <c r="C111" s="352" t="s">
        <v>4459</v>
      </c>
      <c r="D111" s="352" t="s">
        <v>975</v>
      </c>
      <c r="E111" s="352" t="s">
        <v>946</v>
      </c>
      <c r="F111" s="352">
        <v>57</v>
      </c>
      <c r="G111" s="352" t="s">
        <v>4367</v>
      </c>
      <c r="H111" s="352"/>
      <c r="I111" s="364"/>
      <c r="J111" s="364"/>
      <c r="K111" s="365"/>
      <c r="L111" s="366" t="s">
        <v>4368</v>
      </c>
    </row>
    <row r="112" ht="19.2" customHeight="1" spans="1:12">
      <c r="A112" s="350">
        <v>106</v>
      </c>
      <c r="B112" s="386" t="s">
        <v>3901</v>
      </c>
      <c r="C112" s="352" t="s">
        <v>4460</v>
      </c>
      <c r="D112" s="352" t="s">
        <v>4461</v>
      </c>
      <c r="E112" s="352" t="s">
        <v>386</v>
      </c>
      <c r="F112" s="352">
        <v>1</v>
      </c>
      <c r="G112" s="352" t="s">
        <v>4367</v>
      </c>
      <c r="H112" s="352"/>
      <c r="I112" s="364"/>
      <c r="J112" s="364"/>
      <c r="K112" s="365"/>
      <c r="L112" s="366" t="s">
        <v>4368</v>
      </c>
    </row>
    <row r="113" ht="19.2" customHeight="1" spans="1:12">
      <c r="A113" s="350">
        <v>107</v>
      </c>
      <c r="B113" s="386" t="s">
        <v>3901</v>
      </c>
      <c r="C113" s="352" t="s">
        <v>4462</v>
      </c>
      <c r="D113" s="352" t="s">
        <v>4463</v>
      </c>
      <c r="E113" s="352" t="s">
        <v>386</v>
      </c>
      <c r="F113" s="352">
        <v>7</v>
      </c>
      <c r="G113" s="352" t="s">
        <v>4367</v>
      </c>
      <c r="H113" s="352"/>
      <c r="I113" s="364"/>
      <c r="J113" s="364"/>
      <c r="K113" s="365"/>
      <c r="L113" s="366" t="s">
        <v>4368</v>
      </c>
    </row>
    <row r="114" ht="19.2" customHeight="1" spans="1:12">
      <c r="A114" s="350">
        <v>108</v>
      </c>
      <c r="B114" s="386" t="s">
        <v>3901</v>
      </c>
      <c r="C114" s="352" t="s">
        <v>4464</v>
      </c>
      <c r="D114" s="352"/>
      <c r="E114" s="352" t="s">
        <v>386</v>
      </c>
      <c r="F114" s="352">
        <v>3</v>
      </c>
      <c r="G114" s="352" t="s">
        <v>4367</v>
      </c>
      <c r="H114" s="352"/>
      <c r="I114" s="364"/>
      <c r="J114" s="364"/>
      <c r="K114" s="365"/>
      <c r="L114" s="366" t="s">
        <v>4368</v>
      </c>
    </row>
    <row r="115" ht="19.2" customHeight="1" spans="1:12">
      <c r="A115" s="350">
        <v>109</v>
      </c>
      <c r="B115" s="386" t="s">
        <v>3901</v>
      </c>
      <c r="C115" s="352" t="s">
        <v>4465</v>
      </c>
      <c r="D115" s="352" t="s">
        <v>4466</v>
      </c>
      <c r="E115" s="352" t="s">
        <v>386</v>
      </c>
      <c r="F115" s="352">
        <v>2</v>
      </c>
      <c r="G115" s="352" t="s">
        <v>4367</v>
      </c>
      <c r="H115" s="352"/>
      <c r="I115" s="364"/>
      <c r="J115" s="364"/>
      <c r="K115" s="365"/>
      <c r="L115" s="366" t="s">
        <v>4368</v>
      </c>
    </row>
    <row r="116" ht="19.2" customHeight="1" spans="1:12">
      <c r="A116" s="350">
        <v>110</v>
      </c>
      <c r="B116" s="386" t="s">
        <v>3901</v>
      </c>
      <c r="C116" s="352" t="s">
        <v>4467</v>
      </c>
      <c r="D116" s="352" t="s">
        <v>3967</v>
      </c>
      <c r="E116" s="352" t="s">
        <v>386</v>
      </c>
      <c r="F116" s="352">
        <v>1</v>
      </c>
      <c r="G116" s="352" t="s">
        <v>4468</v>
      </c>
      <c r="H116" s="352"/>
      <c r="I116" s="364"/>
      <c r="J116" s="364"/>
      <c r="K116" s="365"/>
      <c r="L116" s="366" t="s">
        <v>4368</v>
      </c>
    </row>
    <row r="117" ht="19.2" customHeight="1" spans="1:12">
      <c r="A117" s="350">
        <v>111</v>
      </c>
      <c r="B117" s="386" t="s">
        <v>3901</v>
      </c>
      <c r="C117" s="352" t="s">
        <v>3543</v>
      </c>
      <c r="D117" s="352" t="s">
        <v>4469</v>
      </c>
      <c r="E117" s="352" t="s">
        <v>386</v>
      </c>
      <c r="F117" s="352">
        <v>1</v>
      </c>
      <c r="G117" s="352" t="s">
        <v>4468</v>
      </c>
      <c r="H117" s="352"/>
      <c r="I117" s="364"/>
      <c r="J117" s="364"/>
      <c r="K117" s="365"/>
      <c r="L117" s="366" t="s">
        <v>4368</v>
      </c>
    </row>
    <row r="118" ht="19.2" customHeight="1" spans="1:12">
      <c r="A118" s="350">
        <v>112</v>
      </c>
      <c r="B118" s="386" t="s">
        <v>3901</v>
      </c>
      <c r="C118" s="352" t="s">
        <v>4470</v>
      </c>
      <c r="D118" s="352" t="s">
        <v>4471</v>
      </c>
      <c r="E118" s="352" t="s">
        <v>476</v>
      </c>
      <c r="F118" s="352">
        <v>1</v>
      </c>
      <c r="G118" s="352" t="s">
        <v>4468</v>
      </c>
      <c r="H118" s="352"/>
      <c r="I118" s="364"/>
      <c r="J118" s="364"/>
      <c r="K118" s="365"/>
      <c r="L118" s="366" t="s">
        <v>4368</v>
      </c>
    </row>
    <row r="119" ht="19.2" customHeight="1" spans="1:12">
      <c r="A119" s="350">
        <v>113</v>
      </c>
      <c r="B119" s="386" t="s">
        <v>3901</v>
      </c>
      <c r="C119" s="352" t="s">
        <v>4472</v>
      </c>
      <c r="D119" s="352" t="s">
        <v>4473</v>
      </c>
      <c r="E119" s="352" t="s">
        <v>476</v>
      </c>
      <c r="F119" s="352">
        <v>1</v>
      </c>
      <c r="G119" s="352" t="s">
        <v>4468</v>
      </c>
      <c r="H119" s="352"/>
      <c r="I119" s="364"/>
      <c r="J119" s="364"/>
      <c r="K119" s="365"/>
      <c r="L119" s="366" t="s">
        <v>4368</v>
      </c>
    </row>
    <row r="120" ht="19.2" customHeight="1" spans="1:12">
      <c r="A120" s="350">
        <v>114</v>
      </c>
      <c r="B120" s="386" t="s">
        <v>3901</v>
      </c>
      <c r="C120" s="352" t="s">
        <v>4472</v>
      </c>
      <c r="D120" s="352"/>
      <c r="E120" s="352" t="s">
        <v>476</v>
      </c>
      <c r="F120" s="352">
        <v>1</v>
      </c>
      <c r="G120" s="352" t="s">
        <v>4468</v>
      </c>
      <c r="H120" s="352"/>
      <c r="I120" s="364"/>
      <c r="J120" s="364"/>
      <c r="K120" s="365"/>
      <c r="L120" s="366" t="s">
        <v>4368</v>
      </c>
    </row>
    <row r="121" ht="19.2" customHeight="1" spans="1:12">
      <c r="A121" s="350">
        <v>115</v>
      </c>
      <c r="B121" s="386" t="s">
        <v>3901</v>
      </c>
      <c r="C121" s="352" t="s">
        <v>4474</v>
      </c>
      <c r="D121" s="352" t="s">
        <v>4475</v>
      </c>
      <c r="E121" s="352" t="s">
        <v>386</v>
      </c>
      <c r="F121" s="352">
        <v>13</v>
      </c>
      <c r="G121" s="352" t="s">
        <v>4468</v>
      </c>
      <c r="H121" s="352"/>
      <c r="I121" s="364"/>
      <c r="J121" s="364"/>
      <c r="K121" s="365"/>
      <c r="L121" s="366" t="s">
        <v>4368</v>
      </c>
    </row>
    <row r="122" ht="19.2" customHeight="1" spans="1:12">
      <c r="A122" s="350">
        <v>116</v>
      </c>
      <c r="B122" s="386" t="s">
        <v>3901</v>
      </c>
      <c r="C122" s="352" t="s">
        <v>4476</v>
      </c>
      <c r="D122" s="352" t="s">
        <v>4477</v>
      </c>
      <c r="E122" s="352" t="s">
        <v>342</v>
      </c>
      <c r="F122" s="352">
        <v>1</v>
      </c>
      <c r="G122" s="352" t="s">
        <v>4468</v>
      </c>
      <c r="H122" s="352"/>
      <c r="I122" s="364"/>
      <c r="J122" s="364"/>
      <c r="K122" s="365"/>
      <c r="L122" s="366" t="s">
        <v>4368</v>
      </c>
    </row>
    <row r="123" ht="19.2" customHeight="1" spans="1:12">
      <c r="A123" s="350">
        <v>117</v>
      </c>
      <c r="B123" s="386" t="s">
        <v>3901</v>
      </c>
      <c r="C123" s="352" t="s">
        <v>4478</v>
      </c>
      <c r="D123" s="352" t="s">
        <v>4479</v>
      </c>
      <c r="E123" s="352" t="s">
        <v>386</v>
      </c>
      <c r="F123" s="352">
        <v>1</v>
      </c>
      <c r="G123" s="352" t="s">
        <v>4468</v>
      </c>
      <c r="H123" s="352"/>
      <c r="I123" s="364"/>
      <c r="J123" s="364"/>
      <c r="K123" s="365"/>
      <c r="L123" s="366" t="s">
        <v>4368</v>
      </c>
    </row>
    <row r="124" ht="19.2" customHeight="1" spans="1:12">
      <c r="A124" s="350">
        <v>118</v>
      </c>
      <c r="B124" s="386" t="s">
        <v>3901</v>
      </c>
      <c r="C124" s="352" t="s">
        <v>4286</v>
      </c>
      <c r="D124" s="352" t="s">
        <v>4480</v>
      </c>
      <c r="E124" s="352" t="s">
        <v>4481</v>
      </c>
      <c r="F124" s="352">
        <v>900</v>
      </c>
      <c r="G124" s="352" t="s">
        <v>4468</v>
      </c>
      <c r="H124" s="352"/>
      <c r="I124" s="364"/>
      <c r="J124" s="364"/>
      <c r="K124" s="365"/>
      <c r="L124" s="366" t="s">
        <v>4368</v>
      </c>
    </row>
    <row r="125" ht="19.2" customHeight="1" spans="1:12">
      <c r="A125" s="350">
        <v>119</v>
      </c>
      <c r="B125" s="386" t="s">
        <v>3901</v>
      </c>
      <c r="C125" s="352" t="s">
        <v>4482</v>
      </c>
      <c r="D125" s="352" t="s">
        <v>4483</v>
      </c>
      <c r="E125" s="352" t="s">
        <v>4481</v>
      </c>
      <c r="F125" s="352">
        <v>500</v>
      </c>
      <c r="G125" s="352" t="s">
        <v>4468</v>
      </c>
      <c r="H125" s="352"/>
      <c r="I125" s="364"/>
      <c r="J125" s="364"/>
      <c r="K125" s="365"/>
      <c r="L125" s="366" t="s">
        <v>4368</v>
      </c>
    </row>
    <row r="126" ht="19.2" customHeight="1" spans="1:12">
      <c r="A126" s="350">
        <v>120</v>
      </c>
      <c r="B126" s="386" t="s">
        <v>3901</v>
      </c>
      <c r="C126" s="352" t="s">
        <v>4484</v>
      </c>
      <c r="D126" s="352" t="s">
        <v>4485</v>
      </c>
      <c r="E126" s="352" t="s">
        <v>4481</v>
      </c>
      <c r="F126" s="352">
        <v>200</v>
      </c>
      <c r="G126" s="352" t="s">
        <v>4468</v>
      </c>
      <c r="H126" s="352"/>
      <c r="I126" s="364"/>
      <c r="J126" s="364"/>
      <c r="K126" s="365"/>
      <c r="L126" s="366" t="s">
        <v>4368</v>
      </c>
    </row>
    <row r="127" ht="19.2" customHeight="1" spans="1:12">
      <c r="A127" s="350">
        <v>121</v>
      </c>
      <c r="B127" s="386" t="s">
        <v>3901</v>
      </c>
      <c r="C127" s="352" t="s">
        <v>4284</v>
      </c>
      <c r="D127" s="352" t="s">
        <v>4486</v>
      </c>
      <c r="E127" s="352" t="s">
        <v>4481</v>
      </c>
      <c r="F127" s="352">
        <v>400</v>
      </c>
      <c r="G127" s="352" t="s">
        <v>4468</v>
      </c>
      <c r="H127" s="352"/>
      <c r="I127" s="364"/>
      <c r="J127" s="364"/>
      <c r="K127" s="365"/>
      <c r="L127" s="366" t="s">
        <v>4368</v>
      </c>
    </row>
    <row r="128" ht="19.2" customHeight="1" spans="1:12">
      <c r="A128" s="350">
        <v>122</v>
      </c>
      <c r="B128" s="386" t="s">
        <v>3901</v>
      </c>
      <c r="C128" s="352" t="s">
        <v>4284</v>
      </c>
      <c r="D128" s="352" t="s">
        <v>4487</v>
      </c>
      <c r="E128" s="352" t="s">
        <v>4481</v>
      </c>
      <c r="F128" s="352">
        <v>86</v>
      </c>
      <c r="G128" s="352" t="s">
        <v>4468</v>
      </c>
      <c r="H128" s="352"/>
      <c r="I128" s="364"/>
      <c r="J128" s="364"/>
      <c r="K128" s="365"/>
      <c r="L128" s="366" t="s">
        <v>4368</v>
      </c>
    </row>
    <row r="129" ht="19.2" customHeight="1" spans="1:12">
      <c r="A129" s="350">
        <v>123</v>
      </c>
      <c r="B129" s="386" t="s">
        <v>3901</v>
      </c>
      <c r="C129" s="352" t="s">
        <v>4488</v>
      </c>
      <c r="D129" s="352" t="s">
        <v>4489</v>
      </c>
      <c r="E129" s="352" t="s">
        <v>4481</v>
      </c>
      <c r="F129" s="352">
        <v>100</v>
      </c>
      <c r="G129" s="352" t="s">
        <v>4468</v>
      </c>
      <c r="H129" s="352"/>
      <c r="I129" s="364"/>
      <c r="J129" s="364"/>
      <c r="K129" s="365"/>
      <c r="L129" s="366" t="s">
        <v>4368</v>
      </c>
    </row>
    <row r="130" ht="19.2" customHeight="1" spans="1:12">
      <c r="A130" s="350">
        <v>124</v>
      </c>
      <c r="B130" s="386" t="s">
        <v>3901</v>
      </c>
      <c r="C130" s="352" t="s">
        <v>4490</v>
      </c>
      <c r="D130" s="352" t="s">
        <v>4491</v>
      </c>
      <c r="E130" s="352" t="s">
        <v>476</v>
      </c>
      <c r="F130" s="352">
        <v>750</v>
      </c>
      <c r="G130" s="352" t="s">
        <v>4468</v>
      </c>
      <c r="H130" s="352"/>
      <c r="I130" s="364"/>
      <c r="J130" s="364"/>
      <c r="K130" s="365"/>
      <c r="L130" s="366" t="s">
        <v>4368</v>
      </c>
    </row>
    <row r="131" ht="19.2" customHeight="1" spans="1:12">
      <c r="A131" s="350">
        <v>125</v>
      </c>
      <c r="B131" s="386" t="s">
        <v>3901</v>
      </c>
      <c r="C131" s="352" t="s">
        <v>4284</v>
      </c>
      <c r="D131" s="352" t="s">
        <v>4492</v>
      </c>
      <c r="E131" s="352" t="s">
        <v>4481</v>
      </c>
      <c r="F131" s="352">
        <v>65</v>
      </c>
      <c r="G131" s="352" t="s">
        <v>4468</v>
      </c>
      <c r="H131" s="352"/>
      <c r="I131" s="364"/>
      <c r="J131" s="364"/>
      <c r="K131" s="365"/>
      <c r="L131" s="366" t="s">
        <v>4368</v>
      </c>
    </row>
    <row r="132" ht="19.2" customHeight="1" spans="1:12">
      <c r="A132" s="350">
        <v>126</v>
      </c>
      <c r="B132" s="386" t="s">
        <v>3901</v>
      </c>
      <c r="C132" s="352" t="s">
        <v>4493</v>
      </c>
      <c r="D132" s="352" t="s">
        <v>928</v>
      </c>
      <c r="E132" s="352" t="s">
        <v>4481</v>
      </c>
      <c r="F132" s="352">
        <v>223</v>
      </c>
      <c r="G132" s="352" t="s">
        <v>4468</v>
      </c>
      <c r="H132" s="352"/>
      <c r="I132" s="364"/>
      <c r="J132" s="364"/>
      <c r="K132" s="365"/>
      <c r="L132" s="366" t="s">
        <v>4368</v>
      </c>
    </row>
    <row r="133" ht="19.2" customHeight="1" spans="1:12">
      <c r="A133" s="350">
        <v>127</v>
      </c>
      <c r="B133" s="386" t="s">
        <v>3901</v>
      </c>
      <c r="C133" s="352" t="s">
        <v>4494</v>
      </c>
      <c r="D133" s="352" t="s">
        <v>4495</v>
      </c>
      <c r="E133" s="352" t="s">
        <v>4481</v>
      </c>
      <c r="F133" s="352">
        <v>1380</v>
      </c>
      <c r="G133" s="352" t="s">
        <v>4468</v>
      </c>
      <c r="H133" s="352"/>
      <c r="I133" s="364"/>
      <c r="J133" s="364"/>
      <c r="K133" s="365"/>
      <c r="L133" s="366" t="s">
        <v>4368</v>
      </c>
    </row>
    <row r="134" ht="19.2" customHeight="1" spans="1:12">
      <c r="A134" s="350">
        <v>128</v>
      </c>
      <c r="B134" s="386" t="s">
        <v>3901</v>
      </c>
      <c r="C134" s="352" t="s">
        <v>4493</v>
      </c>
      <c r="D134" s="352" t="s">
        <v>521</v>
      </c>
      <c r="E134" s="352" t="s">
        <v>4481</v>
      </c>
      <c r="F134" s="352">
        <v>650</v>
      </c>
      <c r="G134" s="352" t="s">
        <v>4468</v>
      </c>
      <c r="H134" s="352"/>
      <c r="I134" s="364"/>
      <c r="J134" s="364"/>
      <c r="K134" s="365"/>
      <c r="L134" s="366" t="s">
        <v>4368</v>
      </c>
    </row>
    <row r="135" ht="19.2" customHeight="1" spans="1:12">
      <c r="A135" s="350">
        <v>129</v>
      </c>
      <c r="B135" s="386" t="s">
        <v>3901</v>
      </c>
      <c r="C135" s="352" t="s">
        <v>4496</v>
      </c>
      <c r="D135" s="352" t="s">
        <v>521</v>
      </c>
      <c r="E135" s="352" t="s">
        <v>4481</v>
      </c>
      <c r="F135" s="352">
        <v>680</v>
      </c>
      <c r="G135" s="352" t="s">
        <v>4468</v>
      </c>
      <c r="H135" s="352"/>
      <c r="I135" s="364"/>
      <c r="J135" s="364"/>
      <c r="K135" s="365"/>
      <c r="L135" s="366" t="s">
        <v>4368</v>
      </c>
    </row>
    <row r="136" ht="19.2" customHeight="1" spans="1:12">
      <c r="A136" s="350">
        <v>130</v>
      </c>
      <c r="B136" s="386" t="s">
        <v>3901</v>
      </c>
      <c r="C136" s="352" t="s">
        <v>4284</v>
      </c>
      <c r="D136" s="352" t="s">
        <v>4497</v>
      </c>
      <c r="E136" s="352" t="s">
        <v>4481</v>
      </c>
      <c r="F136" s="352">
        <v>100</v>
      </c>
      <c r="G136" s="352" t="s">
        <v>4468</v>
      </c>
      <c r="H136" s="352"/>
      <c r="I136" s="364"/>
      <c r="J136" s="364"/>
      <c r="K136" s="365"/>
      <c r="L136" s="366" t="s">
        <v>4368</v>
      </c>
    </row>
    <row r="137" ht="19.2" customHeight="1" spans="1:12">
      <c r="A137" s="350">
        <v>131</v>
      </c>
      <c r="B137" s="386" t="s">
        <v>3901</v>
      </c>
      <c r="C137" s="352" t="s">
        <v>4493</v>
      </c>
      <c r="D137" s="352" t="s">
        <v>520</v>
      </c>
      <c r="E137" s="352" t="s">
        <v>4481</v>
      </c>
      <c r="F137" s="352">
        <v>180</v>
      </c>
      <c r="G137" s="352" t="s">
        <v>4468</v>
      </c>
      <c r="H137" s="352"/>
      <c r="I137" s="364"/>
      <c r="J137" s="364"/>
      <c r="K137" s="365"/>
      <c r="L137" s="366" t="s">
        <v>4368</v>
      </c>
    </row>
    <row r="138" ht="19.2" customHeight="1" spans="1:12">
      <c r="A138" s="350">
        <v>132</v>
      </c>
      <c r="B138" s="386" t="s">
        <v>3901</v>
      </c>
      <c r="C138" s="352" t="s">
        <v>4493</v>
      </c>
      <c r="D138" s="352" t="s">
        <v>4498</v>
      </c>
      <c r="E138" s="352" t="s">
        <v>4481</v>
      </c>
      <c r="F138" s="352">
        <v>56</v>
      </c>
      <c r="G138" s="352" t="s">
        <v>4468</v>
      </c>
      <c r="H138" s="352"/>
      <c r="I138" s="364"/>
      <c r="J138" s="364"/>
      <c r="K138" s="365"/>
      <c r="L138" s="366" t="s">
        <v>4368</v>
      </c>
    </row>
    <row r="139" ht="19.2" customHeight="1" spans="1:12">
      <c r="A139" s="350">
        <v>133</v>
      </c>
      <c r="B139" s="386" t="s">
        <v>3901</v>
      </c>
      <c r="C139" s="352" t="s">
        <v>4499</v>
      </c>
      <c r="D139" s="352" t="s">
        <v>3944</v>
      </c>
      <c r="E139" s="352" t="s">
        <v>386</v>
      </c>
      <c r="F139" s="352">
        <v>1</v>
      </c>
      <c r="G139" s="352" t="s">
        <v>4468</v>
      </c>
      <c r="H139" s="352"/>
      <c r="I139" s="364"/>
      <c r="J139" s="364"/>
      <c r="K139" s="365"/>
      <c r="L139" s="366" t="s">
        <v>4368</v>
      </c>
    </row>
    <row r="140" ht="19.2" customHeight="1" spans="1:12">
      <c r="A140" s="350">
        <v>134</v>
      </c>
      <c r="B140" s="386" t="s">
        <v>3901</v>
      </c>
      <c r="C140" s="352" t="s">
        <v>4500</v>
      </c>
      <c r="D140" s="352"/>
      <c r="E140" s="352" t="s">
        <v>386</v>
      </c>
      <c r="F140" s="352">
        <v>1</v>
      </c>
      <c r="G140" s="352" t="s">
        <v>4468</v>
      </c>
      <c r="H140" s="352"/>
      <c r="I140" s="364"/>
      <c r="J140" s="364"/>
      <c r="K140" s="365"/>
      <c r="L140" s="366" t="s">
        <v>4368</v>
      </c>
    </row>
    <row r="141" ht="19.2" customHeight="1" spans="1:12">
      <c r="A141" s="350">
        <v>135</v>
      </c>
      <c r="B141" s="386" t="s">
        <v>3901</v>
      </c>
      <c r="C141" s="352" t="s">
        <v>4501</v>
      </c>
      <c r="D141" s="352" t="s">
        <v>4502</v>
      </c>
      <c r="E141" s="352" t="s">
        <v>468</v>
      </c>
      <c r="F141" s="352">
        <v>10</v>
      </c>
      <c r="G141" s="352" t="s">
        <v>4468</v>
      </c>
      <c r="H141" s="352"/>
      <c r="I141" s="364"/>
      <c r="J141" s="364"/>
      <c r="K141" s="365"/>
      <c r="L141" s="366" t="s">
        <v>4368</v>
      </c>
    </row>
    <row r="142" ht="19.2" customHeight="1" spans="1:12">
      <c r="A142" s="350">
        <v>136</v>
      </c>
      <c r="B142" s="386" t="s">
        <v>3901</v>
      </c>
      <c r="C142" s="352" t="s">
        <v>4474</v>
      </c>
      <c r="D142" s="352" t="s">
        <v>4503</v>
      </c>
      <c r="E142" s="352" t="s">
        <v>342</v>
      </c>
      <c r="F142" s="352">
        <v>1</v>
      </c>
      <c r="G142" s="352" t="s">
        <v>4468</v>
      </c>
      <c r="H142" s="352"/>
      <c r="I142" s="364"/>
      <c r="J142" s="364"/>
      <c r="K142" s="365"/>
      <c r="L142" s="366" t="s">
        <v>4368</v>
      </c>
    </row>
    <row r="143" ht="19.2" customHeight="1" spans="1:12">
      <c r="A143" s="350">
        <v>137</v>
      </c>
      <c r="B143" s="386" t="s">
        <v>3901</v>
      </c>
      <c r="C143" s="352" t="s">
        <v>4504</v>
      </c>
      <c r="D143" s="352"/>
      <c r="E143" s="352" t="s">
        <v>393</v>
      </c>
      <c r="F143" s="352">
        <v>8</v>
      </c>
      <c r="G143" s="352" t="s">
        <v>4468</v>
      </c>
      <c r="H143" s="352"/>
      <c r="I143" s="364"/>
      <c r="J143" s="364"/>
      <c r="K143" s="365"/>
      <c r="L143" s="366" t="s">
        <v>4368</v>
      </c>
    </row>
    <row r="144" ht="19.2" customHeight="1" spans="1:12">
      <c r="A144" s="350">
        <v>138</v>
      </c>
      <c r="B144" s="386" t="s">
        <v>3901</v>
      </c>
      <c r="C144" s="352" t="s">
        <v>1529</v>
      </c>
      <c r="D144" s="352" t="s">
        <v>4505</v>
      </c>
      <c r="E144" s="352" t="s">
        <v>476</v>
      </c>
      <c r="F144" s="352">
        <v>2</v>
      </c>
      <c r="G144" s="352" t="s">
        <v>4468</v>
      </c>
      <c r="H144" s="352"/>
      <c r="I144" s="364"/>
      <c r="J144" s="364"/>
      <c r="K144" s="365"/>
      <c r="L144" s="366" t="s">
        <v>4368</v>
      </c>
    </row>
    <row r="145" ht="19.2" customHeight="1" spans="1:12">
      <c r="A145" s="350">
        <v>139</v>
      </c>
      <c r="B145" s="386" t="s">
        <v>3901</v>
      </c>
      <c r="C145" s="352" t="s">
        <v>1529</v>
      </c>
      <c r="D145" s="352" t="s">
        <v>4506</v>
      </c>
      <c r="E145" s="352" t="s">
        <v>476</v>
      </c>
      <c r="F145" s="352">
        <v>4</v>
      </c>
      <c r="G145" s="352" t="s">
        <v>4468</v>
      </c>
      <c r="H145" s="352"/>
      <c r="I145" s="364"/>
      <c r="J145" s="364"/>
      <c r="K145" s="365"/>
      <c r="L145" s="366" t="s">
        <v>4368</v>
      </c>
    </row>
    <row r="146" ht="19.2" customHeight="1" spans="1:12">
      <c r="A146" s="350">
        <v>140</v>
      </c>
      <c r="B146" s="386" t="s">
        <v>3901</v>
      </c>
      <c r="C146" s="352" t="s">
        <v>1529</v>
      </c>
      <c r="D146" s="352" t="s">
        <v>4507</v>
      </c>
      <c r="E146" s="352" t="s">
        <v>476</v>
      </c>
      <c r="F146" s="352">
        <v>2</v>
      </c>
      <c r="G146" s="352" t="s">
        <v>4468</v>
      </c>
      <c r="H146" s="352"/>
      <c r="I146" s="364"/>
      <c r="J146" s="364"/>
      <c r="K146" s="365"/>
      <c r="L146" s="366" t="s">
        <v>4368</v>
      </c>
    </row>
    <row r="147" ht="19.2" customHeight="1" spans="1:12">
      <c r="A147" s="350">
        <v>141</v>
      </c>
      <c r="B147" s="386" t="s">
        <v>3901</v>
      </c>
      <c r="C147" s="352" t="s">
        <v>4508</v>
      </c>
      <c r="D147" s="352"/>
      <c r="E147" s="352" t="s">
        <v>342</v>
      </c>
      <c r="F147" s="352">
        <v>1</v>
      </c>
      <c r="G147" s="352" t="s">
        <v>4468</v>
      </c>
      <c r="H147" s="352"/>
      <c r="I147" s="364"/>
      <c r="J147" s="364"/>
      <c r="K147" s="365"/>
      <c r="L147" s="366" t="s">
        <v>4368</v>
      </c>
    </row>
    <row r="148" ht="19.2" customHeight="1" spans="1:12">
      <c r="A148" s="350">
        <v>142</v>
      </c>
      <c r="B148" s="386" t="s">
        <v>3901</v>
      </c>
      <c r="C148" s="352" t="s">
        <v>4509</v>
      </c>
      <c r="D148" s="352"/>
      <c r="E148" s="352" t="s">
        <v>342</v>
      </c>
      <c r="F148" s="352">
        <v>1</v>
      </c>
      <c r="G148" s="352" t="s">
        <v>4468</v>
      </c>
      <c r="H148" s="352"/>
      <c r="I148" s="364"/>
      <c r="J148" s="364"/>
      <c r="K148" s="365"/>
      <c r="L148" s="366" t="s">
        <v>4368</v>
      </c>
    </row>
    <row r="149" ht="19.2" customHeight="1" spans="1:12">
      <c r="A149" s="350">
        <v>143</v>
      </c>
      <c r="B149" s="386" t="s">
        <v>3901</v>
      </c>
      <c r="C149" s="352" t="s">
        <v>4508</v>
      </c>
      <c r="D149" s="352"/>
      <c r="E149" s="352" t="s">
        <v>342</v>
      </c>
      <c r="F149" s="352">
        <v>1</v>
      </c>
      <c r="G149" s="352" t="s">
        <v>4468</v>
      </c>
      <c r="H149" s="352"/>
      <c r="I149" s="364"/>
      <c r="J149" s="364"/>
      <c r="K149" s="365"/>
      <c r="L149" s="366" t="s">
        <v>4368</v>
      </c>
    </row>
    <row r="150" ht="19.2" customHeight="1" spans="1:12">
      <c r="A150" s="350">
        <v>144</v>
      </c>
      <c r="B150" s="386" t="s">
        <v>3901</v>
      </c>
      <c r="C150" s="352" t="s">
        <v>4509</v>
      </c>
      <c r="D150" s="352"/>
      <c r="E150" s="352" t="s">
        <v>342</v>
      </c>
      <c r="F150" s="352">
        <v>1</v>
      </c>
      <c r="G150" s="352" t="s">
        <v>4468</v>
      </c>
      <c r="H150" s="352"/>
      <c r="I150" s="364"/>
      <c r="J150" s="364"/>
      <c r="K150" s="365"/>
      <c r="L150" s="366" t="s">
        <v>4368</v>
      </c>
    </row>
    <row r="151" ht="19.2" customHeight="1" spans="1:12">
      <c r="A151" s="350">
        <v>145</v>
      </c>
      <c r="B151" s="386" t="s">
        <v>3901</v>
      </c>
      <c r="C151" s="352" t="s">
        <v>4510</v>
      </c>
      <c r="D151" s="352"/>
      <c r="E151" s="352" t="s">
        <v>386</v>
      </c>
      <c r="F151" s="352">
        <v>1</v>
      </c>
      <c r="G151" s="352" t="s">
        <v>4468</v>
      </c>
      <c r="H151" s="352"/>
      <c r="I151" s="364"/>
      <c r="J151" s="364"/>
      <c r="K151" s="365"/>
      <c r="L151" s="366" t="s">
        <v>4368</v>
      </c>
    </row>
    <row r="152" ht="19.2" customHeight="1" spans="1:12">
      <c r="A152" s="350">
        <v>146</v>
      </c>
      <c r="B152" s="386" t="s">
        <v>3901</v>
      </c>
      <c r="C152" s="352" t="s">
        <v>4511</v>
      </c>
      <c r="D152" s="352"/>
      <c r="E152" s="352" t="s">
        <v>378</v>
      </c>
      <c r="F152" s="352">
        <v>3</v>
      </c>
      <c r="G152" s="352" t="s">
        <v>4468</v>
      </c>
      <c r="H152" s="352"/>
      <c r="I152" s="364"/>
      <c r="J152" s="364"/>
      <c r="K152" s="365"/>
      <c r="L152" s="366" t="s">
        <v>4368</v>
      </c>
    </row>
    <row r="153" ht="19.2" customHeight="1" spans="1:12">
      <c r="A153" s="350">
        <v>147</v>
      </c>
      <c r="B153" s="386" t="s">
        <v>3901</v>
      </c>
      <c r="C153" s="352" t="s">
        <v>4082</v>
      </c>
      <c r="D153" s="352" t="s">
        <v>4512</v>
      </c>
      <c r="E153" s="352" t="s">
        <v>476</v>
      </c>
      <c r="F153" s="352">
        <v>24</v>
      </c>
      <c r="G153" s="352" t="s">
        <v>4468</v>
      </c>
      <c r="H153" s="352"/>
      <c r="I153" s="364"/>
      <c r="J153" s="364"/>
      <c r="K153" s="365"/>
      <c r="L153" s="366" t="s">
        <v>4368</v>
      </c>
    </row>
    <row r="154" ht="19.2" customHeight="1" spans="1:12">
      <c r="A154" s="350">
        <v>148</v>
      </c>
      <c r="B154" s="386" t="s">
        <v>3901</v>
      </c>
      <c r="C154" s="352" t="s">
        <v>4513</v>
      </c>
      <c r="D154" s="352" t="s">
        <v>4514</v>
      </c>
      <c r="E154" s="352" t="s">
        <v>386</v>
      </c>
      <c r="F154" s="352">
        <v>10</v>
      </c>
      <c r="G154" s="352" t="s">
        <v>4468</v>
      </c>
      <c r="H154" s="352"/>
      <c r="I154" s="364"/>
      <c r="J154" s="364"/>
      <c r="K154" s="365"/>
      <c r="L154" s="366" t="s">
        <v>4368</v>
      </c>
    </row>
    <row r="155" ht="19.2" customHeight="1" spans="1:12">
      <c r="A155" s="350">
        <v>149</v>
      </c>
      <c r="B155" s="386" t="s">
        <v>3901</v>
      </c>
      <c r="C155" s="352" t="s">
        <v>4515</v>
      </c>
      <c r="D155" s="352"/>
      <c r="E155" s="352" t="s">
        <v>386</v>
      </c>
      <c r="F155" s="352">
        <v>3</v>
      </c>
      <c r="G155" s="352" t="s">
        <v>4468</v>
      </c>
      <c r="H155" s="352"/>
      <c r="I155" s="364"/>
      <c r="J155" s="364"/>
      <c r="K155" s="365"/>
      <c r="L155" s="366" t="s">
        <v>4368</v>
      </c>
    </row>
    <row r="156" ht="19.2" customHeight="1" spans="1:12">
      <c r="A156" s="350">
        <v>150</v>
      </c>
      <c r="B156" s="386" t="s">
        <v>3901</v>
      </c>
      <c r="C156" s="352" t="s">
        <v>4516</v>
      </c>
      <c r="D156" s="352"/>
      <c r="E156" s="352" t="s">
        <v>386</v>
      </c>
      <c r="F156" s="352">
        <v>2</v>
      </c>
      <c r="G156" s="352" t="s">
        <v>4468</v>
      </c>
      <c r="H156" s="352"/>
      <c r="I156" s="364"/>
      <c r="J156" s="364"/>
      <c r="K156" s="365"/>
      <c r="L156" s="366" t="s">
        <v>4368</v>
      </c>
    </row>
    <row r="157" ht="19.2" customHeight="1" spans="1:12">
      <c r="A157" s="350">
        <v>151</v>
      </c>
      <c r="B157" s="386" t="s">
        <v>3901</v>
      </c>
      <c r="C157" s="352" t="s">
        <v>4517</v>
      </c>
      <c r="D157" s="352"/>
      <c r="E157" s="352" t="s">
        <v>416</v>
      </c>
      <c r="F157" s="352">
        <v>1</v>
      </c>
      <c r="G157" s="352" t="s">
        <v>4468</v>
      </c>
      <c r="H157" s="352"/>
      <c r="I157" s="364"/>
      <c r="J157" s="364"/>
      <c r="K157" s="365"/>
      <c r="L157" s="366" t="s">
        <v>4368</v>
      </c>
    </row>
    <row r="158" ht="19.2" customHeight="1" spans="1:12">
      <c r="A158" s="350">
        <v>152</v>
      </c>
      <c r="B158" s="386" t="s">
        <v>3901</v>
      </c>
      <c r="C158" s="352" t="s">
        <v>4518</v>
      </c>
      <c r="D158" s="352"/>
      <c r="E158" s="352" t="s">
        <v>386</v>
      </c>
      <c r="F158" s="352">
        <v>2</v>
      </c>
      <c r="G158" s="352" t="s">
        <v>4468</v>
      </c>
      <c r="H158" s="352"/>
      <c r="I158" s="364"/>
      <c r="J158" s="364"/>
      <c r="K158" s="365"/>
      <c r="L158" s="366" t="s">
        <v>4368</v>
      </c>
    </row>
    <row r="159" ht="19.2" customHeight="1" spans="1:12">
      <c r="A159" s="350">
        <v>153</v>
      </c>
      <c r="B159" s="386" t="s">
        <v>3901</v>
      </c>
      <c r="C159" s="352" t="s">
        <v>4519</v>
      </c>
      <c r="D159" s="352"/>
      <c r="E159" s="352" t="s">
        <v>386</v>
      </c>
      <c r="F159" s="352">
        <v>1</v>
      </c>
      <c r="G159" s="352" t="s">
        <v>4468</v>
      </c>
      <c r="H159" s="352"/>
      <c r="I159" s="364"/>
      <c r="J159" s="364"/>
      <c r="K159" s="365"/>
      <c r="L159" s="366" t="s">
        <v>4368</v>
      </c>
    </row>
    <row r="160" ht="19.2" customHeight="1" spans="1:12">
      <c r="A160" s="350">
        <v>154</v>
      </c>
      <c r="B160" s="386" t="s">
        <v>3901</v>
      </c>
      <c r="C160" s="352" t="s">
        <v>4520</v>
      </c>
      <c r="D160" s="352"/>
      <c r="E160" s="352" t="s">
        <v>386</v>
      </c>
      <c r="F160" s="352">
        <v>1</v>
      </c>
      <c r="G160" s="352" t="s">
        <v>4468</v>
      </c>
      <c r="H160" s="352"/>
      <c r="I160" s="364"/>
      <c r="J160" s="364"/>
      <c r="K160" s="365"/>
      <c r="L160" s="366" t="s">
        <v>4368</v>
      </c>
    </row>
    <row r="161" ht="19.2" customHeight="1" spans="1:12">
      <c r="A161" s="350">
        <v>155</v>
      </c>
      <c r="B161" s="386" t="s">
        <v>3901</v>
      </c>
      <c r="C161" s="352" t="s">
        <v>2740</v>
      </c>
      <c r="D161" s="352"/>
      <c r="E161" s="352" t="s">
        <v>386</v>
      </c>
      <c r="F161" s="352">
        <v>2</v>
      </c>
      <c r="G161" s="352" t="s">
        <v>4468</v>
      </c>
      <c r="H161" s="352"/>
      <c r="I161" s="364"/>
      <c r="J161" s="364"/>
      <c r="K161" s="365"/>
      <c r="L161" s="366" t="s">
        <v>4368</v>
      </c>
    </row>
    <row r="162" ht="19.2" customHeight="1" spans="1:12">
      <c r="A162" s="350">
        <v>156</v>
      </c>
      <c r="B162" s="386" t="s">
        <v>3901</v>
      </c>
      <c r="C162" s="352" t="s">
        <v>4521</v>
      </c>
      <c r="D162" s="352"/>
      <c r="E162" s="352" t="s">
        <v>386</v>
      </c>
      <c r="F162" s="352">
        <v>10</v>
      </c>
      <c r="G162" s="352" t="s">
        <v>4468</v>
      </c>
      <c r="H162" s="352"/>
      <c r="I162" s="364"/>
      <c r="J162" s="364"/>
      <c r="K162" s="365"/>
      <c r="L162" s="366" t="s">
        <v>4368</v>
      </c>
    </row>
    <row r="163" ht="19.2" customHeight="1" spans="1:12">
      <c r="A163" s="350">
        <v>157</v>
      </c>
      <c r="B163" s="386" t="s">
        <v>3901</v>
      </c>
      <c r="C163" s="352" t="s">
        <v>2740</v>
      </c>
      <c r="D163" s="352"/>
      <c r="E163" s="352" t="s">
        <v>386</v>
      </c>
      <c r="F163" s="352">
        <v>2</v>
      </c>
      <c r="G163" s="352" t="s">
        <v>4468</v>
      </c>
      <c r="H163" s="352"/>
      <c r="I163" s="364"/>
      <c r="J163" s="364"/>
      <c r="K163" s="365"/>
      <c r="L163" s="366" t="s">
        <v>4368</v>
      </c>
    </row>
    <row r="164" ht="19.2" customHeight="1" spans="1:12">
      <c r="A164" s="350">
        <v>158</v>
      </c>
      <c r="B164" s="386" t="s">
        <v>3901</v>
      </c>
      <c r="C164" s="352" t="s">
        <v>4522</v>
      </c>
      <c r="D164" s="352"/>
      <c r="E164" s="352" t="s">
        <v>386</v>
      </c>
      <c r="F164" s="352">
        <v>5</v>
      </c>
      <c r="G164" s="352" t="s">
        <v>4468</v>
      </c>
      <c r="H164" s="352"/>
      <c r="I164" s="364"/>
      <c r="J164" s="364"/>
      <c r="K164" s="365"/>
      <c r="L164" s="366" t="s">
        <v>4368</v>
      </c>
    </row>
    <row r="165" ht="19.2" customHeight="1" spans="1:12">
      <c r="A165" s="350">
        <v>159</v>
      </c>
      <c r="B165" s="386" t="s">
        <v>3901</v>
      </c>
      <c r="C165" s="352" t="s">
        <v>4523</v>
      </c>
      <c r="D165" s="352"/>
      <c r="E165" s="352" t="s">
        <v>386</v>
      </c>
      <c r="F165" s="352">
        <v>2</v>
      </c>
      <c r="G165" s="352" t="s">
        <v>4468</v>
      </c>
      <c r="H165" s="352"/>
      <c r="I165" s="364"/>
      <c r="J165" s="364"/>
      <c r="K165" s="365"/>
      <c r="L165" s="366" t="s">
        <v>4368</v>
      </c>
    </row>
    <row r="166" ht="19.2" customHeight="1" spans="1:12">
      <c r="A166" s="350">
        <v>160</v>
      </c>
      <c r="B166" s="386" t="s">
        <v>3901</v>
      </c>
      <c r="C166" s="352" t="s">
        <v>4524</v>
      </c>
      <c r="D166" s="352"/>
      <c r="E166" s="352" t="s">
        <v>386</v>
      </c>
      <c r="F166" s="352">
        <v>1</v>
      </c>
      <c r="G166" s="352" t="s">
        <v>4468</v>
      </c>
      <c r="H166" s="352"/>
      <c r="I166" s="364"/>
      <c r="J166" s="364"/>
      <c r="K166" s="365"/>
      <c r="L166" s="366" t="s">
        <v>4368</v>
      </c>
    </row>
    <row r="167" ht="19.2" customHeight="1" spans="1:12">
      <c r="A167" s="350">
        <v>161</v>
      </c>
      <c r="B167" s="386" t="s">
        <v>3901</v>
      </c>
      <c r="C167" s="352" t="s">
        <v>4525</v>
      </c>
      <c r="D167" s="352" t="s">
        <v>4526</v>
      </c>
      <c r="E167" s="352" t="s">
        <v>476</v>
      </c>
      <c r="F167" s="352">
        <v>9</v>
      </c>
      <c r="G167" s="352" t="s">
        <v>4468</v>
      </c>
      <c r="H167" s="352"/>
      <c r="I167" s="364"/>
      <c r="J167" s="364"/>
      <c r="K167" s="365"/>
      <c r="L167" s="366" t="s">
        <v>4368</v>
      </c>
    </row>
    <row r="168" ht="19.2" customHeight="1" spans="1:12">
      <c r="A168" s="350">
        <v>162</v>
      </c>
      <c r="B168" s="386" t="s">
        <v>3901</v>
      </c>
      <c r="C168" s="352" t="s">
        <v>4525</v>
      </c>
      <c r="D168" s="352" t="s">
        <v>4527</v>
      </c>
      <c r="E168" s="352" t="s">
        <v>476</v>
      </c>
      <c r="F168" s="352">
        <v>11</v>
      </c>
      <c r="G168" s="352" t="s">
        <v>4468</v>
      </c>
      <c r="H168" s="352"/>
      <c r="I168" s="364"/>
      <c r="J168" s="364"/>
      <c r="K168" s="365"/>
      <c r="L168" s="366" t="s">
        <v>4368</v>
      </c>
    </row>
    <row r="169" ht="19.2" customHeight="1" spans="1:12">
      <c r="A169" s="350">
        <v>163</v>
      </c>
      <c r="B169" s="386" t="s">
        <v>3901</v>
      </c>
      <c r="C169" s="352" t="s">
        <v>4528</v>
      </c>
      <c r="D169" s="352"/>
      <c r="E169" s="352" t="s">
        <v>476</v>
      </c>
      <c r="F169" s="352">
        <v>6</v>
      </c>
      <c r="G169" s="352" t="s">
        <v>4468</v>
      </c>
      <c r="H169" s="352"/>
      <c r="I169" s="364"/>
      <c r="J169" s="364"/>
      <c r="K169" s="365"/>
      <c r="L169" s="366" t="s">
        <v>4368</v>
      </c>
    </row>
    <row r="170" ht="19.2" customHeight="1" spans="1:12">
      <c r="A170" s="350">
        <v>164</v>
      </c>
      <c r="B170" s="386" t="s">
        <v>3901</v>
      </c>
      <c r="C170" s="352" t="s">
        <v>4528</v>
      </c>
      <c r="D170" s="352"/>
      <c r="E170" s="352" t="s">
        <v>476</v>
      </c>
      <c r="F170" s="352">
        <v>11</v>
      </c>
      <c r="G170" s="352" t="s">
        <v>4468</v>
      </c>
      <c r="H170" s="352"/>
      <c r="I170" s="364"/>
      <c r="J170" s="364"/>
      <c r="K170" s="365"/>
      <c r="L170" s="366" t="s">
        <v>4368</v>
      </c>
    </row>
    <row r="171" ht="19.2" customHeight="1" spans="1:12">
      <c r="A171" s="350">
        <v>165</v>
      </c>
      <c r="B171" s="386" t="s">
        <v>3901</v>
      </c>
      <c r="C171" s="352" t="s">
        <v>4529</v>
      </c>
      <c r="D171" s="352"/>
      <c r="E171" s="352" t="s">
        <v>386</v>
      </c>
      <c r="F171" s="352">
        <v>10</v>
      </c>
      <c r="G171" s="352" t="s">
        <v>4468</v>
      </c>
      <c r="H171" s="352"/>
      <c r="I171" s="364"/>
      <c r="J171" s="364"/>
      <c r="K171" s="365"/>
      <c r="L171" s="366" t="s">
        <v>4368</v>
      </c>
    </row>
    <row r="172" ht="19.2" customHeight="1" spans="1:12">
      <c r="A172" s="350">
        <v>166</v>
      </c>
      <c r="B172" s="386" t="s">
        <v>3901</v>
      </c>
      <c r="C172" s="352" t="s">
        <v>4530</v>
      </c>
      <c r="D172" s="352"/>
      <c r="E172" s="352" t="s">
        <v>386</v>
      </c>
      <c r="F172" s="352">
        <v>2</v>
      </c>
      <c r="G172" s="352" t="s">
        <v>4468</v>
      </c>
      <c r="H172" s="352"/>
      <c r="I172" s="364"/>
      <c r="J172" s="364"/>
      <c r="K172" s="365"/>
      <c r="L172" s="366" t="s">
        <v>4368</v>
      </c>
    </row>
    <row r="173" ht="19.2" customHeight="1" spans="1:12">
      <c r="A173" s="350">
        <v>167</v>
      </c>
      <c r="B173" s="386" t="s">
        <v>3901</v>
      </c>
      <c r="C173" s="352" t="s">
        <v>4531</v>
      </c>
      <c r="D173" s="352"/>
      <c r="E173" s="352" t="s">
        <v>386</v>
      </c>
      <c r="F173" s="352">
        <v>3</v>
      </c>
      <c r="G173" s="352" t="s">
        <v>4468</v>
      </c>
      <c r="H173" s="352"/>
      <c r="I173" s="364"/>
      <c r="J173" s="364"/>
      <c r="K173" s="365"/>
      <c r="L173" s="366" t="s">
        <v>4368</v>
      </c>
    </row>
    <row r="174" ht="19.2" customHeight="1" spans="1:12">
      <c r="A174" s="350">
        <v>168</v>
      </c>
      <c r="B174" s="386" t="s">
        <v>3901</v>
      </c>
      <c r="C174" s="352" t="s">
        <v>4532</v>
      </c>
      <c r="D174" s="352" t="s">
        <v>4533</v>
      </c>
      <c r="E174" s="352" t="s">
        <v>386</v>
      </c>
      <c r="F174" s="352">
        <v>1</v>
      </c>
      <c r="G174" s="352" t="s">
        <v>4468</v>
      </c>
      <c r="H174" s="352"/>
      <c r="I174" s="364"/>
      <c r="J174" s="364"/>
      <c r="K174" s="365"/>
      <c r="L174" s="366" t="s">
        <v>4368</v>
      </c>
    </row>
    <row r="175" ht="19.2" customHeight="1" spans="1:12">
      <c r="A175" s="350">
        <v>169</v>
      </c>
      <c r="B175" s="386" t="s">
        <v>3901</v>
      </c>
      <c r="C175" s="352" t="s">
        <v>4474</v>
      </c>
      <c r="D175" s="352" t="s">
        <v>4503</v>
      </c>
      <c r="E175" s="352" t="s">
        <v>342</v>
      </c>
      <c r="F175" s="352">
        <v>1</v>
      </c>
      <c r="G175" s="352" t="s">
        <v>4468</v>
      </c>
      <c r="H175" s="352"/>
      <c r="I175" s="364"/>
      <c r="J175" s="364"/>
      <c r="K175" s="365"/>
      <c r="L175" s="366" t="s">
        <v>4368</v>
      </c>
    </row>
    <row r="176" ht="19.2" customHeight="1" spans="1:12">
      <c r="A176" s="350">
        <v>170</v>
      </c>
      <c r="B176" s="386" t="s">
        <v>3901</v>
      </c>
      <c r="C176" s="352" t="s">
        <v>4504</v>
      </c>
      <c r="D176" s="352"/>
      <c r="E176" s="352" t="s">
        <v>393</v>
      </c>
      <c r="F176" s="352">
        <v>8</v>
      </c>
      <c r="G176" s="352" t="s">
        <v>4468</v>
      </c>
      <c r="H176" s="352"/>
      <c r="I176" s="364"/>
      <c r="J176" s="364"/>
      <c r="K176" s="365"/>
      <c r="L176" s="366" t="s">
        <v>4368</v>
      </c>
    </row>
    <row r="177" ht="19.2" customHeight="1" spans="1:12">
      <c r="A177" s="350">
        <v>171</v>
      </c>
      <c r="B177" s="386" t="s">
        <v>3901</v>
      </c>
      <c r="C177" s="352" t="s">
        <v>581</v>
      </c>
      <c r="D177" s="352"/>
      <c r="E177" s="352" t="s">
        <v>378</v>
      </c>
      <c r="F177" s="352">
        <v>2</v>
      </c>
      <c r="G177" s="352" t="s">
        <v>4468</v>
      </c>
      <c r="H177" s="352"/>
      <c r="I177" s="364"/>
      <c r="J177" s="364"/>
      <c r="K177" s="365"/>
      <c r="L177" s="366" t="s">
        <v>4368</v>
      </c>
    </row>
    <row r="178" ht="19.2" customHeight="1" spans="1:12">
      <c r="A178" s="350">
        <v>172</v>
      </c>
      <c r="B178" s="386" t="s">
        <v>3901</v>
      </c>
      <c r="C178" s="352" t="s">
        <v>4534</v>
      </c>
      <c r="D178" s="352"/>
      <c r="E178" s="352" t="s">
        <v>386</v>
      </c>
      <c r="F178" s="352">
        <v>2</v>
      </c>
      <c r="G178" s="352" t="s">
        <v>4468</v>
      </c>
      <c r="H178" s="352"/>
      <c r="I178" s="364"/>
      <c r="J178" s="364"/>
      <c r="K178" s="365"/>
      <c r="L178" s="366" t="s">
        <v>4368</v>
      </c>
    </row>
    <row r="179" ht="19.2" customHeight="1" spans="1:12">
      <c r="A179" s="350">
        <v>173</v>
      </c>
      <c r="B179" s="386" t="s">
        <v>3901</v>
      </c>
      <c r="C179" s="352" t="s">
        <v>4521</v>
      </c>
      <c r="D179" s="352"/>
      <c r="E179" s="352" t="s">
        <v>1389</v>
      </c>
      <c r="F179" s="352">
        <v>1</v>
      </c>
      <c r="G179" s="352" t="s">
        <v>4468</v>
      </c>
      <c r="H179" s="352"/>
      <c r="I179" s="364"/>
      <c r="J179" s="364"/>
      <c r="K179" s="365"/>
      <c r="L179" s="366" t="s">
        <v>4368</v>
      </c>
    </row>
    <row r="180" ht="19.2" customHeight="1" spans="1:12">
      <c r="A180" s="350">
        <v>174</v>
      </c>
      <c r="B180" s="386" t="s">
        <v>3901</v>
      </c>
      <c r="C180" s="352" t="s">
        <v>4535</v>
      </c>
      <c r="D180" s="352"/>
      <c r="E180" s="352" t="s">
        <v>386</v>
      </c>
      <c r="F180" s="352">
        <v>1</v>
      </c>
      <c r="G180" s="352" t="s">
        <v>4468</v>
      </c>
      <c r="H180" s="352"/>
      <c r="I180" s="364"/>
      <c r="J180" s="364"/>
      <c r="K180" s="365"/>
      <c r="L180" s="366" t="s">
        <v>4368</v>
      </c>
    </row>
    <row r="181" ht="19.2" customHeight="1" spans="1:12">
      <c r="A181" s="350">
        <v>175</v>
      </c>
      <c r="B181" s="386" t="s">
        <v>3901</v>
      </c>
      <c r="C181" s="352" t="s">
        <v>4525</v>
      </c>
      <c r="D181" s="352" t="s">
        <v>4536</v>
      </c>
      <c r="E181" s="352" t="s">
        <v>476</v>
      </c>
      <c r="F181" s="352">
        <v>1</v>
      </c>
      <c r="G181" s="352" t="s">
        <v>4468</v>
      </c>
      <c r="H181" s="352"/>
      <c r="I181" s="364"/>
      <c r="J181" s="364"/>
      <c r="K181" s="365"/>
      <c r="L181" s="366" t="s">
        <v>4368</v>
      </c>
    </row>
    <row r="182" ht="19.2" customHeight="1" spans="1:12">
      <c r="A182" s="350">
        <v>176</v>
      </c>
      <c r="B182" s="386" t="s">
        <v>3901</v>
      </c>
      <c r="C182" s="352" t="s">
        <v>4537</v>
      </c>
      <c r="D182" s="352" t="s">
        <v>4538</v>
      </c>
      <c r="E182" s="352" t="s">
        <v>386</v>
      </c>
      <c r="F182" s="352">
        <v>2</v>
      </c>
      <c r="G182" s="352" t="s">
        <v>4468</v>
      </c>
      <c r="H182" s="352"/>
      <c r="I182" s="364"/>
      <c r="J182" s="364"/>
      <c r="K182" s="365"/>
      <c r="L182" s="366" t="s">
        <v>4368</v>
      </c>
    </row>
    <row r="183" ht="19.2" customHeight="1" spans="1:12">
      <c r="A183" s="350">
        <v>177</v>
      </c>
      <c r="B183" s="386" t="s">
        <v>3901</v>
      </c>
      <c r="C183" s="352" t="s">
        <v>4525</v>
      </c>
      <c r="D183" s="352" t="s">
        <v>4526</v>
      </c>
      <c r="E183" s="352" t="s">
        <v>476</v>
      </c>
      <c r="F183" s="352">
        <v>9</v>
      </c>
      <c r="G183" s="352" t="s">
        <v>4468</v>
      </c>
      <c r="H183" s="352"/>
      <c r="I183" s="364"/>
      <c r="J183" s="364"/>
      <c r="K183" s="365"/>
      <c r="L183" s="366" t="s">
        <v>4368</v>
      </c>
    </row>
    <row r="184" ht="19.2" customHeight="1" spans="1:12">
      <c r="A184" s="350">
        <v>178</v>
      </c>
      <c r="B184" s="386" t="s">
        <v>3901</v>
      </c>
      <c r="C184" s="352" t="s">
        <v>4525</v>
      </c>
      <c r="D184" s="352" t="s">
        <v>4527</v>
      </c>
      <c r="E184" s="352" t="s">
        <v>476</v>
      </c>
      <c r="F184" s="352">
        <v>11</v>
      </c>
      <c r="G184" s="352" t="s">
        <v>4468</v>
      </c>
      <c r="H184" s="352"/>
      <c r="I184" s="364"/>
      <c r="J184" s="364"/>
      <c r="K184" s="365"/>
      <c r="L184" s="366" t="s">
        <v>4368</v>
      </c>
    </row>
    <row r="185" ht="19.2" customHeight="1" spans="1:12">
      <c r="A185" s="350">
        <v>179</v>
      </c>
      <c r="B185" s="386" t="s">
        <v>3901</v>
      </c>
      <c r="C185" s="352" t="s">
        <v>4528</v>
      </c>
      <c r="D185" s="352"/>
      <c r="E185" s="352" t="s">
        <v>476</v>
      </c>
      <c r="F185" s="352">
        <v>6</v>
      </c>
      <c r="G185" s="352" t="s">
        <v>4468</v>
      </c>
      <c r="H185" s="352"/>
      <c r="I185" s="364"/>
      <c r="J185" s="364"/>
      <c r="K185" s="365"/>
      <c r="L185" s="366" t="s">
        <v>4368</v>
      </c>
    </row>
    <row r="186" ht="19.2" customHeight="1" spans="1:12">
      <c r="A186" s="350">
        <v>180</v>
      </c>
      <c r="B186" s="386" t="s">
        <v>3901</v>
      </c>
      <c r="C186" s="352" t="s">
        <v>4528</v>
      </c>
      <c r="D186" s="352"/>
      <c r="E186" s="352" t="s">
        <v>476</v>
      </c>
      <c r="F186" s="352">
        <v>11</v>
      </c>
      <c r="G186" s="352" t="s">
        <v>4468</v>
      </c>
      <c r="H186" s="352"/>
      <c r="I186" s="364"/>
      <c r="J186" s="364"/>
      <c r="K186" s="365"/>
      <c r="L186" s="366" t="s">
        <v>4368</v>
      </c>
    </row>
    <row r="187" ht="19.2" customHeight="1" spans="1:12">
      <c r="A187" s="350">
        <v>181</v>
      </c>
      <c r="B187" s="386" t="s">
        <v>3901</v>
      </c>
      <c r="C187" s="352" t="s">
        <v>4539</v>
      </c>
      <c r="D187" s="352"/>
      <c r="E187" s="352" t="s">
        <v>386</v>
      </c>
      <c r="F187" s="352">
        <v>3</v>
      </c>
      <c r="G187" s="352" t="s">
        <v>4468</v>
      </c>
      <c r="H187" s="352"/>
      <c r="I187" s="364"/>
      <c r="J187" s="364"/>
      <c r="K187" s="365"/>
      <c r="L187" s="366" t="s">
        <v>4368</v>
      </c>
    </row>
    <row r="188" ht="19.2" customHeight="1" spans="1:12">
      <c r="A188" s="350">
        <v>182</v>
      </c>
      <c r="B188" s="386" t="s">
        <v>3901</v>
      </c>
      <c r="C188" s="352" t="s">
        <v>4540</v>
      </c>
      <c r="D188" s="352"/>
      <c r="E188" s="352" t="s">
        <v>386</v>
      </c>
      <c r="F188" s="352">
        <v>12</v>
      </c>
      <c r="G188" s="352" t="s">
        <v>4468</v>
      </c>
      <c r="H188" s="352"/>
      <c r="I188" s="364"/>
      <c r="J188" s="364"/>
      <c r="K188" s="365"/>
      <c r="L188" s="366" t="s">
        <v>4368</v>
      </c>
    </row>
    <row r="189" ht="19.2" customHeight="1" spans="1:12">
      <c r="A189" s="350">
        <v>183</v>
      </c>
      <c r="B189" s="386" t="s">
        <v>3901</v>
      </c>
      <c r="C189" s="352" t="s">
        <v>4541</v>
      </c>
      <c r="D189" s="352" t="s">
        <v>4542</v>
      </c>
      <c r="E189" s="352" t="s">
        <v>386</v>
      </c>
      <c r="F189" s="352">
        <v>20</v>
      </c>
      <c r="G189" s="352" t="s">
        <v>4468</v>
      </c>
      <c r="H189" s="352"/>
      <c r="I189" s="364"/>
      <c r="J189" s="364"/>
      <c r="K189" s="365"/>
      <c r="L189" s="366" t="s">
        <v>4368</v>
      </c>
    </row>
    <row r="190" ht="19.2" customHeight="1" spans="1:12">
      <c r="A190" s="350">
        <v>184</v>
      </c>
      <c r="B190" s="386" t="s">
        <v>3901</v>
      </c>
      <c r="C190" s="352" t="s">
        <v>4051</v>
      </c>
      <c r="D190" s="352"/>
      <c r="E190" s="352" t="s">
        <v>386</v>
      </c>
      <c r="F190" s="352">
        <v>1</v>
      </c>
      <c r="G190" s="352" t="s">
        <v>4468</v>
      </c>
      <c r="H190" s="352"/>
      <c r="I190" s="364"/>
      <c r="J190" s="364"/>
      <c r="K190" s="365"/>
      <c r="L190" s="366" t="s">
        <v>4368</v>
      </c>
    </row>
    <row r="191" ht="19.2" customHeight="1" spans="1:12">
      <c r="A191" s="350">
        <v>185</v>
      </c>
      <c r="B191" s="386" t="s">
        <v>3901</v>
      </c>
      <c r="C191" s="352" t="s">
        <v>4543</v>
      </c>
      <c r="D191" s="352" t="s">
        <v>3916</v>
      </c>
      <c r="E191" s="352" t="s">
        <v>342</v>
      </c>
      <c r="F191" s="352">
        <v>2</v>
      </c>
      <c r="G191" s="352" t="s">
        <v>4468</v>
      </c>
      <c r="H191" s="352"/>
      <c r="I191" s="364"/>
      <c r="J191" s="364"/>
      <c r="K191" s="365"/>
      <c r="L191" s="366" t="s">
        <v>4368</v>
      </c>
    </row>
    <row r="192" ht="19.2" customHeight="1" spans="1:12">
      <c r="A192" s="350">
        <v>186</v>
      </c>
      <c r="B192" s="386" t="s">
        <v>3901</v>
      </c>
      <c r="C192" s="352" t="s">
        <v>4544</v>
      </c>
      <c r="D192" s="352" t="s">
        <v>4545</v>
      </c>
      <c r="E192" s="352" t="s">
        <v>386</v>
      </c>
      <c r="F192" s="352">
        <v>1</v>
      </c>
      <c r="G192" s="352" t="s">
        <v>4468</v>
      </c>
      <c r="H192" s="352"/>
      <c r="I192" s="364"/>
      <c r="J192" s="364"/>
      <c r="K192" s="365"/>
      <c r="L192" s="366" t="s">
        <v>4368</v>
      </c>
    </row>
    <row r="193" ht="19.2" customHeight="1" spans="1:12">
      <c r="A193" s="350">
        <v>187</v>
      </c>
      <c r="B193" s="386" t="s">
        <v>3901</v>
      </c>
      <c r="C193" s="352" t="s">
        <v>4546</v>
      </c>
      <c r="D193" s="352" t="s">
        <v>4547</v>
      </c>
      <c r="E193" s="352" t="s">
        <v>378</v>
      </c>
      <c r="F193" s="352">
        <v>1</v>
      </c>
      <c r="G193" s="352" t="s">
        <v>4468</v>
      </c>
      <c r="H193" s="352"/>
      <c r="I193" s="364"/>
      <c r="J193" s="364"/>
      <c r="K193" s="365"/>
      <c r="L193" s="366" t="s">
        <v>4368</v>
      </c>
    </row>
    <row r="194" ht="19.2" customHeight="1" spans="1:12">
      <c r="A194" s="350">
        <v>188</v>
      </c>
      <c r="B194" s="386" t="s">
        <v>3901</v>
      </c>
      <c r="C194" s="352" t="s">
        <v>4548</v>
      </c>
      <c r="D194" s="352" t="s">
        <v>4549</v>
      </c>
      <c r="E194" s="352" t="s">
        <v>1389</v>
      </c>
      <c r="F194" s="352">
        <v>12</v>
      </c>
      <c r="G194" s="352" t="s">
        <v>4468</v>
      </c>
      <c r="H194" s="352"/>
      <c r="I194" s="364"/>
      <c r="J194" s="364"/>
      <c r="K194" s="365"/>
      <c r="L194" s="366" t="s">
        <v>4368</v>
      </c>
    </row>
    <row r="195" ht="19.2" customHeight="1" spans="1:12">
      <c r="A195" s="350">
        <v>189</v>
      </c>
      <c r="B195" s="386" t="s">
        <v>3901</v>
      </c>
      <c r="C195" s="352" t="s">
        <v>4550</v>
      </c>
      <c r="D195" s="352" t="s">
        <v>4551</v>
      </c>
      <c r="E195" s="352" t="s">
        <v>386</v>
      </c>
      <c r="F195" s="352">
        <v>3</v>
      </c>
      <c r="G195" s="352" t="s">
        <v>4468</v>
      </c>
      <c r="H195" s="352"/>
      <c r="I195" s="364"/>
      <c r="J195" s="364"/>
      <c r="K195" s="365"/>
      <c r="L195" s="366" t="s">
        <v>4368</v>
      </c>
    </row>
    <row r="196" ht="19.2" customHeight="1" spans="1:12">
      <c r="A196" s="350">
        <v>190</v>
      </c>
      <c r="B196" s="386" t="s">
        <v>3901</v>
      </c>
      <c r="C196" s="352" t="s">
        <v>4552</v>
      </c>
      <c r="D196" s="352"/>
      <c r="E196" s="352" t="s">
        <v>393</v>
      </c>
      <c r="F196" s="352">
        <v>24</v>
      </c>
      <c r="G196" s="352" t="s">
        <v>4468</v>
      </c>
      <c r="H196" s="352"/>
      <c r="I196" s="364"/>
      <c r="J196" s="364"/>
      <c r="K196" s="365"/>
      <c r="L196" s="366" t="s">
        <v>4368</v>
      </c>
    </row>
    <row r="197" ht="19.2" customHeight="1" spans="1:12">
      <c r="A197" s="350">
        <v>191</v>
      </c>
      <c r="B197" s="386" t="s">
        <v>3901</v>
      </c>
      <c r="C197" s="352" t="s">
        <v>4553</v>
      </c>
      <c r="D197" s="352" t="s">
        <v>4554</v>
      </c>
      <c r="E197" s="352" t="s">
        <v>386</v>
      </c>
      <c r="F197" s="352">
        <v>1</v>
      </c>
      <c r="G197" s="352" t="s">
        <v>4468</v>
      </c>
      <c r="H197" s="352"/>
      <c r="I197" s="364"/>
      <c r="J197" s="364"/>
      <c r="K197" s="365"/>
      <c r="L197" s="366" t="s">
        <v>4368</v>
      </c>
    </row>
    <row r="198" ht="19.2" customHeight="1" spans="1:12">
      <c r="A198" s="350">
        <v>192</v>
      </c>
      <c r="B198" s="386" t="s">
        <v>3901</v>
      </c>
      <c r="C198" s="352" t="s">
        <v>4168</v>
      </c>
      <c r="D198" s="352" t="s">
        <v>4555</v>
      </c>
      <c r="E198" s="352" t="s">
        <v>386</v>
      </c>
      <c r="F198" s="352">
        <v>1</v>
      </c>
      <c r="G198" s="352" t="s">
        <v>4468</v>
      </c>
      <c r="H198" s="352"/>
      <c r="I198" s="364"/>
      <c r="J198" s="364"/>
      <c r="K198" s="365"/>
      <c r="L198" s="366" t="s">
        <v>4368</v>
      </c>
    </row>
    <row r="199" ht="19.2" customHeight="1" spans="1:12">
      <c r="A199" s="350">
        <v>193</v>
      </c>
      <c r="B199" s="386" t="s">
        <v>3901</v>
      </c>
      <c r="C199" s="352" t="s">
        <v>4171</v>
      </c>
      <c r="D199" s="352" t="s">
        <v>4172</v>
      </c>
      <c r="E199" s="352" t="s">
        <v>386</v>
      </c>
      <c r="F199" s="352">
        <v>1</v>
      </c>
      <c r="G199" s="352" t="s">
        <v>4468</v>
      </c>
      <c r="H199" s="352"/>
      <c r="I199" s="364"/>
      <c r="J199" s="364"/>
      <c r="K199" s="365"/>
      <c r="L199" s="366" t="s">
        <v>4368</v>
      </c>
    </row>
    <row r="200" ht="19.2" customHeight="1" spans="1:12">
      <c r="A200" s="350">
        <v>194</v>
      </c>
      <c r="B200" s="386" t="s">
        <v>3901</v>
      </c>
      <c r="C200" s="352" t="s">
        <v>4173</v>
      </c>
      <c r="D200" s="352" t="s">
        <v>4174</v>
      </c>
      <c r="E200" s="352" t="s">
        <v>386</v>
      </c>
      <c r="F200" s="352">
        <v>1</v>
      </c>
      <c r="G200" s="352" t="s">
        <v>4468</v>
      </c>
      <c r="H200" s="352"/>
      <c r="I200" s="364"/>
      <c r="J200" s="364"/>
      <c r="K200" s="365"/>
      <c r="L200" s="366" t="s">
        <v>4368</v>
      </c>
    </row>
    <row r="201" ht="19.2" customHeight="1" spans="1:12">
      <c r="A201" s="350">
        <v>195</v>
      </c>
      <c r="B201" s="386" t="s">
        <v>3901</v>
      </c>
      <c r="C201" s="352" t="s">
        <v>655</v>
      </c>
      <c r="D201" s="352" t="s">
        <v>3973</v>
      </c>
      <c r="E201" s="352" t="s">
        <v>386</v>
      </c>
      <c r="F201" s="352">
        <v>1</v>
      </c>
      <c r="G201" s="352" t="s">
        <v>4468</v>
      </c>
      <c r="H201" s="352"/>
      <c r="I201" s="364"/>
      <c r="J201" s="364"/>
      <c r="K201" s="365"/>
      <c r="L201" s="366" t="s">
        <v>4368</v>
      </c>
    </row>
    <row r="202" ht="19.2" customHeight="1" spans="1:12">
      <c r="A202" s="350">
        <v>196</v>
      </c>
      <c r="B202" s="386" t="s">
        <v>3901</v>
      </c>
      <c r="C202" s="352" t="s">
        <v>4166</v>
      </c>
      <c r="D202" s="352" t="s">
        <v>4167</v>
      </c>
      <c r="E202" s="352" t="s">
        <v>386</v>
      </c>
      <c r="F202" s="352">
        <v>1</v>
      </c>
      <c r="G202" s="352" t="s">
        <v>4468</v>
      </c>
      <c r="H202" s="352"/>
      <c r="I202" s="364"/>
      <c r="J202" s="364"/>
      <c r="K202" s="365"/>
      <c r="L202" s="366" t="s">
        <v>4368</v>
      </c>
    </row>
    <row r="203" ht="19.2" customHeight="1" spans="1:12">
      <c r="A203" s="350">
        <v>197</v>
      </c>
      <c r="B203" s="386" t="s">
        <v>3901</v>
      </c>
      <c r="C203" s="352" t="s">
        <v>4556</v>
      </c>
      <c r="D203" s="352"/>
      <c r="E203" s="352" t="s">
        <v>386</v>
      </c>
      <c r="F203" s="352">
        <v>1</v>
      </c>
      <c r="G203" s="352" t="s">
        <v>4468</v>
      </c>
      <c r="H203" s="352"/>
      <c r="I203" s="364"/>
      <c r="J203" s="364"/>
      <c r="K203" s="365"/>
      <c r="L203" s="366" t="s">
        <v>4368</v>
      </c>
    </row>
    <row r="204" ht="19.2" customHeight="1" spans="1:12">
      <c r="A204" s="350">
        <v>198</v>
      </c>
      <c r="B204" s="386" t="s">
        <v>3901</v>
      </c>
      <c r="C204" s="352" t="s">
        <v>4557</v>
      </c>
      <c r="D204" s="352"/>
      <c r="E204" s="352" t="s">
        <v>386</v>
      </c>
      <c r="F204" s="352">
        <v>1</v>
      </c>
      <c r="G204" s="352" t="s">
        <v>4468</v>
      </c>
      <c r="H204" s="352"/>
      <c r="I204" s="364"/>
      <c r="J204" s="364"/>
      <c r="K204" s="365"/>
      <c r="L204" s="366" t="s">
        <v>4368</v>
      </c>
    </row>
    <row r="205" ht="19.2" customHeight="1" spans="1:12">
      <c r="A205" s="350">
        <v>199</v>
      </c>
      <c r="B205" s="386" t="s">
        <v>3901</v>
      </c>
      <c r="C205" s="352" t="s">
        <v>4558</v>
      </c>
      <c r="D205" s="352"/>
      <c r="E205" s="352" t="s">
        <v>386</v>
      </c>
      <c r="F205" s="352">
        <v>4</v>
      </c>
      <c r="G205" s="352" t="s">
        <v>4559</v>
      </c>
      <c r="H205" s="352"/>
      <c r="I205" s="364"/>
      <c r="J205" s="364"/>
      <c r="K205" s="365"/>
      <c r="L205" s="366" t="s">
        <v>4368</v>
      </c>
    </row>
    <row r="206" ht="19.2" customHeight="1" spans="1:12">
      <c r="A206" s="350">
        <v>200</v>
      </c>
      <c r="B206" s="386" t="s">
        <v>3901</v>
      </c>
      <c r="C206" s="352" t="s">
        <v>4560</v>
      </c>
      <c r="D206" s="352" t="s">
        <v>3937</v>
      </c>
      <c r="E206" s="352" t="s">
        <v>386</v>
      </c>
      <c r="F206" s="352">
        <v>1</v>
      </c>
      <c r="G206" s="352" t="s">
        <v>4559</v>
      </c>
      <c r="H206" s="352"/>
      <c r="I206" s="364"/>
      <c r="J206" s="364"/>
      <c r="K206" s="365"/>
      <c r="L206" s="366" t="s">
        <v>4368</v>
      </c>
    </row>
    <row r="207" ht="19.2" customHeight="1" spans="1:12">
      <c r="A207" s="350">
        <v>201</v>
      </c>
      <c r="B207" s="386" t="s">
        <v>3901</v>
      </c>
      <c r="C207" s="352" t="s">
        <v>4561</v>
      </c>
      <c r="D207" s="352" t="s">
        <v>4562</v>
      </c>
      <c r="E207" s="352" t="s">
        <v>342</v>
      </c>
      <c r="F207" s="352">
        <v>1</v>
      </c>
      <c r="G207" s="352" t="s">
        <v>4559</v>
      </c>
      <c r="H207" s="352"/>
      <c r="I207" s="364"/>
      <c r="J207" s="364"/>
      <c r="K207" s="365"/>
      <c r="L207" s="366" t="s">
        <v>4368</v>
      </c>
    </row>
    <row r="208" ht="19.2" customHeight="1" spans="1:12">
      <c r="A208" s="350">
        <v>202</v>
      </c>
      <c r="B208" s="386" t="s">
        <v>3901</v>
      </c>
      <c r="C208" s="352" t="s">
        <v>4563</v>
      </c>
      <c r="D208" s="352">
        <v>1100</v>
      </c>
      <c r="E208" s="352" t="s">
        <v>342</v>
      </c>
      <c r="F208" s="352">
        <v>1</v>
      </c>
      <c r="G208" s="352" t="s">
        <v>4559</v>
      </c>
      <c r="H208" s="352"/>
      <c r="I208" s="364"/>
      <c r="J208" s="364"/>
      <c r="K208" s="365"/>
      <c r="L208" s="366" t="s">
        <v>4368</v>
      </c>
    </row>
    <row r="209" ht="19.2" customHeight="1" spans="1:12">
      <c r="A209" s="350">
        <v>203</v>
      </c>
      <c r="B209" s="386" t="s">
        <v>3901</v>
      </c>
      <c r="C209" s="352" t="s">
        <v>4564</v>
      </c>
      <c r="D209" s="352"/>
      <c r="E209" s="352" t="s">
        <v>946</v>
      </c>
      <c r="F209" s="352">
        <v>140</v>
      </c>
      <c r="G209" s="352" t="s">
        <v>4559</v>
      </c>
      <c r="H209" s="352"/>
      <c r="I209" s="364"/>
      <c r="J209" s="364"/>
      <c r="K209" s="365"/>
      <c r="L209" s="366" t="s">
        <v>4368</v>
      </c>
    </row>
    <row r="210" ht="19.2" customHeight="1" spans="1:12">
      <c r="A210" s="350">
        <v>204</v>
      </c>
      <c r="B210" s="386" t="s">
        <v>3901</v>
      </c>
      <c r="C210" s="352" t="s">
        <v>4565</v>
      </c>
      <c r="D210" s="352" t="s">
        <v>4566</v>
      </c>
      <c r="E210" s="352" t="s">
        <v>342</v>
      </c>
      <c r="F210" s="352">
        <v>1</v>
      </c>
      <c r="G210" s="352" t="s">
        <v>4559</v>
      </c>
      <c r="H210" s="352"/>
      <c r="I210" s="364"/>
      <c r="J210" s="364"/>
      <c r="K210" s="365"/>
      <c r="L210" s="366" t="s">
        <v>4368</v>
      </c>
    </row>
    <row r="211" ht="19.2" customHeight="1" spans="1:12">
      <c r="A211" s="350">
        <v>205</v>
      </c>
      <c r="B211" s="386" t="s">
        <v>3901</v>
      </c>
      <c r="C211" s="352" t="s">
        <v>4567</v>
      </c>
      <c r="D211" s="352"/>
      <c r="E211" s="352" t="s">
        <v>386</v>
      </c>
      <c r="F211" s="352">
        <v>3</v>
      </c>
      <c r="G211" s="352" t="s">
        <v>4559</v>
      </c>
      <c r="H211" s="352"/>
      <c r="I211" s="364"/>
      <c r="J211" s="364"/>
      <c r="K211" s="365"/>
      <c r="L211" s="366" t="s">
        <v>4368</v>
      </c>
    </row>
    <row r="212" ht="19.2" customHeight="1" spans="1:12">
      <c r="A212" s="350">
        <v>206</v>
      </c>
      <c r="B212" s="386" t="s">
        <v>3901</v>
      </c>
      <c r="C212" s="352" t="s">
        <v>4568</v>
      </c>
      <c r="D212" s="352"/>
      <c r="E212" s="352" t="s">
        <v>393</v>
      </c>
      <c r="F212" s="352">
        <v>8</v>
      </c>
      <c r="G212" s="352" t="s">
        <v>4559</v>
      </c>
      <c r="H212" s="352"/>
      <c r="I212" s="364"/>
      <c r="J212" s="364"/>
      <c r="K212" s="365"/>
      <c r="L212" s="366" t="s">
        <v>4368</v>
      </c>
    </row>
    <row r="213" ht="19.2" customHeight="1" spans="1:12">
      <c r="A213" s="350">
        <v>207</v>
      </c>
      <c r="B213" s="386" t="s">
        <v>3901</v>
      </c>
      <c r="C213" s="352" t="s">
        <v>4569</v>
      </c>
      <c r="D213" s="352"/>
      <c r="E213" s="352" t="s">
        <v>342</v>
      </c>
      <c r="F213" s="352">
        <v>1</v>
      </c>
      <c r="G213" s="352" t="s">
        <v>4559</v>
      </c>
      <c r="H213" s="352"/>
      <c r="I213" s="364"/>
      <c r="J213" s="364"/>
      <c r="K213" s="365"/>
      <c r="L213" s="366" t="s">
        <v>4368</v>
      </c>
    </row>
    <row r="214" ht="19.2" customHeight="1" spans="1:12">
      <c r="A214" s="350">
        <v>208</v>
      </c>
      <c r="B214" s="386" t="s">
        <v>3901</v>
      </c>
      <c r="C214" s="352" t="s">
        <v>4570</v>
      </c>
      <c r="D214" s="352"/>
      <c r="E214" s="352" t="s">
        <v>386</v>
      </c>
      <c r="F214" s="352">
        <v>430</v>
      </c>
      <c r="G214" s="352" t="s">
        <v>4559</v>
      </c>
      <c r="H214" s="352"/>
      <c r="I214" s="364"/>
      <c r="J214" s="364"/>
      <c r="K214" s="365"/>
      <c r="L214" s="366" t="s">
        <v>4368</v>
      </c>
    </row>
    <row r="215" ht="19.2" customHeight="1" spans="1:12">
      <c r="A215" s="350">
        <v>209</v>
      </c>
      <c r="B215" s="386" t="s">
        <v>3901</v>
      </c>
      <c r="C215" s="352" t="s">
        <v>4571</v>
      </c>
      <c r="D215" s="352"/>
      <c r="E215" s="352" t="s">
        <v>386</v>
      </c>
      <c r="F215" s="352">
        <v>60</v>
      </c>
      <c r="G215" s="352" t="s">
        <v>4559</v>
      </c>
      <c r="H215" s="352"/>
      <c r="I215" s="364"/>
      <c r="J215" s="364"/>
      <c r="K215" s="365"/>
      <c r="L215" s="366" t="s">
        <v>4368</v>
      </c>
    </row>
    <row r="216" ht="19.2" customHeight="1" spans="1:12">
      <c r="A216" s="350">
        <v>210</v>
      </c>
      <c r="B216" s="386" t="s">
        <v>3901</v>
      </c>
      <c r="C216" s="352" t="s">
        <v>4572</v>
      </c>
      <c r="D216" s="352"/>
      <c r="E216" s="352" t="s">
        <v>386</v>
      </c>
      <c r="F216" s="352">
        <v>13</v>
      </c>
      <c r="G216" s="352" t="s">
        <v>4559</v>
      </c>
      <c r="H216" s="352"/>
      <c r="I216" s="364"/>
      <c r="J216" s="364"/>
      <c r="K216" s="365"/>
      <c r="L216" s="366" t="s">
        <v>4368</v>
      </c>
    </row>
    <row r="217" ht="19.2" customHeight="1" spans="1:12">
      <c r="A217" s="350">
        <v>211</v>
      </c>
      <c r="B217" s="386" t="s">
        <v>3901</v>
      </c>
      <c r="C217" s="352" t="s">
        <v>4573</v>
      </c>
      <c r="D217" s="352"/>
      <c r="E217" s="352" t="s">
        <v>386</v>
      </c>
      <c r="F217" s="352">
        <v>24</v>
      </c>
      <c r="G217" s="352" t="s">
        <v>4559</v>
      </c>
      <c r="H217" s="352"/>
      <c r="I217" s="364"/>
      <c r="J217" s="364"/>
      <c r="K217" s="365"/>
      <c r="L217" s="366" t="s">
        <v>4368</v>
      </c>
    </row>
    <row r="218" ht="19.2" customHeight="1" spans="1:12">
      <c r="A218" s="350">
        <v>212</v>
      </c>
      <c r="B218" s="386" t="s">
        <v>3901</v>
      </c>
      <c r="C218" s="352" t="s">
        <v>4574</v>
      </c>
      <c r="D218" s="352"/>
      <c r="E218" s="352" t="s">
        <v>386</v>
      </c>
      <c r="F218" s="352">
        <v>23</v>
      </c>
      <c r="G218" s="352" t="s">
        <v>4559</v>
      </c>
      <c r="H218" s="352"/>
      <c r="I218" s="364"/>
      <c r="J218" s="364"/>
      <c r="K218" s="365"/>
      <c r="L218" s="366" t="s">
        <v>4368</v>
      </c>
    </row>
    <row r="219" ht="19.2" customHeight="1" spans="1:12">
      <c r="A219" s="350">
        <v>213</v>
      </c>
      <c r="B219" s="386" t="s">
        <v>3901</v>
      </c>
      <c r="C219" s="352" t="s">
        <v>4575</v>
      </c>
      <c r="D219" s="352"/>
      <c r="E219" s="352" t="s">
        <v>386</v>
      </c>
      <c r="F219" s="352">
        <v>24</v>
      </c>
      <c r="G219" s="352" t="s">
        <v>4559</v>
      </c>
      <c r="H219" s="352"/>
      <c r="I219" s="364"/>
      <c r="J219" s="364"/>
      <c r="K219" s="365"/>
      <c r="L219" s="366" t="s">
        <v>4368</v>
      </c>
    </row>
    <row r="220" ht="19.2" customHeight="1" spans="1:12">
      <c r="A220" s="350">
        <v>214</v>
      </c>
      <c r="B220" s="386" t="s">
        <v>3901</v>
      </c>
      <c r="C220" s="352" t="s">
        <v>4576</v>
      </c>
      <c r="D220" s="352"/>
      <c r="E220" s="352" t="s">
        <v>386</v>
      </c>
      <c r="F220" s="352">
        <v>10</v>
      </c>
      <c r="G220" s="352" t="s">
        <v>4559</v>
      </c>
      <c r="H220" s="352"/>
      <c r="I220" s="364"/>
      <c r="J220" s="364"/>
      <c r="K220" s="365"/>
      <c r="L220" s="366" t="s">
        <v>4368</v>
      </c>
    </row>
    <row r="221" ht="19.2" customHeight="1" spans="1:12">
      <c r="A221" s="350">
        <v>215</v>
      </c>
      <c r="B221" s="386" t="s">
        <v>3901</v>
      </c>
      <c r="C221" s="352" t="s">
        <v>4577</v>
      </c>
      <c r="D221" s="352" t="s">
        <v>4578</v>
      </c>
      <c r="E221" s="352" t="s">
        <v>386</v>
      </c>
      <c r="F221" s="352">
        <v>1</v>
      </c>
      <c r="G221" s="352" t="s">
        <v>4559</v>
      </c>
      <c r="H221" s="352"/>
      <c r="I221" s="364"/>
      <c r="J221" s="364"/>
      <c r="K221" s="365"/>
      <c r="L221" s="366" t="s">
        <v>4368</v>
      </c>
    </row>
    <row r="222" ht="19.2" customHeight="1" spans="1:12">
      <c r="A222" s="350">
        <v>216</v>
      </c>
      <c r="B222" s="386" t="s">
        <v>3901</v>
      </c>
      <c r="C222" s="352" t="s">
        <v>4579</v>
      </c>
      <c r="D222" s="352"/>
      <c r="E222" s="352" t="s">
        <v>386</v>
      </c>
      <c r="F222" s="352">
        <v>75</v>
      </c>
      <c r="G222" s="352" t="s">
        <v>4559</v>
      </c>
      <c r="H222" s="352"/>
      <c r="I222" s="364"/>
      <c r="J222" s="364"/>
      <c r="K222" s="365"/>
      <c r="L222" s="366" t="s">
        <v>4368</v>
      </c>
    </row>
    <row r="223" ht="19.2" customHeight="1" spans="1:12">
      <c r="A223" s="350">
        <v>217</v>
      </c>
      <c r="B223" s="386" t="s">
        <v>3901</v>
      </c>
      <c r="C223" s="352" t="s">
        <v>1430</v>
      </c>
      <c r="D223" s="352" t="s">
        <v>4580</v>
      </c>
      <c r="E223" s="352" t="s">
        <v>386</v>
      </c>
      <c r="F223" s="352">
        <v>11</v>
      </c>
      <c r="G223" s="352" t="s">
        <v>4559</v>
      </c>
      <c r="H223" s="352"/>
      <c r="I223" s="364"/>
      <c r="J223" s="364"/>
      <c r="K223" s="365"/>
      <c r="L223" s="366" t="s">
        <v>4368</v>
      </c>
    </row>
    <row r="224" ht="19.2" customHeight="1" spans="1:12">
      <c r="A224" s="350">
        <v>218</v>
      </c>
      <c r="B224" s="386" t="s">
        <v>3901</v>
      </c>
      <c r="C224" s="352" t="s">
        <v>1430</v>
      </c>
      <c r="D224" s="352" t="s">
        <v>4581</v>
      </c>
      <c r="E224" s="352" t="s">
        <v>386</v>
      </c>
      <c r="F224" s="352">
        <v>32</v>
      </c>
      <c r="G224" s="352" t="s">
        <v>4559</v>
      </c>
      <c r="H224" s="352"/>
      <c r="I224" s="364"/>
      <c r="J224" s="364"/>
      <c r="K224" s="365"/>
      <c r="L224" s="366" t="s">
        <v>4368</v>
      </c>
    </row>
    <row r="225" ht="19.2" customHeight="1" spans="1:12">
      <c r="A225" s="350">
        <v>219</v>
      </c>
      <c r="B225" s="386" t="s">
        <v>3901</v>
      </c>
      <c r="C225" s="352" t="s">
        <v>1430</v>
      </c>
      <c r="D225" s="352" t="s">
        <v>4582</v>
      </c>
      <c r="E225" s="352" t="s">
        <v>386</v>
      </c>
      <c r="F225" s="352">
        <v>2</v>
      </c>
      <c r="G225" s="352" t="s">
        <v>4559</v>
      </c>
      <c r="H225" s="352"/>
      <c r="I225" s="364"/>
      <c r="J225" s="364"/>
      <c r="K225" s="365"/>
      <c r="L225" s="366" t="s">
        <v>4368</v>
      </c>
    </row>
    <row r="226" ht="19.2" customHeight="1" spans="1:12">
      <c r="A226" s="350">
        <v>220</v>
      </c>
      <c r="B226" s="386" t="s">
        <v>3901</v>
      </c>
      <c r="C226" s="352" t="s">
        <v>1430</v>
      </c>
      <c r="D226" s="352" t="s">
        <v>4583</v>
      </c>
      <c r="E226" s="352" t="s">
        <v>386</v>
      </c>
      <c r="F226" s="352">
        <v>2</v>
      </c>
      <c r="G226" s="352" t="s">
        <v>4559</v>
      </c>
      <c r="H226" s="352"/>
      <c r="I226" s="364"/>
      <c r="J226" s="364"/>
      <c r="K226" s="365"/>
      <c r="L226" s="366" t="s">
        <v>4368</v>
      </c>
    </row>
    <row r="227" ht="19.2" customHeight="1" spans="1:12">
      <c r="A227" s="350">
        <v>221</v>
      </c>
      <c r="B227" s="386" t="s">
        <v>3901</v>
      </c>
      <c r="C227" s="352" t="s">
        <v>4584</v>
      </c>
      <c r="D227" s="352" t="s">
        <v>4580</v>
      </c>
      <c r="E227" s="352" t="s">
        <v>386</v>
      </c>
      <c r="F227" s="352">
        <v>1</v>
      </c>
      <c r="G227" s="352" t="s">
        <v>4559</v>
      </c>
      <c r="H227" s="352"/>
      <c r="I227" s="364"/>
      <c r="J227" s="364"/>
      <c r="K227" s="365"/>
      <c r="L227" s="366" t="s">
        <v>4368</v>
      </c>
    </row>
    <row r="228" ht="19.2" customHeight="1" spans="1:12">
      <c r="A228" s="350">
        <v>222</v>
      </c>
      <c r="B228" s="386" t="s">
        <v>3901</v>
      </c>
      <c r="C228" s="352" t="s">
        <v>4584</v>
      </c>
      <c r="D228" s="352" t="s">
        <v>4581</v>
      </c>
      <c r="E228" s="352" t="s">
        <v>386</v>
      </c>
      <c r="F228" s="352">
        <v>1</v>
      </c>
      <c r="G228" s="352" t="s">
        <v>4559</v>
      </c>
      <c r="H228" s="352"/>
      <c r="I228" s="364"/>
      <c r="J228" s="364"/>
      <c r="K228" s="365"/>
      <c r="L228" s="366" t="s">
        <v>4368</v>
      </c>
    </row>
    <row r="229" ht="19.2" customHeight="1" spans="1:12">
      <c r="A229" s="350">
        <v>223</v>
      </c>
      <c r="B229" s="386" t="s">
        <v>3901</v>
      </c>
      <c r="C229" s="352" t="s">
        <v>4584</v>
      </c>
      <c r="D229" s="352" t="s">
        <v>4585</v>
      </c>
      <c r="E229" s="352" t="s">
        <v>386</v>
      </c>
      <c r="F229" s="352">
        <v>1</v>
      </c>
      <c r="G229" s="352" t="s">
        <v>4559</v>
      </c>
      <c r="H229" s="352"/>
      <c r="I229" s="364"/>
      <c r="J229" s="364"/>
      <c r="K229" s="365"/>
      <c r="L229" s="366" t="s">
        <v>4368</v>
      </c>
    </row>
    <row r="230" ht="19.2" customHeight="1" spans="1:12">
      <c r="A230" s="350">
        <v>224</v>
      </c>
      <c r="B230" s="386" t="s">
        <v>3901</v>
      </c>
      <c r="C230" s="352" t="s">
        <v>4586</v>
      </c>
      <c r="D230" s="352" t="s">
        <v>4587</v>
      </c>
      <c r="E230" s="352" t="s">
        <v>476</v>
      </c>
      <c r="F230" s="352">
        <v>90</v>
      </c>
      <c r="G230" s="352" t="s">
        <v>4559</v>
      </c>
      <c r="H230" s="352"/>
      <c r="I230" s="364"/>
      <c r="J230" s="364"/>
      <c r="K230" s="365"/>
      <c r="L230" s="366" t="s">
        <v>4368</v>
      </c>
    </row>
    <row r="231" ht="19.2" customHeight="1" spans="1:12">
      <c r="A231" s="350">
        <v>225</v>
      </c>
      <c r="B231" s="386" t="s">
        <v>3901</v>
      </c>
      <c r="C231" s="352" t="s">
        <v>4586</v>
      </c>
      <c r="D231" s="352" t="s">
        <v>4588</v>
      </c>
      <c r="E231" s="352" t="s">
        <v>476</v>
      </c>
      <c r="F231" s="352">
        <v>15</v>
      </c>
      <c r="G231" s="352" t="s">
        <v>4559</v>
      </c>
      <c r="H231" s="352"/>
      <c r="I231" s="364"/>
      <c r="J231" s="364"/>
      <c r="K231" s="365"/>
      <c r="L231" s="366" t="s">
        <v>4368</v>
      </c>
    </row>
    <row r="232" ht="19.2" customHeight="1" spans="1:12">
      <c r="A232" s="350">
        <v>226</v>
      </c>
      <c r="B232" s="386" t="s">
        <v>3901</v>
      </c>
      <c r="C232" s="352" t="s">
        <v>4589</v>
      </c>
      <c r="D232" s="352" t="s">
        <v>4590</v>
      </c>
      <c r="E232" s="352" t="s">
        <v>342</v>
      </c>
      <c r="F232" s="352">
        <v>1</v>
      </c>
      <c r="G232" s="352" t="s">
        <v>4559</v>
      </c>
      <c r="H232" s="352"/>
      <c r="I232" s="364"/>
      <c r="J232" s="364"/>
      <c r="K232" s="365"/>
      <c r="L232" s="366" t="s">
        <v>4368</v>
      </c>
    </row>
    <row r="233" ht="19.2" customHeight="1" spans="1:12">
      <c r="A233" s="350">
        <v>227</v>
      </c>
      <c r="B233" s="386" t="s">
        <v>3901</v>
      </c>
      <c r="C233" s="352" t="s">
        <v>4591</v>
      </c>
      <c r="D233" s="352" t="s">
        <v>4592</v>
      </c>
      <c r="E233" s="352" t="s">
        <v>342</v>
      </c>
      <c r="F233" s="352">
        <v>3</v>
      </c>
      <c r="G233" s="352" t="s">
        <v>4559</v>
      </c>
      <c r="H233" s="352"/>
      <c r="I233" s="364"/>
      <c r="J233" s="364"/>
      <c r="K233" s="365"/>
      <c r="L233" s="366" t="s">
        <v>4368</v>
      </c>
    </row>
    <row r="234" ht="19.2" customHeight="1" spans="1:12">
      <c r="A234" s="350">
        <v>228</v>
      </c>
      <c r="B234" s="386" t="s">
        <v>3901</v>
      </c>
      <c r="C234" s="352" t="s">
        <v>4593</v>
      </c>
      <c r="D234" s="352"/>
      <c r="E234" s="352" t="s">
        <v>386</v>
      </c>
      <c r="F234" s="352">
        <v>10</v>
      </c>
      <c r="G234" s="352" t="s">
        <v>4559</v>
      </c>
      <c r="H234" s="352"/>
      <c r="I234" s="364"/>
      <c r="J234" s="364"/>
      <c r="K234" s="365"/>
      <c r="L234" s="366" t="s">
        <v>4368</v>
      </c>
    </row>
    <row r="235" ht="19.2" customHeight="1" spans="1:12">
      <c r="A235" s="350">
        <v>229</v>
      </c>
      <c r="B235" s="386" t="s">
        <v>3901</v>
      </c>
      <c r="C235" s="352" t="s">
        <v>4594</v>
      </c>
      <c r="D235" s="352"/>
      <c r="E235" s="352" t="s">
        <v>386</v>
      </c>
      <c r="F235" s="352">
        <v>1</v>
      </c>
      <c r="G235" s="352" t="s">
        <v>4559</v>
      </c>
      <c r="H235" s="352"/>
      <c r="I235" s="364"/>
      <c r="J235" s="364"/>
      <c r="K235" s="365"/>
      <c r="L235" s="366" t="s">
        <v>4368</v>
      </c>
    </row>
    <row r="236" ht="19.2" customHeight="1" spans="1:12">
      <c r="A236" s="350">
        <v>230</v>
      </c>
      <c r="B236" s="386" t="s">
        <v>3901</v>
      </c>
      <c r="C236" s="352" t="s">
        <v>2264</v>
      </c>
      <c r="D236" s="352" t="s">
        <v>4595</v>
      </c>
      <c r="E236" s="352" t="s">
        <v>386</v>
      </c>
      <c r="F236" s="352">
        <v>26</v>
      </c>
      <c r="G236" s="352" t="s">
        <v>4559</v>
      </c>
      <c r="H236" s="352"/>
      <c r="I236" s="364"/>
      <c r="J236" s="364"/>
      <c r="K236" s="365"/>
      <c r="L236" s="366" t="s">
        <v>4368</v>
      </c>
    </row>
    <row r="237" ht="19.2" customHeight="1" spans="1:12">
      <c r="A237" s="350">
        <v>231</v>
      </c>
      <c r="B237" s="386" t="s">
        <v>3901</v>
      </c>
      <c r="C237" s="352" t="s">
        <v>4596</v>
      </c>
      <c r="D237" s="352"/>
      <c r="E237" s="352" t="s">
        <v>386</v>
      </c>
      <c r="F237" s="352">
        <v>8</v>
      </c>
      <c r="G237" s="352" t="s">
        <v>4559</v>
      </c>
      <c r="H237" s="352"/>
      <c r="I237" s="364"/>
      <c r="J237" s="364"/>
      <c r="K237" s="365"/>
      <c r="L237" s="366" t="s">
        <v>4368</v>
      </c>
    </row>
    <row r="238" ht="19.2" customHeight="1" spans="1:12">
      <c r="A238" s="350">
        <v>232</v>
      </c>
      <c r="B238" s="386" t="s">
        <v>3901</v>
      </c>
      <c r="C238" s="352" t="s">
        <v>4597</v>
      </c>
      <c r="D238" s="352"/>
      <c r="E238" s="352" t="s">
        <v>342</v>
      </c>
      <c r="F238" s="352">
        <v>1</v>
      </c>
      <c r="G238" s="352" t="s">
        <v>4559</v>
      </c>
      <c r="H238" s="352"/>
      <c r="I238" s="364"/>
      <c r="J238" s="364"/>
      <c r="K238" s="365"/>
      <c r="L238" s="366" t="s">
        <v>4368</v>
      </c>
    </row>
    <row r="239" ht="19.2" customHeight="1" spans="1:12">
      <c r="A239" s="350">
        <v>233</v>
      </c>
      <c r="B239" s="386" t="s">
        <v>3901</v>
      </c>
      <c r="C239" s="352" t="s">
        <v>4598</v>
      </c>
      <c r="D239" s="352"/>
      <c r="E239" s="352" t="s">
        <v>386</v>
      </c>
      <c r="F239" s="352">
        <v>8</v>
      </c>
      <c r="G239" s="352" t="s">
        <v>4559</v>
      </c>
      <c r="H239" s="352"/>
      <c r="I239" s="364"/>
      <c r="J239" s="364"/>
      <c r="K239" s="365"/>
      <c r="L239" s="366" t="s">
        <v>4368</v>
      </c>
    </row>
    <row r="240" ht="19.2" customHeight="1" spans="1:12">
      <c r="A240" s="350">
        <v>234</v>
      </c>
      <c r="B240" s="386" t="s">
        <v>3901</v>
      </c>
      <c r="C240" s="352" t="s">
        <v>4599</v>
      </c>
      <c r="D240" s="352"/>
      <c r="E240" s="352" t="s">
        <v>386</v>
      </c>
      <c r="F240" s="352">
        <v>8</v>
      </c>
      <c r="G240" s="352" t="s">
        <v>4559</v>
      </c>
      <c r="H240" s="352"/>
      <c r="I240" s="364"/>
      <c r="J240" s="364"/>
      <c r="K240" s="365"/>
      <c r="L240" s="366" t="s">
        <v>4368</v>
      </c>
    </row>
    <row r="241" ht="19.2" customHeight="1" spans="1:12">
      <c r="A241" s="350">
        <v>235</v>
      </c>
      <c r="B241" s="386" t="s">
        <v>3901</v>
      </c>
      <c r="C241" s="352" t="s">
        <v>4600</v>
      </c>
      <c r="D241" s="352" t="s">
        <v>4601</v>
      </c>
      <c r="E241" s="352" t="s">
        <v>1381</v>
      </c>
      <c r="F241" s="352">
        <v>24</v>
      </c>
      <c r="G241" s="352" t="s">
        <v>4559</v>
      </c>
      <c r="H241" s="352"/>
      <c r="I241" s="364"/>
      <c r="J241" s="364"/>
      <c r="K241" s="365"/>
      <c r="L241" s="366" t="s">
        <v>4368</v>
      </c>
    </row>
    <row r="242" ht="19.2" customHeight="1" spans="1:12">
      <c r="A242" s="350">
        <v>236</v>
      </c>
      <c r="B242" s="386" t="s">
        <v>3901</v>
      </c>
      <c r="C242" s="352" t="s">
        <v>2809</v>
      </c>
      <c r="D242" s="352"/>
      <c r="E242" s="352" t="s">
        <v>1389</v>
      </c>
      <c r="F242" s="352">
        <v>1</v>
      </c>
      <c r="G242" s="352" t="s">
        <v>4559</v>
      </c>
      <c r="H242" s="352"/>
      <c r="I242" s="364"/>
      <c r="J242" s="364"/>
      <c r="K242" s="365"/>
      <c r="L242" s="366" t="s">
        <v>4368</v>
      </c>
    </row>
    <row r="243" ht="19.2" customHeight="1" spans="1:12">
      <c r="A243" s="350">
        <v>237</v>
      </c>
      <c r="B243" s="386" t="s">
        <v>3901</v>
      </c>
      <c r="C243" s="352" t="s">
        <v>4602</v>
      </c>
      <c r="D243" s="352"/>
      <c r="E243" s="352" t="s">
        <v>386</v>
      </c>
      <c r="F243" s="352">
        <v>5</v>
      </c>
      <c r="G243" s="352" t="s">
        <v>4559</v>
      </c>
      <c r="H243" s="352"/>
      <c r="I243" s="364"/>
      <c r="J243" s="364"/>
      <c r="K243" s="365"/>
      <c r="L243" s="366" t="s">
        <v>4368</v>
      </c>
    </row>
    <row r="244" ht="19.2" customHeight="1" spans="1:12">
      <c r="A244" s="350">
        <v>238</v>
      </c>
      <c r="B244" s="386" t="s">
        <v>3901</v>
      </c>
      <c r="C244" s="352" t="s">
        <v>4603</v>
      </c>
      <c r="D244" s="352"/>
      <c r="E244" s="352" t="s">
        <v>386</v>
      </c>
      <c r="F244" s="352">
        <v>1</v>
      </c>
      <c r="G244" s="352" t="s">
        <v>4559</v>
      </c>
      <c r="H244" s="352"/>
      <c r="I244" s="364"/>
      <c r="J244" s="364"/>
      <c r="K244" s="365"/>
      <c r="L244" s="366" t="s">
        <v>4368</v>
      </c>
    </row>
    <row r="245" ht="19.2" customHeight="1" spans="1:12">
      <c r="A245" s="350">
        <v>239</v>
      </c>
      <c r="B245" s="386" t="s">
        <v>3901</v>
      </c>
      <c r="C245" s="352" t="s">
        <v>4604</v>
      </c>
      <c r="D245" s="352"/>
      <c r="E245" s="352" t="s">
        <v>386</v>
      </c>
      <c r="F245" s="352">
        <v>4</v>
      </c>
      <c r="G245" s="352" t="s">
        <v>4559</v>
      </c>
      <c r="H245" s="352"/>
      <c r="I245" s="364"/>
      <c r="J245" s="364"/>
      <c r="K245" s="365"/>
      <c r="L245" s="366" t="s">
        <v>4368</v>
      </c>
    </row>
    <row r="246" ht="19.2" customHeight="1" spans="1:12">
      <c r="A246" s="350">
        <v>240</v>
      </c>
      <c r="B246" s="386" t="s">
        <v>3901</v>
      </c>
      <c r="C246" s="352" t="s">
        <v>4075</v>
      </c>
      <c r="D246" s="352"/>
      <c r="E246" s="352" t="s">
        <v>386</v>
      </c>
      <c r="F246" s="352">
        <v>2</v>
      </c>
      <c r="G246" s="352" t="s">
        <v>4559</v>
      </c>
      <c r="H246" s="352"/>
      <c r="I246" s="364"/>
      <c r="J246" s="364"/>
      <c r="K246" s="365"/>
      <c r="L246" s="366" t="s">
        <v>4368</v>
      </c>
    </row>
    <row r="247" ht="19.2" customHeight="1" spans="1:12">
      <c r="A247" s="350">
        <v>241</v>
      </c>
      <c r="B247" s="386" t="s">
        <v>3901</v>
      </c>
      <c r="C247" s="352" t="s">
        <v>4605</v>
      </c>
      <c r="D247" s="352"/>
      <c r="E247" s="352" t="s">
        <v>1389</v>
      </c>
      <c r="F247" s="352">
        <v>1</v>
      </c>
      <c r="G247" s="352" t="s">
        <v>4559</v>
      </c>
      <c r="H247" s="352"/>
      <c r="I247" s="364"/>
      <c r="J247" s="364"/>
      <c r="K247" s="365"/>
      <c r="L247" s="366" t="s">
        <v>4368</v>
      </c>
    </row>
    <row r="248" ht="19.2" customHeight="1" spans="1:12">
      <c r="A248" s="350">
        <v>242</v>
      </c>
      <c r="B248" s="386" t="s">
        <v>3901</v>
      </c>
      <c r="C248" s="352" t="s">
        <v>4606</v>
      </c>
      <c r="D248" s="352"/>
      <c r="E248" s="352" t="s">
        <v>858</v>
      </c>
      <c r="F248" s="352">
        <v>100</v>
      </c>
      <c r="G248" s="352" t="s">
        <v>4559</v>
      </c>
      <c r="H248" s="352"/>
      <c r="I248" s="364"/>
      <c r="J248" s="364"/>
      <c r="K248" s="365"/>
      <c r="L248" s="366" t="s">
        <v>4368</v>
      </c>
    </row>
    <row r="249" ht="19.2" customHeight="1" spans="1:12">
      <c r="A249" s="350">
        <v>243</v>
      </c>
      <c r="B249" s="386" t="s">
        <v>3901</v>
      </c>
      <c r="C249" s="352" t="s">
        <v>4607</v>
      </c>
      <c r="D249" s="352"/>
      <c r="E249" s="352" t="s">
        <v>476</v>
      </c>
      <c r="F249" s="352">
        <v>2</v>
      </c>
      <c r="G249" s="352" t="s">
        <v>4559</v>
      </c>
      <c r="H249" s="352"/>
      <c r="I249" s="364"/>
      <c r="J249" s="364"/>
      <c r="K249" s="365"/>
      <c r="L249" s="366" t="s">
        <v>4368</v>
      </c>
    </row>
    <row r="250" ht="19.2" customHeight="1" spans="1:12">
      <c r="A250" s="350">
        <v>244</v>
      </c>
      <c r="B250" s="386" t="s">
        <v>3901</v>
      </c>
      <c r="C250" s="352" t="s">
        <v>4397</v>
      </c>
      <c r="D250" s="352" t="s">
        <v>3916</v>
      </c>
      <c r="E250" s="352" t="s">
        <v>342</v>
      </c>
      <c r="F250" s="352">
        <v>1</v>
      </c>
      <c r="G250" s="352" t="s">
        <v>4559</v>
      </c>
      <c r="H250" s="352"/>
      <c r="I250" s="364"/>
      <c r="J250" s="364"/>
      <c r="K250" s="365"/>
      <c r="L250" s="366" t="s">
        <v>4368</v>
      </c>
    </row>
    <row r="251" ht="19.2" customHeight="1" spans="1:12">
      <c r="A251" s="350">
        <v>245</v>
      </c>
      <c r="B251" s="386" t="s">
        <v>3901</v>
      </c>
      <c r="C251" s="352" t="s">
        <v>4608</v>
      </c>
      <c r="D251" s="352"/>
      <c r="E251" s="352" t="s">
        <v>386</v>
      </c>
      <c r="F251" s="352">
        <v>2</v>
      </c>
      <c r="G251" s="352" t="s">
        <v>4559</v>
      </c>
      <c r="H251" s="352"/>
      <c r="I251" s="364"/>
      <c r="J251" s="364"/>
      <c r="K251" s="365"/>
      <c r="L251" s="366" t="s">
        <v>4368</v>
      </c>
    </row>
    <row r="252" ht="19.2" customHeight="1" spans="1:12">
      <c r="A252" s="350">
        <v>246</v>
      </c>
      <c r="B252" s="386" t="s">
        <v>3901</v>
      </c>
      <c r="C252" s="352" t="s">
        <v>4608</v>
      </c>
      <c r="D252" s="352"/>
      <c r="E252" s="352" t="s">
        <v>386</v>
      </c>
      <c r="F252" s="352" t="s">
        <v>4609</v>
      </c>
      <c r="G252" s="352" t="s">
        <v>4559</v>
      </c>
      <c r="H252" s="352"/>
      <c r="I252" s="364"/>
      <c r="J252" s="364"/>
      <c r="K252" s="365"/>
      <c r="L252" s="366" t="s">
        <v>4368</v>
      </c>
    </row>
    <row r="253" ht="19.2" customHeight="1" spans="1:12">
      <c r="A253" s="350">
        <v>247</v>
      </c>
      <c r="B253" s="386" t="s">
        <v>3901</v>
      </c>
      <c r="C253" s="352" t="s">
        <v>4610</v>
      </c>
      <c r="D253" s="352"/>
      <c r="E253" s="352" t="s">
        <v>386</v>
      </c>
      <c r="F253" s="352">
        <v>25</v>
      </c>
      <c r="G253" s="352" t="s">
        <v>4559</v>
      </c>
      <c r="H253" s="352"/>
      <c r="I253" s="364"/>
      <c r="J253" s="364"/>
      <c r="K253" s="365"/>
      <c r="L253" s="366" t="s">
        <v>4368</v>
      </c>
    </row>
    <row r="254" ht="19.2" customHeight="1" spans="1:12">
      <c r="A254" s="350">
        <v>248</v>
      </c>
      <c r="B254" s="386" t="s">
        <v>3901</v>
      </c>
      <c r="C254" s="352" t="s">
        <v>4611</v>
      </c>
      <c r="D254" s="352"/>
      <c r="E254" s="352" t="s">
        <v>386</v>
      </c>
      <c r="F254" s="352">
        <v>21</v>
      </c>
      <c r="G254" s="352" t="s">
        <v>4559</v>
      </c>
      <c r="H254" s="352"/>
      <c r="I254" s="364"/>
      <c r="J254" s="364"/>
      <c r="K254" s="365"/>
      <c r="L254" s="366" t="s">
        <v>4368</v>
      </c>
    </row>
    <row r="255" ht="19.2" customHeight="1" spans="1:12">
      <c r="A255" s="350">
        <v>249</v>
      </c>
      <c r="B255" s="386" t="s">
        <v>3901</v>
      </c>
      <c r="C255" s="352" t="s">
        <v>4612</v>
      </c>
      <c r="D255" s="352"/>
      <c r="E255" s="352" t="s">
        <v>386</v>
      </c>
      <c r="F255" s="352">
        <v>8</v>
      </c>
      <c r="G255" s="352" t="s">
        <v>4559</v>
      </c>
      <c r="H255" s="352"/>
      <c r="I255" s="364"/>
      <c r="J255" s="364"/>
      <c r="K255" s="365"/>
      <c r="L255" s="366" t="s">
        <v>4368</v>
      </c>
    </row>
    <row r="256" ht="19.2" customHeight="1" spans="1:12">
      <c r="A256" s="350">
        <v>250</v>
      </c>
      <c r="B256" s="386" t="s">
        <v>3901</v>
      </c>
      <c r="C256" s="352" t="s">
        <v>4613</v>
      </c>
      <c r="D256" s="352"/>
      <c r="E256" s="352" t="s">
        <v>1389</v>
      </c>
      <c r="F256" s="352">
        <v>1</v>
      </c>
      <c r="G256" s="352" t="s">
        <v>4559</v>
      </c>
      <c r="H256" s="352"/>
      <c r="I256" s="364"/>
      <c r="J256" s="364"/>
      <c r="K256" s="365"/>
      <c r="L256" s="366" t="s">
        <v>4368</v>
      </c>
    </row>
    <row r="257" ht="19.2" customHeight="1" spans="1:12">
      <c r="A257" s="350">
        <v>251</v>
      </c>
      <c r="B257" s="386" t="s">
        <v>3901</v>
      </c>
      <c r="C257" s="352" t="s">
        <v>4614</v>
      </c>
      <c r="D257" s="352"/>
      <c r="E257" s="352" t="s">
        <v>386</v>
      </c>
      <c r="F257" s="352">
        <v>2</v>
      </c>
      <c r="G257" s="352" t="s">
        <v>4559</v>
      </c>
      <c r="H257" s="352"/>
      <c r="I257" s="364"/>
      <c r="J257" s="364"/>
      <c r="K257" s="365"/>
      <c r="L257" s="366" t="s">
        <v>4368</v>
      </c>
    </row>
    <row r="258" ht="19.2" customHeight="1" spans="1:12">
      <c r="A258" s="350">
        <v>252</v>
      </c>
      <c r="B258" s="386" t="s">
        <v>3901</v>
      </c>
      <c r="C258" s="352" t="s">
        <v>4615</v>
      </c>
      <c r="D258" s="352"/>
      <c r="E258" s="352" t="s">
        <v>386</v>
      </c>
      <c r="F258" s="352">
        <v>6</v>
      </c>
      <c r="G258" s="352" t="s">
        <v>4559</v>
      </c>
      <c r="H258" s="352"/>
      <c r="I258" s="364"/>
      <c r="J258" s="364"/>
      <c r="K258" s="365"/>
      <c r="L258" s="366" t="s">
        <v>4368</v>
      </c>
    </row>
    <row r="259" ht="19.2" customHeight="1" spans="1:12">
      <c r="A259" s="350">
        <v>253</v>
      </c>
      <c r="B259" s="386" t="s">
        <v>3901</v>
      </c>
      <c r="C259" s="352" t="s">
        <v>4616</v>
      </c>
      <c r="D259" s="352"/>
      <c r="E259" s="352" t="s">
        <v>386</v>
      </c>
      <c r="F259" s="352">
        <v>6</v>
      </c>
      <c r="G259" s="352" t="s">
        <v>4559</v>
      </c>
      <c r="H259" s="352"/>
      <c r="I259" s="364"/>
      <c r="J259" s="364"/>
      <c r="K259" s="365"/>
      <c r="L259" s="366" t="s">
        <v>4368</v>
      </c>
    </row>
    <row r="260" ht="19.2" customHeight="1" spans="1:12">
      <c r="A260" s="350">
        <v>254</v>
      </c>
      <c r="B260" s="386" t="s">
        <v>3901</v>
      </c>
      <c r="C260" s="352" t="s">
        <v>4617</v>
      </c>
      <c r="D260" s="352"/>
      <c r="E260" s="352" t="s">
        <v>858</v>
      </c>
      <c r="F260" s="352">
        <v>100</v>
      </c>
      <c r="G260" s="352" t="s">
        <v>4559</v>
      </c>
      <c r="H260" s="352"/>
      <c r="I260" s="364"/>
      <c r="J260" s="364"/>
      <c r="K260" s="365"/>
      <c r="L260" s="366" t="s">
        <v>4368</v>
      </c>
    </row>
    <row r="261" ht="19.2" customHeight="1" spans="1:12">
      <c r="A261" s="350">
        <v>255</v>
      </c>
      <c r="B261" s="386" t="s">
        <v>3901</v>
      </c>
      <c r="C261" s="352" t="s">
        <v>4618</v>
      </c>
      <c r="D261" s="352" t="s">
        <v>4619</v>
      </c>
      <c r="E261" s="352" t="s">
        <v>386</v>
      </c>
      <c r="F261" s="352">
        <v>1</v>
      </c>
      <c r="G261" s="352" t="s">
        <v>4559</v>
      </c>
      <c r="H261" s="352"/>
      <c r="I261" s="364"/>
      <c r="J261" s="364"/>
      <c r="K261" s="365"/>
      <c r="L261" s="366" t="s">
        <v>4368</v>
      </c>
    </row>
    <row r="262" ht="19.2" customHeight="1" spans="1:12">
      <c r="A262" s="350">
        <v>256</v>
      </c>
      <c r="B262" s="386" t="s">
        <v>3901</v>
      </c>
      <c r="C262" s="352" t="s">
        <v>4620</v>
      </c>
      <c r="D262" s="352"/>
      <c r="E262" s="352" t="s">
        <v>386</v>
      </c>
      <c r="F262" s="352">
        <v>3</v>
      </c>
      <c r="G262" s="352" t="s">
        <v>4559</v>
      </c>
      <c r="H262" s="352"/>
      <c r="I262" s="364"/>
      <c r="J262" s="364"/>
      <c r="K262" s="365"/>
      <c r="L262" s="366" t="s">
        <v>4368</v>
      </c>
    </row>
    <row r="263" ht="19.2" customHeight="1" spans="1:12">
      <c r="A263" s="350">
        <v>257</v>
      </c>
      <c r="B263" s="386" t="s">
        <v>3901</v>
      </c>
      <c r="C263" s="352" t="s">
        <v>4621</v>
      </c>
      <c r="D263" s="352"/>
      <c r="E263" s="352" t="s">
        <v>386</v>
      </c>
      <c r="F263" s="352">
        <v>2</v>
      </c>
      <c r="G263" s="352" t="s">
        <v>4559</v>
      </c>
      <c r="H263" s="352"/>
      <c r="I263" s="364"/>
      <c r="J263" s="364"/>
      <c r="K263" s="365"/>
      <c r="L263" s="366" t="s">
        <v>4368</v>
      </c>
    </row>
    <row r="264" ht="19.2" customHeight="1" spans="1:12">
      <c r="A264" s="350">
        <v>258</v>
      </c>
      <c r="B264" s="386" t="s">
        <v>3901</v>
      </c>
      <c r="C264" s="352" t="s">
        <v>4622</v>
      </c>
      <c r="D264" s="352" t="s">
        <v>4623</v>
      </c>
      <c r="E264" s="352" t="s">
        <v>1389</v>
      </c>
      <c r="F264" s="352">
        <v>2</v>
      </c>
      <c r="G264" s="352" t="s">
        <v>4559</v>
      </c>
      <c r="H264" s="352"/>
      <c r="I264" s="364"/>
      <c r="J264" s="364"/>
      <c r="K264" s="365"/>
      <c r="L264" s="366" t="s">
        <v>4368</v>
      </c>
    </row>
    <row r="265" ht="19.2" customHeight="1" spans="1:12">
      <c r="A265" s="350">
        <v>259</v>
      </c>
      <c r="B265" s="386" t="s">
        <v>3901</v>
      </c>
      <c r="C265" s="352" t="s">
        <v>4624</v>
      </c>
      <c r="D265" s="352"/>
      <c r="E265" s="352" t="s">
        <v>386</v>
      </c>
      <c r="F265" s="352">
        <v>22</v>
      </c>
      <c r="G265" s="352" t="s">
        <v>4559</v>
      </c>
      <c r="H265" s="352"/>
      <c r="I265" s="364"/>
      <c r="J265" s="364"/>
      <c r="K265" s="365"/>
      <c r="L265" s="366" t="s">
        <v>4368</v>
      </c>
    </row>
    <row r="266" ht="19.2" customHeight="1" spans="1:12">
      <c r="A266" s="350">
        <v>260</v>
      </c>
      <c r="B266" s="386" t="s">
        <v>3901</v>
      </c>
      <c r="C266" s="352" t="s">
        <v>4625</v>
      </c>
      <c r="D266" s="352"/>
      <c r="E266" s="352" t="s">
        <v>4137</v>
      </c>
      <c r="F266" s="352">
        <v>1</v>
      </c>
      <c r="G266" s="352" t="s">
        <v>4559</v>
      </c>
      <c r="H266" s="352"/>
      <c r="I266" s="364"/>
      <c r="J266" s="364"/>
      <c r="K266" s="365"/>
      <c r="L266" s="366" t="s">
        <v>4368</v>
      </c>
    </row>
    <row r="267" ht="19.2" customHeight="1" spans="1:12">
      <c r="A267" s="350">
        <v>261</v>
      </c>
      <c r="B267" s="386" t="s">
        <v>3901</v>
      </c>
      <c r="C267" s="352" t="s">
        <v>4626</v>
      </c>
      <c r="D267" s="352"/>
      <c r="E267" s="352" t="s">
        <v>4137</v>
      </c>
      <c r="F267" s="352">
        <v>1</v>
      </c>
      <c r="G267" s="352" t="s">
        <v>4559</v>
      </c>
      <c r="H267" s="352"/>
      <c r="I267" s="364"/>
      <c r="J267" s="364"/>
      <c r="K267" s="365"/>
      <c r="L267" s="366" t="s">
        <v>4368</v>
      </c>
    </row>
    <row r="268" ht="19.2" customHeight="1" spans="1:12">
      <c r="A268" s="350">
        <v>262</v>
      </c>
      <c r="B268" s="386" t="s">
        <v>3901</v>
      </c>
      <c r="C268" s="352" t="s">
        <v>4627</v>
      </c>
      <c r="D268" s="352" t="s">
        <v>4628</v>
      </c>
      <c r="E268" s="352" t="s">
        <v>342</v>
      </c>
      <c r="F268" s="352">
        <v>1</v>
      </c>
      <c r="G268" s="352" t="s">
        <v>4559</v>
      </c>
      <c r="H268" s="352"/>
      <c r="I268" s="364"/>
      <c r="J268" s="364"/>
      <c r="K268" s="365"/>
      <c r="L268" s="366" t="s">
        <v>4368</v>
      </c>
    </row>
    <row r="269" ht="19.2" customHeight="1" spans="1:12">
      <c r="A269" s="350">
        <v>263</v>
      </c>
      <c r="B269" s="386" t="s">
        <v>3901</v>
      </c>
      <c r="C269" s="352" t="s">
        <v>4629</v>
      </c>
      <c r="D269" s="352"/>
      <c r="E269" s="352" t="s">
        <v>386</v>
      </c>
      <c r="F269" s="352">
        <v>1</v>
      </c>
      <c r="G269" s="352" t="s">
        <v>4559</v>
      </c>
      <c r="H269" s="352"/>
      <c r="I269" s="364"/>
      <c r="J269" s="364"/>
      <c r="K269" s="365"/>
      <c r="L269" s="366" t="s">
        <v>4368</v>
      </c>
    </row>
    <row r="270" ht="19.2" customHeight="1" spans="1:12">
      <c r="A270" s="350">
        <v>264</v>
      </c>
      <c r="B270" s="386" t="s">
        <v>3901</v>
      </c>
      <c r="C270" s="352" t="s">
        <v>4511</v>
      </c>
      <c r="D270" s="352"/>
      <c r="E270" s="352" t="s">
        <v>342</v>
      </c>
      <c r="F270" s="352">
        <v>1</v>
      </c>
      <c r="G270" s="352" t="s">
        <v>4559</v>
      </c>
      <c r="H270" s="352"/>
      <c r="I270" s="364"/>
      <c r="J270" s="364"/>
      <c r="K270" s="365"/>
      <c r="L270" s="366" t="s">
        <v>4368</v>
      </c>
    </row>
    <row r="271" ht="19.2" customHeight="1" spans="1:12">
      <c r="A271" s="350">
        <v>265</v>
      </c>
      <c r="B271" s="386" t="s">
        <v>3901</v>
      </c>
      <c r="C271" s="352" t="s">
        <v>4630</v>
      </c>
      <c r="D271" s="352" t="s">
        <v>4631</v>
      </c>
      <c r="E271" s="352" t="s">
        <v>386</v>
      </c>
      <c r="F271" s="352">
        <v>3</v>
      </c>
      <c r="G271" s="352" t="s">
        <v>4559</v>
      </c>
      <c r="H271" s="352"/>
      <c r="I271" s="364"/>
      <c r="J271" s="364"/>
      <c r="K271" s="365"/>
      <c r="L271" s="366" t="s">
        <v>4368</v>
      </c>
    </row>
    <row r="272" ht="19.2" customHeight="1" spans="1:12">
      <c r="A272" s="350">
        <v>266</v>
      </c>
      <c r="B272" s="386" t="s">
        <v>3901</v>
      </c>
      <c r="C272" s="352" t="s">
        <v>4632</v>
      </c>
      <c r="D272" s="352" t="s">
        <v>4633</v>
      </c>
      <c r="E272" s="352" t="s">
        <v>386</v>
      </c>
      <c r="F272" s="352">
        <v>2</v>
      </c>
      <c r="G272" s="352" t="s">
        <v>4559</v>
      </c>
      <c r="H272" s="352"/>
      <c r="I272" s="364"/>
      <c r="J272" s="364"/>
      <c r="K272" s="365"/>
      <c r="L272" s="366" t="s">
        <v>4368</v>
      </c>
    </row>
    <row r="273" ht="19.2" customHeight="1" spans="1:12">
      <c r="A273" s="350">
        <v>267</v>
      </c>
      <c r="B273" s="386" t="s">
        <v>3901</v>
      </c>
      <c r="C273" s="352" t="s">
        <v>4634</v>
      </c>
      <c r="D273" s="352" t="s">
        <v>4633</v>
      </c>
      <c r="E273" s="352" t="s">
        <v>386</v>
      </c>
      <c r="F273" s="352">
        <v>2</v>
      </c>
      <c r="G273" s="352" t="s">
        <v>4559</v>
      </c>
      <c r="H273" s="352"/>
      <c r="I273" s="364"/>
      <c r="J273" s="364"/>
      <c r="K273" s="365"/>
      <c r="L273" s="366" t="s">
        <v>4368</v>
      </c>
    </row>
    <row r="274" ht="19.2" customHeight="1" spans="1:12">
      <c r="A274" s="350">
        <v>268</v>
      </c>
      <c r="B274" s="386" t="s">
        <v>3901</v>
      </c>
      <c r="C274" s="352" t="s">
        <v>4635</v>
      </c>
      <c r="D274" s="352"/>
      <c r="E274" s="352" t="s">
        <v>4636</v>
      </c>
      <c r="F274" s="352">
        <v>3</v>
      </c>
      <c r="G274" s="352" t="s">
        <v>4559</v>
      </c>
      <c r="H274" s="352"/>
      <c r="I274" s="364"/>
      <c r="J274" s="364"/>
      <c r="K274" s="365"/>
      <c r="L274" s="366" t="s">
        <v>4368</v>
      </c>
    </row>
    <row r="275" ht="19.2" customHeight="1" spans="1:12">
      <c r="A275" s="350">
        <v>269</v>
      </c>
      <c r="B275" s="386" t="s">
        <v>3901</v>
      </c>
      <c r="C275" s="352" t="s">
        <v>4637</v>
      </c>
      <c r="D275" s="352" t="s">
        <v>4638</v>
      </c>
      <c r="E275" s="352" t="s">
        <v>701</v>
      </c>
      <c r="F275" s="352">
        <v>9</v>
      </c>
      <c r="G275" s="352" t="s">
        <v>4559</v>
      </c>
      <c r="H275" s="352"/>
      <c r="I275" s="364"/>
      <c r="J275" s="364"/>
      <c r="K275" s="365"/>
      <c r="L275" s="366" t="s">
        <v>4368</v>
      </c>
    </row>
    <row r="276" ht="19.2" customHeight="1" spans="1:12">
      <c r="A276" s="350">
        <v>270</v>
      </c>
      <c r="B276" s="386" t="s">
        <v>3901</v>
      </c>
      <c r="C276" s="352" t="s">
        <v>4635</v>
      </c>
      <c r="D276" s="352"/>
      <c r="E276" s="352" t="s">
        <v>4636</v>
      </c>
      <c r="F276" s="352">
        <v>1</v>
      </c>
      <c r="G276" s="352" t="s">
        <v>4559</v>
      </c>
      <c r="H276" s="352"/>
      <c r="I276" s="364"/>
      <c r="J276" s="364"/>
      <c r="K276" s="365"/>
      <c r="L276" s="366" t="s">
        <v>4368</v>
      </c>
    </row>
    <row r="277" ht="19.2" customHeight="1" spans="1:12">
      <c r="A277" s="350">
        <v>271</v>
      </c>
      <c r="B277" s="386" t="s">
        <v>3901</v>
      </c>
      <c r="C277" s="352" t="s">
        <v>4637</v>
      </c>
      <c r="D277" s="352" t="s">
        <v>4638</v>
      </c>
      <c r="E277" s="352" t="s">
        <v>701</v>
      </c>
      <c r="F277" s="352">
        <v>3</v>
      </c>
      <c r="G277" s="352" t="s">
        <v>4559</v>
      </c>
      <c r="H277" s="352"/>
      <c r="I277" s="364"/>
      <c r="J277" s="364"/>
      <c r="K277" s="365"/>
      <c r="L277" s="366" t="s">
        <v>4368</v>
      </c>
    </row>
    <row r="278" ht="19.2" customHeight="1" spans="1:12">
      <c r="A278" s="350">
        <v>272</v>
      </c>
      <c r="B278" s="386" t="s">
        <v>3901</v>
      </c>
      <c r="C278" s="352" t="s">
        <v>4639</v>
      </c>
      <c r="D278" s="352"/>
      <c r="E278" s="352" t="s">
        <v>386</v>
      </c>
      <c r="F278" s="352">
        <v>23</v>
      </c>
      <c r="G278" s="352" t="s">
        <v>4559</v>
      </c>
      <c r="H278" s="352"/>
      <c r="I278" s="364"/>
      <c r="J278" s="364"/>
      <c r="K278" s="365"/>
      <c r="L278" s="366" t="s">
        <v>4368</v>
      </c>
    </row>
    <row r="279" ht="19.2" customHeight="1" spans="1:12">
      <c r="A279" s="350">
        <v>273</v>
      </c>
      <c r="B279" s="386" t="s">
        <v>3901</v>
      </c>
      <c r="C279" s="352" t="s">
        <v>4640</v>
      </c>
      <c r="D279" s="352"/>
      <c r="E279" s="352" t="s">
        <v>386</v>
      </c>
      <c r="F279" s="352">
        <v>3</v>
      </c>
      <c r="G279" s="352" t="s">
        <v>4559</v>
      </c>
      <c r="H279" s="352"/>
      <c r="I279" s="364"/>
      <c r="J279" s="364"/>
      <c r="K279" s="365"/>
      <c r="L279" s="366" t="s">
        <v>4368</v>
      </c>
    </row>
    <row r="280" ht="19.2" customHeight="1" spans="1:12">
      <c r="A280" s="350">
        <v>274</v>
      </c>
      <c r="B280" s="386" t="s">
        <v>3901</v>
      </c>
      <c r="C280" s="352" t="s">
        <v>4641</v>
      </c>
      <c r="D280" s="352" t="s">
        <v>4642</v>
      </c>
      <c r="E280" s="352" t="s">
        <v>386</v>
      </c>
      <c r="F280" s="352">
        <v>2</v>
      </c>
      <c r="G280" s="352" t="s">
        <v>4559</v>
      </c>
      <c r="H280" s="352"/>
      <c r="I280" s="364"/>
      <c r="J280" s="364"/>
      <c r="K280" s="365"/>
      <c r="L280" s="366" t="s">
        <v>4368</v>
      </c>
    </row>
    <row r="281" ht="19.2" customHeight="1" spans="1:12">
      <c r="A281" s="350">
        <v>275</v>
      </c>
      <c r="B281" s="386" t="s">
        <v>3901</v>
      </c>
      <c r="C281" s="352" t="s">
        <v>4641</v>
      </c>
      <c r="D281" s="352" t="s">
        <v>4642</v>
      </c>
      <c r="E281" s="352" t="s">
        <v>386</v>
      </c>
      <c r="F281" s="352">
        <v>2</v>
      </c>
      <c r="G281" s="352" t="s">
        <v>4559</v>
      </c>
      <c r="H281" s="352"/>
      <c r="I281" s="364"/>
      <c r="J281" s="364"/>
      <c r="K281" s="365"/>
      <c r="L281" s="366" t="s">
        <v>4368</v>
      </c>
    </row>
    <row r="282" ht="19.2" customHeight="1" spans="1:12">
      <c r="A282" s="350">
        <v>276</v>
      </c>
      <c r="B282" s="386" t="s">
        <v>3901</v>
      </c>
      <c r="C282" s="352" t="s">
        <v>4643</v>
      </c>
      <c r="D282" s="352" t="s">
        <v>4644</v>
      </c>
      <c r="E282" s="352" t="s">
        <v>386</v>
      </c>
      <c r="F282" s="352">
        <v>1</v>
      </c>
      <c r="G282" s="352" t="s">
        <v>4559</v>
      </c>
      <c r="H282" s="352"/>
      <c r="I282" s="364"/>
      <c r="J282" s="364"/>
      <c r="K282" s="365"/>
      <c r="L282" s="366" t="s">
        <v>4368</v>
      </c>
    </row>
    <row r="283" ht="19.2" customHeight="1" spans="1:12">
      <c r="A283" s="350">
        <v>277</v>
      </c>
      <c r="B283" s="386" t="s">
        <v>3901</v>
      </c>
      <c r="C283" s="352" t="s">
        <v>4645</v>
      </c>
      <c r="D283" s="352" t="s">
        <v>4646</v>
      </c>
      <c r="E283" s="352" t="s">
        <v>895</v>
      </c>
      <c r="F283" s="352">
        <v>10</v>
      </c>
      <c r="G283" s="352" t="s">
        <v>4559</v>
      </c>
      <c r="H283" s="352"/>
      <c r="I283" s="364"/>
      <c r="J283" s="364"/>
      <c r="K283" s="365"/>
      <c r="L283" s="366" t="s">
        <v>4368</v>
      </c>
    </row>
    <row r="284" ht="19.2" customHeight="1" spans="1:12">
      <c r="A284" s="350">
        <v>278</v>
      </c>
      <c r="B284" s="386" t="s">
        <v>3901</v>
      </c>
      <c r="C284" s="352" t="s">
        <v>4647</v>
      </c>
      <c r="D284" s="352" t="s">
        <v>4648</v>
      </c>
      <c r="E284" s="352" t="s">
        <v>386</v>
      </c>
      <c r="F284" s="352">
        <v>1</v>
      </c>
      <c r="G284" s="352" t="s">
        <v>4559</v>
      </c>
      <c r="H284" s="352"/>
      <c r="I284" s="364"/>
      <c r="J284" s="364"/>
      <c r="K284" s="365"/>
      <c r="L284" s="366" t="s">
        <v>4368</v>
      </c>
    </row>
    <row r="285" ht="19.2" customHeight="1" spans="1:12">
      <c r="A285" s="350">
        <v>279</v>
      </c>
      <c r="B285" s="386" t="s">
        <v>3901</v>
      </c>
      <c r="C285" s="352" t="s">
        <v>4649</v>
      </c>
      <c r="D285" s="352" t="s">
        <v>4650</v>
      </c>
      <c r="E285" s="352" t="s">
        <v>386</v>
      </c>
      <c r="F285" s="352">
        <v>1</v>
      </c>
      <c r="G285" s="352" t="s">
        <v>4559</v>
      </c>
      <c r="H285" s="352"/>
      <c r="I285" s="364"/>
      <c r="J285" s="364"/>
      <c r="K285" s="365"/>
      <c r="L285" s="366" t="s">
        <v>4368</v>
      </c>
    </row>
    <row r="286" ht="19.2" customHeight="1" spans="1:12">
      <c r="A286" s="350">
        <v>280</v>
      </c>
      <c r="B286" s="386" t="s">
        <v>3901</v>
      </c>
      <c r="C286" s="352" t="s">
        <v>4651</v>
      </c>
      <c r="D286" s="352" t="s">
        <v>4652</v>
      </c>
      <c r="E286" s="352" t="s">
        <v>386</v>
      </c>
      <c r="F286" s="352">
        <v>1</v>
      </c>
      <c r="G286" s="352" t="s">
        <v>4559</v>
      </c>
      <c r="H286" s="352"/>
      <c r="I286" s="364"/>
      <c r="J286" s="364"/>
      <c r="K286" s="365"/>
      <c r="L286" s="366" t="s">
        <v>4368</v>
      </c>
    </row>
    <row r="287" ht="19.2" customHeight="1" spans="1:12">
      <c r="A287" s="350">
        <v>281</v>
      </c>
      <c r="B287" s="386" t="s">
        <v>3901</v>
      </c>
      <c r="C287" s="352" t="s">
        <v>4653</v>
      </c>
      <c r="D287" s="352">
        <v>2020</v>
      </c>
      <c r="E287" s="352" t="s">
        <v>895</v>
      </c>
      <c r="F287" s="352">
        <v>8</v>
      </c>
      <c r="G287" s="352" t="s">
        <v>4559</v>
      </c>
      <c r="H287" s="352"/>
      <c r="I287" s="364"/>
      <c r="J287" s="364"/>
      <c r="K287" s="365"/>
      <c r="L287" s="366" t="s">
        <v>4368</v>
      </c>
    </row>
    <row r="288" ht="19.2" customHeight="1" spans="1:12">
      <c r="A288" s="350">
        <v>282</v>
      </c>
      <c r="B288" s="386" t="s">
        <v>3901</v>
      </c>
      <c r="C288" s="352" t="s">
        <v>4654</v>
      </c>
      <c r="D288" s="352" t="s">
        <v>4655</v>
      </c>
      <c r="E288" s="352" t="s">
        <v>386</v>
      </c>
      <c r="F288" s="352">
        <v>2</v>
      </c>
      <c r="G288" s="352" t="s">
        <v>4559</v>
      </c>
      <c r="H288" s="352"/>
      <c r="I288" s="364"/>
      <c r="J288" s="364"/>
      <c r="K288" s="365"/>
      <c r="L288" s="366" t="s">
        <v>4368</v>
      </c>
    </row>
    <row r="289" ht="19.2" customHeight="1" spans="1:12">
      <c r="A289" s="350">
        <v>283</v>
      </c>
      <c r="B289" s="386" t="s">
        <v>3901</v>
      </c>
      <c r="C289" s="352" t="s">
        <v>4656</v>
      </c>
      <c r="D289" s="352" t="s">
        <v>4646</v>
      </c>
      <c r="E289" s="352" t="s">
        <v>386</v>
      </c>
      <c r="F289" s="352">
        <v>4</v>
      </c>
      <c r="G289" s="352" t="s">
        <v>4559</v>
      </c>
      <c r="H289" s="352"/>
      <c r="I289" s="364"/>
      <c r="J289" s="364"/>
      <c r="K289" s="365"/>
      <c r="L289" s="366" t="s">
        <v>4368</v>
      </c>
    </row>
    <row r="290" ht="19.2" customHeight="1" spans="1:12">
      <c r="A290" s="350">
        <v>284</v>
      </c>
      <c r="B290" s="386" t="s">
        <v>3901</v>
      </c>
      <c r="C290" s="352" t="s">
        <v>4657</v>
      </c>
      <c r="D290" s="352" t="s">
        <v>4658</v>
      </c>
      <c r="E290" s="352" t="s">
        <v>895</v>
      </c>
      <c r="F290" s="352">
        <v>13</v>
      </c>
      <c r="G290" s="352" t="s">
        <v>4559</v>
      </c>
      <c r="H290" s="352"/>
      <c r="I290" s="364"/>
      <c r="J290" s="364"/>
      <c r="K290" s="365"/>
      <c r="L290" s="366" t="s">
        <v>4368</v>
      </c>
    </row>
    <row r="291" ht="19.2" customHeight="1" spans="1:12">
      <c r="A291" s="350">
        <v>285</v>
      </c>
      <c r="B291" s="386" t="s">
        <v>3901</v>
      </c>
      <c r="C291" s="352" t="s">
        <v>4659</v>
      </c>
      <c r="D291" s="352"/>
      <c r="E291" s="352" t="s">
        <v>342</v>
      </c>
      <c r="F291" s="352">
        <v>2</v>
      </c>
      <c r="G291" s="352" t="s">
        <v>4468</v>
      </c>
      <c r="H291" s="352"/>
      <c r="I291" s="364"/>
      <c r="J291" s="364"/>
      <c r="K291" s="365"/>
      <c r="L291" s="366" t="s">
        <v>4368</v>
      </c>
    </row>
    <row r="292" ht="19.2" customHeight="1" spans="1:12">
      <c r="A292" s="350">
        <v>286</v>
      </c>
      <c r="B292" s="386" t="s">
        <v>3901</v>
      </c>
      <c r="C292" s="352" t="s">
        <v>4629</v>
      </c>
      <c r="D292" s="352"/>
      <c r="E292" s="352" t="s">
        <v>386</v>
      </c>
      <c r="F292" s="352">
        <v>1</v>
      </c>
      <c r="G292" s="352" t="s">
        <v>4468</v>
      </c>
      <c r="H292" s="352"/>
      <c r="I292" s="364"/>
      <c r="J292" s="364"/>
      <c r="K292" s="365"/>
      <c r="L292" s="366" t="s">
        <v>4368</v>
      </c>
    </row>
    <row r="293" ht="19.2" customHeight="1" spans="1:12">
      <c r="A293" s="350">
        <v>287</v>
      </c>
      <c r="B293" s="386" t="s">
        <v>3901</v>
      </c>
      <c r="C293" s="352" t="s">
        <v>4660</v>
      </c>
      <c r="D293" s="352"/>
      <c r="E293" s="352" t="s">
        <v>386</v>
      </c>
      <c r="F293" s="352">
        <v>13</v>
      </c>
      <c r="G293" s="352" t="s">
        <v>4468</v>
      </c>
      <c r="H293" s="352"/>
      <c r="I293" s="364"/>
      <c r="J293" s="364"/>
      <c r="K293" s="365"/>
      <c r="L293" s="366" t="s">
        <v>4368</v>
      </c>
    </row>
    <row r="294" ht="19.2" customHeight="1" spans="1:12">
      <c r="A294" s="350">
        <v>288</v>
      </c>
      <c r="B294" s="386" t="s">
        <v>3901</v>
      </c>
      <c r="C294" s="352" t="s">
        <v>4661</v>
      </c>
      <c r="D294" s="352" t="s">
        <v>4662</v>
      </c>
      <c r="E294" s="352" t="s">
        <v>386</v>
      </c>
      <c r="F294" s="352">
        <v>260</v>
      </c>
      <c r="G294" s="352" t="s">
        <v>4468</v>
      </c>
      <c r="H294" s="352"/>
      <c r="I294" s="364"/>
      <c r="J294" s="364"/>
      <c r="K294" s="365"/>
      <c r="L294" s="366" t="s">
        <v>4368</v>
      </c>
    </row>
    <row r="295" ht="19.2" customHeight="1" spans="1:12">
      <c r="A295" s="350">
        <v>289</v>
      </c>
      <c r="B295" s="386" t="s">
        <v>3901</v>
      </c>
      <c r="C295" s="352" t="s">
        <v>4663</v>
      </c>
      <c r="D295" s="352" t="s">
        <v>4664</v>
      </c>
      <c r="E295" s="352" t="s">
        <v>378</v>
      </c>
      <c r="F295" s="352">
        <v>1</v>
      </c>
      <c r="G295" s="352" t="s">
        <v>4468</v>
      </c>
      <c r="H295" s="352"/>
      <c r="I295" s="364"/>
      <c r="J295" s="364"/>
      <c r="K295" s="365"/>
      <c r="L295" s="366" t="s">
        <v>4368</v>
      </c>
    </row>
    <row r="296" ht="19.2" customHeight="1" spans="1:12">
      <c r="A296" s="350">
        <v>290</v>
      </c>
      <c r="B296" s="386" t="s">
        <v>3901</v>
      </c>
      <c r="C296" s="352" t="s">
        <v>1186</v>
      </c>
      <c r="D296" s="352" t="s">
        <v>4665</v>
      </c>
      <c r="E296" s="352" t="s">
        <v>386</v>
      </c>
      <c r="F296" s="352">
        <v>11</v>
      </c>
      <c r="G296" s="352" t="s">
        <v>4468</v>
      </c>
      <c r="H296" s="352"/>
      <c r="I296" s="364"/>
      <c r="J296" s="364"/>
      <c r="K296" s="365"/>
      <c r="L296" s="366" t="s">
        <v>4368</v>
      </c>
    </row>
    <row r="297" ht="19.2" customHeight="1" spans="1:12">
      <c r="A297" s="350">
        <v>291</v>
      </c>
      <c r="B297" s="386" t="s">
        <v>3901</v>
      </c>
      <c r="C297" s="352" t="s">
        <v>4666</v>
      </c>
      <c r="D297" s="352" t="s">
        <v>4667</v>
      </c>
      <c r="E297" s="352" t="s">
        <v>386</v>
      </c>
      <c r="F297" s="352">
        <v>9</v>
      </c>
      <c r="G297" s="352" t="s">
        <v>4468</v>
      </c>
      <c r="H297" s="352"/>
      <c r="I297" s="364"/>
      <c r="J297" s="364"/>
      <c r="K297" s="365"/>
      <c r="L297" s="366" t="s">
        <v>4368</v>
      </c>
    </row>
    <row r="298" ht="19.2" customHeight="1" spans="1:12">
      <c r="A298" s="350">
        <v>292</v>
      </c>
      <c r="B298" s="386" t="s">
        <v>3901</v>
      </c>
      <c r="C298" s="352" t="s">
        <v>4668</v>
      </c>
      <c r="D298" s="352" t="s">
        <v>3990</v>
      </c>
      <c r="E298" s="352" t="s">
        <v>386</v>
      </c>
      <c r="F298" s="352">
        <v>5</v>
      </c>
      <c r="G298" s="352" t="s">
        <v>4468</v>
      </c>
      <c r="H298" s="352"/>
      <c r="I298" s="364"/>
      <c r="J298" s="364"/>
      <c r="K298" s="365"/>
      <c r="L298" s="366" t="s">
        <v>4368</v>
      </c>
    </row>
    <row r="299" ht="19.2" customHeight="1" spans="1:12">
      <c r="A299" s="350">
        <v>293</v>
      </c>
      <c r="B299" s="386" t="s">
        <v>3901</v>
      </c>
      <c r="C299" s="352" t="s">
        <v>4669</v>
      </c>
      <c r="D299" s="352"/>
      <c r="E299" s="352" t="s">
        <v>4670</v>
      </c>
      <c r="F299" s="352">
        <v>100</v>
      </c>
      <c r="G299" s="352" t="s">
        <v>4468</v>
      </c>
      <c r="H299" s="352"/>
      <c r="I299" s="364"/>
      <c r="J299" s="364"/>
      <c r="K299" s="365"/>
      <c r="L299" s="366" t="s">
        <v>4368</v>
      </c>
    </row>
    <row r="300" ht="19.2" customHeight="1" spans="1:12">
      <c r="A300" s="350">
        <v>294</v>
      </c>
      <c r="B300" s="386" t="s">
        <v>3901</v>
      </c>
      <c r="C300" s="352" t="s">
        <v>4671</v>
      </c>
      <c r="D300" s="352"/>
      <c r="E300" s="352" t="s">
        <v>378</v>
      </c>
      <c r="F300" s="352">
        <v>1</v>
      </c>
      <c r="G300" s="352" t="s">
        <v>4468</v>
      </c>
      <c r="H300" s="352"/>
      <c r="I300" s="364"/>
      <c r="J300" s="364"/>
      <c r="K300" s="365"/>
      <c r="L300" s="366" t="s">
        <v>4368</v>
      </c>
    </row>
    <row r="301" ht="19.2" customHeight="1" spans="1:12">
      <c r="A301" s="350">
        <v>295</v>
      </c>
      <c r="B301" s="386" t="s">
        <v>3901</v>
      </c>
      <c r="C301" s="352" t="s">
        <v>4672</v>
      </c>
      <c r="D301" s="352"/>
      <c r="E301" s="352" t="s">
        <v>378</v>
      </c>
      <c r="F301" s="352">
        <v>1</v>
      </c>
      <c r="G301" s="352" t="s">
        <v>4468</v>
      </c>
      <c r="H301" s="352"/>
      <c r="I301" s="364"/>
      <c r="J301" s="364"/>
      <c r="K301" s="365"/>
      <c r="L301" s="366" t="s">
        <v>4368</v>
      </c>
    </row>
    <row r="302" ht="19.2" customHeight="1" spans="1:12">
      <c r="A302" s="350">
        <v>296</v>
      </c>
      <c r="B302" s="386" t="s">
        <v>3901</v>
      </c>
      <c r="C302" s="352" t="s">
        <v>4673</v>
      </c>
      <c r="D302" s="352"/>
      <c r="E302" s="352" t="s">
        <v>378</v>
      </c>
      <c r="F302" s="352">
        <v>1</v>
      </c>
      <c r="G302" s="352" t="s">
        <v>4468</v>
      </c>
      <c r="H302" s="352"/>
      <c r="I302" s="364"/>
      <c r="J302" s="364"/>
      <c r="K302" s="365"/>
      <c r="L302" s="366" t="s">
        <v>4368</v>
      </c>
    </row>
    <row r="303" ht="19.2" customHeight="1" spans="1:12">
      <c r="A303" s="350">
        <v>297</v>
      </c>
      <c r="B303" s="386" t="s">
        <v>3901</v>
      </c>
      <c r="C303" s="352" t="s">
        <v>4674</v>
      </c>
      <c r="D303" s="352"/>
      <c r="E303" s="352" t="s">
        <v>476</v>
      </c>
      <c r="F303" s="352">
        <v>2</v>
      </c>
      <c r="G303" s="352" t="s">
        <v>4468</v>
      </c>
      <c r="H303" s="352"/>
      <c r="I303" s="364"/>
      <c r="J303" s="364"/>
      <c r="K303" s="365"/>
      <c r="L303" s="366" t="s">
        <v>4368</v>
      </c>
    </row>
    <row r="304" ht="19.2" customHeight="1" spans="1:12">
      <c r="A304" s="350">
        <v>298</v>
      </c>
      <c r="B304" s="386" t="s">
        <v>3901</v>
      </c>
      <c r="C304" s="352" t="s">
        <v>4675</v>
      </c>
      <c r="D304" s="352" t="s">
        <v>4676</v>
      </c>
      <c r="E304" s="352" t="s">
        <v>386</v>
      </c>
      <c r="F304" s="352">
        <v>20</v>
      </c>
      <c r="G304" s="352" t="s">
        <v>4468</v>
      </c>
      <c r="H304" s="352"/>
      <c r="I304" s="364"/>
      <c r="J304" s="364"/>
      <c r="K304" s="365"/>
      <c r="L304" s="366" t="s">
        <v>4368</v>
      </c>
    </row>
    <row r="305" ht="19.2" customHeight="1" spans="1:12">
      <c r="A305" s="350">
        <v>299</v>
      </c>
      <c r="B305" s="386" t="s">
        <v>3901</v>
      </c>
      <c r="C305" s="352" t="s">
        <v>4677</v>
      </c>
      <c r="D305" s="352" t="s">
        <v>4678</v>
      </c>
      <c r="E305" s="352" t="s">
        <v>386</v>
      </c>
      <c r="F305" s="352">
        <v>6</v>
      </c>
      <c r="G305" s="352" t="s">
        <v>4468</v>
      </c>
      <c r="H305" s="352"/>
      <c r="I305" s="364"/>
      <c r="J305" s="364"/>
      <c r="K305" s="365"/>
      <c r="L305" s="366" t="s">
        <v>4368</v>
      </c>
    </row>
    <row r="306" ht="19.2" customHeight="1" spans="1:12">
      <c r="A306" s="350">
        <v>300</v>
      </c>
      <c r="B306" s="386" t="s">
        <v>3901</v>
      </c>
      <c r="C306" s="352" t="s">
        <v>4679</v>
      </c>
      <c r="D306" s="352" t="s">
        <v>4680</v>
      </c>
      <c r="E306" s="352" t="s">
        <v>492</v>
      </c>
      <c r="F306" s="352">
        <v>320</v>
      </c>
      <c r="G306" s="352" t="s">
        <v>4468</v>
      </c>
      <c r="H306" s="352"/>
      <c r="I306" s="364"/>
      <c r="J306" s="364"/>
      <c r="K306" s="365"/>
      <c r="L306" s="366" t="s">
        <v>4368</v>
      </c>
    </row>
    <row r="307" ht="19.2" customHeight="1" spans="1:12">
      <c r="A307" s="350">
        <v>301</v>
      </c>
      <c r="B307" s="386" t="s">
        <v>3901</v>
      </c>
      <c r="C307" s="352" t="s">
        <v>4681</v>
      </c>
      <c r="D307" s="352" t="s">
        <v>4682</v>
      </c>
      <c r="E307" s="352" t="s">
        <v>386</v>
      </c>
      <c r="F307" s="352">
        <v>9</v>
      </c>
      <c r="G307" s="352" t="s">
        <v>4468</v>
      </c>
      <c r="H307" s="352"/>
      <c r="I307" s="364"/>
      <c r="J307" s="364"/>
      <c r="K307" s="365"/>
      <c r="L307" s="366" t="s">
        <v>4368</v>
      </c>
    </row>
    <row r="308" ht="19.2" customHeight="1" spans="1:12">
      <c r="A308" s="350">
        <v>302</v>
      </c>
      <c r="B308" s="386" t="s">
        <v>3901</v>
      </c>
      <c r="C308" s="352" t="s">
        <v>4683</v>
      </c>
      <c r="D308" s="352" t="s">
        <v>3906</v>
      </c>
      <c r="E308" s="352" t="s">
        <v>386</v>
      </c>
      <c r="F308" s="352">
        <v>11</v>
      </c>
      <c r="G308" s="352" t="s">
        <v>4468</v>
      </c>
      <c r="H308" s="352"/>
      <c r="I308" s="364"/>
      <c r="J308" s="364"/>
      <c r="K308" s="365"/>
      <c r="L308" s="366" t="s">
        <v>4368</v>
      </c>
    </row>
    <row r="309" ht="19.2" customHeight="1" spans="1:12">
      <c r="A309" s="350">
        <v>303</v>
      </c>
      <c r="B309" s="386" t="s">
        <v>3901</v>
      </c>
      <c r="C309" s="352" t="s">
        <v>4684</v>
      </c>
      <c r="D309" s="352" t="s">
        <v>4685</v>
      </c>
      <c r="E309" s="352" t="s">
        <v>393</v>
      </c>
      <c r="F309" s="352">
        <v>6</v>
      </c>
      <c r="G309" s="352" t="s">
        <v>4468</v>
      </c>
      <c r="H309" s="352"/>
      <c r="I309" s="364"/>
      <c r="J309" s="364"/>
      <c r="K309" s="365"/>
      <c r="L309" s="366" t="s">
        <v>4368</v>
      </c>
    </row>
    <row r="310" ht="19.2" customHeight="1" spans="1:12">
      <c r="A310" s="350">
        <v>304</v>
      </c>
      <c r="B310" s="386" t="s">
        <v>3901</v>
      </c>
      <c r="C310" s="352" t="s">
        <v>4686</v>
      </c>
      <c r="D310" s="352" t="s">
        <v>4687</v>
      </c>
      <c r="E310" s="352" t="s">
        <v>386</v>
      </c>
      <c r="F310" s="352">
        <v>4</v>
      </c>
      <c r="G310" s="352" t="s">
        <v>4468</v>
      </c>
      <c r="H310" s="352"/>
      <c r="I310" s="364"/>
      <c r="J310" s="364"/>
      <c r="K310" s="365"/>
      <c r="L310" s="366" t="s">
        <v>4368</v>
      </c>
    </row>
    <row r="311" ht="19.2" customHeight="1" spans="1:12">
      <c r="A311" s="350">
        <v>305</v>
      </c>
      <c r="B311" s="386" t="s">
        <v>3901</v>
      </c>
      <c r="C311" s="352" t="s">
        <v>4688</v>
      </c>
      <c r="D311" s="352" t="s">
        <v>4689</v>
      </c>
      <c r="E311" s="352" t="s">
        <v>342</v>
      </c>
      <c r="F311" s="352">
        <v>1</v>
      </c>
      <c r="G311" s="352" t="s">
        <v>4468</v>
      </c>
      <c r="H311" s="352"/>
      <c r="I311" s="364"/>
      <c r="J311" s="364"/>
      <c r="K311" s="365"/>
      <c r="L311" s="366" t="s">
        <v>4368</v>
      </c>
    </row>
    <row r="312" ht="19.2" customHeight="1" spans="1:12">
      <c r="A312" s="350">
        <v>306</v>
      </c>
      <c r="B312" s="386" t="s">
        <v>3901</v>
      </c>
      <c r="C312" s="352" t="s">
        <v>3968</v>
      </c>
      <c r="D312" s="352" t="s">
        <v>4690</v>
      </c>
      <c r="E312" s="352" t="s">
        <v>386</v>
      </c>
      <c r="F312" s="352">
        <v>2</v>
      </c>
      <c r="G312" s="352" t="s">
        <v>4468</v>
      </c>
      <c r="H312" s="352"/>
      <c r="I312" s="364"/>
      <c r="J312" s="364"/>
      <c r="K312" s="365"/>
      <c r="L312" s="366" t="s">
        <v>4368</v>
      </c>
    </row>
    <row r="313" ht="19.2" customHeight="1" spans="1:12">
      <c r="A313" s="350">
        <v>307</v>
      </c>
      <c r="B313" s="386" t="s">
        <v>3901</v>
      </c>
      <c r="C313" s="352" t="s">
        <v>4691</v>
      </c>
      <c r="D313" s="352" t="s">
        <v>4692</v>
      </c>
      <c r="E313" s="352" t="s">
        <v>386</v>
      </c>
      <c r="F313" s="352">
        <v>2</v>
      </c>
      <c r="G313" s="352" t="s">
        <v>4468</v>
      </c>
      <c r="H313" s="352"/>
      <c r="I313" s="364"/>
      <c r="J313" s="364"/>
      <c r="K313" s="365"/>
      <c r="L313" s="366" t="s">
        <v>4368</v>
      </c>
    </row>
    <row r="314" ht="19.2" customHeight="1" spans="1:12">
      <c r="A314" s="350">
        <v>308</v>
      </c>
      <c r="B314" s="386" t="s">
        <v>3901</v>
      </c>
      <c r="C314" s="352" t="s">
        <v>4693</v>
      </c>
      <c r="D314" s="352" t="s">
        <v>4694</v>
      </c>
      <c r="E314" s="352" t="s">
        <v>386</v>
      </c>
      <c r="F314" s="352">
        <v>6</v>
      </c>
      <c r="G314" s="352" t="s">
        <v>4468</v>
      </c>
      <c r="H314" s="352"/>
      <c r="I314" s="364"/>
      <c r="J314" s="364"/>
      <c r="K314" s="365"/>
      <c r="L314" s="366" t="s">
        <v>4368</v>
      </c>
    </row>
    <row r="315" ht="19.2" customHeight="1" spans="1:12">
      <c r="A315" s="350">
        <v>309</v>
      </c>
      <c r="B315" s="386" t="s">
        <v>3901</v>
      </c>
      <c r="C315" s="352" t="s">
        <v>4695</v>
      </c>
      <c r="D315" s="352" t="s">
        <v>4696</v>
      </c>
      <c r="E315" s="352" t="s">
        <v>378</v>
      </c>
      <c r="F315" s="352">
        <v>1</v>
      </c>
      <c r="G315" s="352" t="s">
        <v>4468</v>
      </c>
      <c r="H315" s="352"/>
      <c r="I315" s="364"/>
      <c r="J315" s="364"/>
      <c r="K315" s="365"/>
      <c r="L315" s="366" t="s">
        <v>4368</v>
      </c>
    </row>
    <row r="316" ht="19.2" customHeight="1" spans="1:12">
      <c r="A316" s="350">
        <v>310</v>
      </c>
      <c r="B316" s="386" t="s">
        <v>3901</v>
      </c>
      <c r="C316" s="352" t="s">
        <v>4697</v>
      </c>
      <c r="D316" s="352" t="s">
        <v>4698</v>
      </c>
      <c r="E316" s="352" t="s">
        <v>746</v>
      </c>
      <c r="F316" s="352">
        <v>1</v>
      </c>
      <c r="G316" s="352" t="s">
        <v>4468</v>
      </c>
      <c r="H316" s="352"/>
      <c r="I316" s="364"/>
      <c r="J316" s="364"/>
      <c r="K316" s="365"/>
      <c r="L316" s="366" t="s">
        <v>4368</v>
      </c>
    </row>
    <row r="317" ht="19.2" customHeight="1" spans="1:12">
      <c r="A317" s="350">
        <v>311</v>
      </c>
      <c r="B317" s="386" t="s">
        <v>3901</v>
      </c>
      <c r="C317" s="352" t="s">
        <v>4699</v>
      </c>
      <c r="D317" s="352" t="s">
        <v>4700</v>
      </c>
      <c r="E317" s="352" t="s">
        <v>746</v>
      </c>
      <c r="F317" s="352">
        <v>3</v>
      </c>
      <c r="G317" s="352" t="s">
        <v>4468</v>
      </c>
      <c r="H317" s="352"/>
      <c r="I317" s="364"/>
      <c r="J317" s="364"/>
      <c r="K317" s="365"/>
      <c r="L317" s="366" t="s">
        <v>4368</v>
      </c>
    </row>
    <row r="318" ht="19.2" customHeight="1" spans="1:12">
      <c r="A318" s="350">
        <v>312</v>
      </c>
      <c r="B318" s="386" t="s">
        <v>3901</v>
      </c>
      <c r="C318" s="352" t="s">
        <v>4701</v>
      </c>
      <c r="D318" s="352" t="s">
        <v>4702</v>
      </c>
      <c r="E318" s="352" t="s">
        <v>342</v>
      </c>
      <c r="F318" s="352">
        <v>1</v>
      </c>
      <c r="G318" s="352" t="s">
        <v>4468</v>
      </c>
      <c r="H318" s="352"/>
      <c r="I318" s="364"/>
      <c r="J318" s="364"/>
      <c r="K318" s="365"/>
      <c r="L318" s="366" t="s">
        <v>4368</v>
      </c>
    </row>
    <row r="319" ht="19.2" customHeight="1" spans="1:12">
      <c r="A319" s="350">
        <v>313</v>
      </c>
      <c r="B319" s="386" t="s">
        <v>3901</v>
      </c>
      <c r="C319" s="352" t="s">
        <v>4703</v>
      </c>
      <c r="D319" s="352" t="s">
        <v>4704</v>
      </c>
      <c r="E319" s="352" t="s">
        <v>386</v>
      </c>
      <c r="F319" s="352">
        <v>1</v>
      </c>
      <c r="G319" s="352" t="s">
        <v>4468</v>
      </c>
      <c r="H319" s="352"/>
      <c r="I319" s="364"/>
      <c r="J319" s="364"/>
      <c r="K319" s="365"/>
      <c r="L319" s="366" t="s">
        <v>4368</v>
      </c>
    </row>
    <row r="320" ht="19.2" customHeight="1" spans="1:12">
      <c r="A320" s="350">
        <v>314</v>
      </c>
      <c r="B320" s="386" t="s">
        <v>3901</v>
      </c>
      <c r="C320" s="352" t="s">
        <v>4705</v>
      </c>
      <c r="D320" s="352" t="s">
        <v>4706</v>
      </c>
      <c r="E320" s="352" t="s">
        <v>386</v>
      </c>
      <c r="F320" s="352">
        <v>1</v>
      </c>
      <c r="G320" s="352" t="s">
        <v>4468</v>
      </c>
      <c r="H320" s="352"/>
      <c r="I320" s="364"/>
      <c r="J320" s="364"/>
      <c r="K320" s="365"/>
      <c r="L320" s="366" t="s">
        <v>4368</v>
      </c>
    </row>
    <row r="321" ht="19.2" customHeight="1" spans="1:12">
      <c r="A321" s="350">
        <v>315</v>
      </c>
      <c r="B321" s="386" t="s">
        <v>3901</v>
      </c>
      <c r="C321" s="352" t="s">
        <v>4707</v>
      </c>
      <c r="D321" s="352" t="s">
        <v>4708</v>
      </c>
      <c r="E321" s="352" t="s">
        <v>386</v>
      </c>
      <c r="F321" s="352">
        <v>2</v>
      </c>
      <c r="G321" s="352" t="s">
        <v>4468</v>
      </c>
      <c r="H321" s="352"/>
      <c r="I321" s="364"/>
      <c r="J321" s="364"/>
      <c r="K321" s="365"/>
      <c r="L321" s="366" t="s">
        <v>4368</v>
      </c>
    </row>
    <row r="322" ht="19.2" customHeight="1" spans="1:12">
      <c r="A322" s="350">
        <v>316</v>
      </c>
      <c r="B322" s="386" t="s">
        <v>3901</v>
      </c>
      <c r="C322" s="352" t="s">
        <v>4709</v>
      </c>
      <c r="D322" s="352"/>
      <c r="E322" s="352" t="s">
        <v>386</v>
      </c>
      <c r="F322" s="352">
        <v>14</v>
      </c>
      <c r="G322" s="352" t="s">
        <v>4468</v>
      </c>
      <c r="H322" s="352"/>
      <c r="I322" s="364"/>
      <c r="J322" s="364"/>
      <c r="K322" s="365"/>
      <c r="L322" s="366" t="s">
        <v>4368</v>
      </c>
    </row>
    <row r="323" ht="19.2" customHeight="1" spans="1:12">
      <c r="A323" s="350">
        <v>317</v>
      </c>
      <c r="B323" s="386" t="s">
        <v>3901</v>
      </c>
      <c r="C323" s="352" t="s">
        <v>4710</v>
      </c>
      <c r="D323" s="352" t="s">
        <v>4711</v>
      </c>
      <c r="E323" s="352" t="s">
        <v>386</v>
      </c>
      <c r="F323" s="352">
        <v>1</v>
      </c>
      <c r="G323" s="352" t="s">
        <v>4468</v>
      </c>
      <c r="H323" s="352"/>
      <c r="I323" s="364"/>
      <c r="J323" s="364"/>
      <c r="K323" s="365"/>
      <c r="L323" s="366" t="s">
        <v>4368</v>
      </c>
    </row>
    <row r="324" ht="19.2" customHeight="1" spans="1:12">
      <c r="A324" s="350">
        <v>318</v>
      </c>
      <c r="B324" s="386" t="s">
        <v>3901</v>
      </c>
      <c r="C324" s="352" t="s">
        <v>4712</v>
      </c>
      <c r="D324" s="352" t="s">
        <v>4711</v>
      </c>
      <c r="E324" s="352" t="s">
        <v>386</v>
      </c>
      <c r="F324" s="352">
        <v>1</v>
      </c>
      <c r="G324" s="352" t="s">
        <v>4468</v>
      </c>
      <c r="H324" s="352"/>
      <c r="I324" s="364"/>
      <c r="J324" s="364"/>
      <c r="K324" s="365"/>
      <c r="L324" s="366" t="s">
        <v>4368</v>
      </c>
    </row>
    <row r="325" ht="19.2" customHeight="1" spans="1:12">
      <c r="A325" s="154" t="s">
        <v>3856</v>
      </c>
      <c r="B325" s="154"/>
      <c r="C325" s="154"/>
      <c r="D325" s="369"/>
      <c r="E325" s="154"/>
      <c r="F325" s="154">
        <f>SUM(F7:F324)</f>
        <v>10474.4</v>
      </c>
      <c r="G325" s="370"/>
      <c r="H325" s="370"/>
      <c r="I325" s="375">
        <f>SUM(I7:I324)</f>
        <v>0</v>
      </c>
      <c r="J325" s="375"/>
      <c r="K325" s="375">
        <f>SUM(K7:K324)</f>
        <v>0</v>
      </c>
      <c r="L325" s="376"/>
    </row>
    <row r="326" ht="19.2" customHeight="1" spans="1:12">
      <c r="A326" s="154" t="s">
        <v>3818</v>
      </c>
      <c r="B326" s="154"/>
      <c r="C326" s="154"/>
      <c r="D326" s="369"/>
      <c r="E326" s="154"/>
      <c r="F326" s="154"/>
      <c r="G326" s="370"/>
      <c r="H326" s="370"/>
      <c r="I326" s="375"/>
      <c r="J326" s="375"/>
      <c r="K326" s="375"/>
      <c r="L326" s="376"/>
    </row>
    <row r="327" ht="19.2" customHeight="1" spans="1:12">
      <c r="A327" s="154" t="s">
        <v>3857</v>
      </c>
      <c r="B327" s="154"/>
      <c r="C327" s="154"/>
      <c r="D327" s="369"/>
      <c r="E327" s="154"/>
      <c r="F327" s="154"/>
      <c r="G327" s="370"/>
      <c r="H327" s="370"/>
      <c r="I327" s="375"/>
      <c r="J327" s="375"/>
      <c r="K327" s="375">
        <v>0</v>
      </c>
      <c r="L327" s="376"/>
    </row>
    <row r="328" ht="19.5" customHeight="1" spans="1:12">
      <c r="A328" s="371" t="s">
        <v>4351</v>
      </c>
      <c r="B328" s="371"/>
      <c r="C328" s="343"/>
      <c r="E328" s="343"/>
      <c r="F328" s="343"/>
      <c r="G328" s="372"/>
      <c r="H328" s="372"/>
      <c r="I328" s="377" t="s">
        <v>4352</v>
      </c>
      <c r="J328" s="377"/>
      <c r="K328" s="377"/>
      <c r="L328" s="378"/>
    </row>
    <row r="329" ht="29.25" customHeight="1" spans="1:12">
      <c r="A329" s="373" t="s">
        <v>5048</v>
      </c>
      <c r="B329" s="373"/>
      <c r="C329" s="343"/>
      <c r="E329" s="343"/>
      <c r="F329" s="343"/>
      <c r="G329" s="372"/>
      <c r="H329" s="372"/>
      <c r="I329" s="372"/>
      <c r="J329" s="372"/>
      <c r="K329" s="343"/>
      <c r="L329" s="378"/>
    </row>
    <row r="330" ht="15" customHeight="1"/>
    <row r="331" ht="15" customHeight="1"/>
    <row r="332" ht="15" customHeight="1"/>
    <row r="333" ht="15" customHeight="1"/>
    <row r="334" ht="15" customHeight="1"/>
    <row r="335" ht="15" customHeight="1" spans="8:9">
      <c r="H335" s="374" t="e">
        <f>I327+#REF!+#REF!</f>
        <v>#REF!</v>
      </c>
      <c r="I335" s="374"/>
    </row>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sheetData>
  <mergeCells count="17">
    <mergeCell ref="A1:L1"/>
    <mergeCell ref="A3:L3"/>
    <mergeCell ref="I5:J5"/>
    <mergeCell ref="A325:C325"/>
    <mergeCell ref="A326:C326"/>
    <mergeCell ref="A327:C327"/>
    <mergeCell ref="I328:K328"/>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48"/>
  <sheetViews>
    <sheetView zoomScaleSheetLayoutView="90" topLeftCell="A97" workbookViewId="0">
      <selection activeCell="K113" sqref="K113"/>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4188</v>
      </c>
      <c r="C7" s="352" t="s">
        <v>4209</v>
      </c>
      <c r="D7" s="352" t="s">
        <v>4713</v>
      </c>
      <c r="E7" s="352" t="s">
        <v>386</v>
      </c>
      <c r="F7" s="352">
        <v>1</v>
      </c>
      <c r="G7" s="352" t="s">
        <v>4367</v>
      </c>
      <c r="H7" s="352"/>
      <c r="I7" s="364">
        <v>6900</v>
      </c>
      <c r="J7" s="364"/>
      <c r="K7" s="365">
        <v>10</v>
      </c>
      <c r="L7" s="366" t="s">
        <v>4368</v>
      </c>
    </row>
    <row r="8" ht="19.2" customHeight="1" spans="1:12">
      <c r="A8" s="350">
        <v>2</v>
      </c>
      <c r="B8" s="386" t="s">
        <v>4188</v>
      </c>
      <c r="C8" s="352" t="s">
        <v>4714</v>
      </c>
      <c r="D8" s="352" t="s">
        <v>4715</v>
      </c>
      <c r="E8" s="352" t="s">
        <v>386</v>
      </c>
      <c r="F8" s="352">
        <v>1</v>
      </c>
      <c r="G8" s="352" t="s">
        <v>4367</v>
      </c>
      <c r="H8" s="352"/>
      <c r="I8" s="364">
        <v>3700</v>
      </c>
      <c r="J8" s="364"/>
      <c r="K8" s="365">
        <v>10</v>
      </c>
      <c r="L8" s="366" t="s">
        <v>4368</v>
      </c>
    </row>
    <row r="9" ht="19.2" customHeight="1" spans="1:12">
      <c r="A9" s="350">
        <v>3</v>
      </c>
      <c r="B9" s="386" t="s">
        <v>4188</v>
      </c>
      <c r="C9" s="352" t="s">
        <v>4716</v>
      </c>
      <c r="D9" s="352" t="s">
        <v>4717</v>
      </c>
      <c r="E9" s="352" t="s">
        <v>386</v>
      </c>
      <c r="F9" s="352">
        <v>1</v>
      </c>
      <c r="G9" s="352" t="s">
        <v>4367</v>
      </c>
      <c r="H9" s="352"/>
      <c r="I9" s="364">
        <v>4200</v>
      </c>
      <c r="J9" s="364"/>
      <c r="K9" s="365">
        <v>10</v>
      </c>
      <c r="L9" s="366" t="s">
        <v>4368</v>
      </c>
    </row>
    <row r="10" ht="19.2" customHeight="1" spans="1:12">
      <c r="A10" s="350">
        <v>4</v>
      </c>
      <c r="B10" s="386" t="s">
        <v>4188</v>
      </c>
      <c r="C10" s="352" t="s">
        <v>2563</v>
      </c>
      <c r="D10" s="352" t="s">
        <v>4718</v>
      </c>
      <c r="E10" s="352" t="s">
        <v>386</v>
      </c>
      <c r="F10" s="352">
        <v>1</v>
      </c>
      <c r="G10" s="352" t="s">
        <v>4367</v>
      </c>
      <c r="H10" s="352"/>
      <c r="I10" s="364">
        <v>3500</v>
      </c>
      <c r="J10" s="364"/>
      <c r="K10" s="365">
        <v>1</v>
      </c>
      <c r="L10" s="366" t="s">
        <v>4368</v>
      </c>
    </row>
    <row r="11" ht="19.2" customHeight="1" spans="1:12">
      <c r="A11" s="350">
        <v>5</v>
      </c>
      <c r="B11" s="386" t="s">
        <v>4188</v>
      </c>
      <c r="C11" s="352" t="s">
        <v>4716</v>
      </c>
      <c r="D11" s="352" t="s">
        <v>4719</v>
      </c>
      <c r="E11" s="352" t="s">
        <v>386</v>
      </c>
      <c r="F11" s="352">
        <v>1</v>
      </c>
      <c r="G11" s="352" t="s">
        <v>4367</v>
      </c>
      <c r="H11" s="352"/>
      <c r="I11" s="364">
        <v>17000</v>
      </c>
      <c r="J11" s="364"/>
      <c r="K11" s="365">
        <v>10</v>
      </c>
      <c r="L11" s="366" t="s">
        <v>4368</v>
      </c>
    </row>
    <row r="12" ht="19.2" customHeight="1" spans="1:12">
      <c r="A12" s="350">
        <v>6</v>
      </c>
      <c r="B12" s="386" t="s">
        <v>4188</v>
      </c>
      <c r="C12" s="352" t="s">
        <v>4716</v>
      </c>
      <c r="D12" s="352" t="s">
        <v>4720</v>
      </c>
      <c r="E12" s="352" t="s">
        <v>386</v>
      </c>
      <c r="F12" s="352">
        <v>1</v>
      </c>
      <c r="G12" s="352" t="s">
        <v>4367</v>
      </c>
      <c r="H12" s="352"/>
      <c r="I12" s="364">
        <v>11350</v>
      </c>
      <c r="J12" s="364"/>
      <c r="K12" s="365">
        <v>10</v>
      </c>
      <c r="L12" s="366" t="s">
        <v>4368</v>
      </c>
    </row>
    <row r="13" ht="19.2" customHeight="1" spans="1:12">
      <c r="A13" s="350">
        <v>7</v>
      </c>
      <c r="B13" s="386" t="s">
        <v>4188</v>
      </c>
      <c r="C13" s="352" t="s">
        <v>4209</v>
      </c>
      <c r="D13" s="352" t="s">
        <v>4721</v>
      </c>
      <c r="E13" s="352" t="s">
        <v>386</v>
      </c>
      <c r="F13" s="352">
        <v>1</v>
      </c>
      <c r="G13" s="352" t="s">
        <v>4367</v>
      </c>
      <c r="H13" s="352"/>
      <c r="I13" s="364">
        <v>3700</v>
      </c>
      <c r="J13" s="364"/>
      <c r="K13" s="365">
        <v>10</v>
      </c>
      <c r="L13" s="366" t="s">
        <v>4368</v>
      </c>
    </row>
    <row r="14" ht="19.2" customHeight="1" spans="1:12">
      <c r="A14" s="350">
        <v>8</v>
      </c>
      <c r="B14" s="386" t="s">
        <v>4188</v>
      </c>
      <c r="C14" s="352" t="s">
        <v>4192</v>
      </c>
      <c r="D14" s="352" t="s">
        <v>4722</v>
      </c>
      <c r="E14" s="352" t="s">
        <v>342</v>
      </c>
      <c r="F14" s="352">
        <v>1</v>
      </c>
      <c r="G14" s="352" t="s">
        <v>4367</v>
      </c>
      <c r="H14" s="352"/>
      <c r="I14" s="364"/>
      <c r="J14" s="364"/>
      <c r="K14" s="365">
        <v>3</v>
      </c>
      <c r="L14" s="366" t="s">
        <v>4368</v>
      </c>
    </row>
    <row r="15" ht="19.2" customHeight="1" spans="1:12">
      <c r="A15" s="350">
        <v>9</v>
      </c>
      <c r="B15" s="386" t="s">
        <v>4188</v>
      </c>
      <c r="C15" s="352" t="s">
        <v>4723</v>
      </c>
      <c r="D15" s="352" t="s">
        <v>4724</v>
      </c>
      <c r="E15" s="352" t="s">
        <v>378</v>
      </c>
      <c r="F15" s="352">
        <v>1</v>
      </c>
      <c r="G15" s="352" t="s">
        <v>4367</v>
      </c>
      <c r="H15" s="352"/>
      <c r="I15" s="364"/>
      <c r="J15" s="364"/>
      <c r="K15" s="365">
        <v>10</v>
      </c>
      <c r="L15" s="366" t="s">
        <v>4368</v>
      </c>
    </row>
    <row r="16" ht="19.2" customHeight="1" spans="1:12">
      <c r="A16" s="350">
        <v>10</v>
      </c>
      <c r="B16" s="386" t="s">
        <v>4188</v>
      </c>
      <c r="C16" s="352" t="s">
        <v>4725</v>
      </c>
      <c r="D16" s="352" t="s">
        <v>4726</v>
      </c>
      <c r="E16" s="352" t="s">
        <v>386</v>
      </c>
      <c r="F16" s="352">
        <v>2</v>
      </c>
      <c r="G16" s="352" t="s">
        <v>4367</v>
      </c>
      <c r="H16" s="352"/>
      <c r="I16" s="364"/>
      <c r="J16" s="364"/>
      <c r="K16" s="365">
        <v>10</v>
      </c>
      <c r="L16" s="366" t="s">
        <v>4368</v>
      </c>
    </row>
    <row r="17" ht="19.2" customHeight="1" spans="1:12">
      <c r="A17" s="350">
        <v>11</v>
      </c>
      <c r="B17" s="386" t="s">
        <v>4188</v>
      </c>
      <c r="C17" s="352" t="s">
        <v>4727</v>
      </c>
      <c r="D17" s="352" t="s">
        <v>4728</v>
      </c>
      <c r="E17" s="352" t="s">
        <v>342</v>
      </c>
      <c r="F17" s="352">
        <v>10</v>
      </c>
      <c r="G17" s="352" t="s">
        <v>4367</v>
      </c>
      <c r="H17" s="352"/>
      <c r="I17" s="364">
        <v>37000</v>
      </c>
      <c r="J17" s="364"/>
      <c r="K17" s="365">
        <v>100</v>
      </c>
      <c r="L17" s="366" t="s">
        <v>4368</v>
      </c>
    </row>
    <row r="18" ht="19.2" customHeight="1" spans="1:12">
      <c r="A18" s="350">
        <v>12</v>
      </c>
      <c r="B18" s="386" t="s">
        <v>4188</v>
      </c>
      <c r="C18" s="352" t="s">
        <v>4201</v>
      </c>
      <c r="D18" s="352" t="s">
        <v>4729</v>
      </c>
      <c r="E18" s="352" t="s">
        <v>342</v>
      </c>
      <c r="F18" s="352">
        <v>1</v>
      </c>
      <c r="G18" s="352" t="s">
        <v>4367</v>
      </c>
      <c r="H18" s="352"/>
      <c r="I18" s="364">
        <v>5150</v>
      </c>
      <c r="J18" s="364"/>
      <c r="K18" s="365">
        <v>10</v>
      </c>
      <c r="L18" s="366" t="s">
        <v>4368</v>
      </c>
    </row>
    <row r="19" ht="19.2" customHeight="1" spans="1:12">
      <c r="A19" s="350">
        <v>13</v>
      </c>
      <c r="B19" s="386" t="s">
        <v>4188</v>
      </c>
      <c r="C19" s="352" t="s">
        <v>4209</v>
      </c>
      <c r="D19" s="352" t="s">
        <v>4730</v>
      </c>
      <c r="E19" s="352" t="s">
        <v>342</v>
      </c>
      <c r="F19" s="352">
        <v>1</v>
      </c>
      <c r="G19" s="352" t="s">
        <v>4367</v>
      </c>
      <c r="H19" s="352"/>
      <c r="I19" s="364">
        <v>11800</v>
      </c>
      <c r="J19" s="364"/>
      <c r="K19" s="365">
        <v>10</v>
      </c>
      <c r="L19" s="366" t="s">
        <v>4368</v>
      </c>
    </row>
    <row r="20" ht="19.2" customHeight="1" spans="1:12">
      <c r="A20" s="350">
        <v>14</v>
      </c>
      <c r="B20" s="386" t="s">
        <v>4188</v>
      </c>
      <c r="C20" s="352" t="s">
        <v>4209</v>
      </c>
      <c r="D20" s="352" t="s">
        <v>4731</v>
      </c>
      <c r="E20" s="352" t="s">
        <v>342</v>
      </c>
      <c r="F20" s="352">
        <v>1</v>
      </c>
      <c r="G20" s="352" t="s">
        <v>4367</v>
      </c>
      <c r="H20" s="352"/>
      <c r="I20" s="364">
        <v>5800</v>
      </c>
      <c r="J20" s="364"/>
      <c r="K20" s="365">
        <v>10</v>
      </c>
      <c r="L20" s="366" t="s">
        <v>4368</v>
      </c>
    </row>
    <row r="21" ht="19.2" customHeight="1" spans="1:12">
      <c r="A21" s="350">
        <v>15</v>
      </c>
      <c r="B21" s="386" t="s">
        <v>4188</v>
      </c>
      <c r="C21" s="352" t="s">
        <v>4732</v>
      </c>
      <c r="D21" s="352" t="s">
        <v>4728</v>
      </c>
      <c r="E21" s="352" t="s">
        <v>342</v>
      </c>
      <c r="F21" s="352">
        <v>1</v>
      </c>
      <c r="G21" s="352" t="s">
        <v>4367</v>
      </c>
      <c r="H21" s="352"/>
      <c r="I21" s="364">
        <v>5800</v>
      </c>
      <c r="J21" s="364"/>
      <c r="K21" s="365">
        <v>10</v>
      </c>
      <c r="L21" s="366" t="s">
        <v>4368</v>
      </c>
    </row>
    <row r="22" ht="19.2" customHeight="1" spans="1:12">
      <c r="A22" s="350">
        <v>16</v>
      </c>
      <c r="B22" s="386" t="s">
        <v>4188</v>
      </c>
      <c r="C22" s="352" t="s">
        <v>4733</v>
      </c>
      <c r="D22" s="352" t="s">
        <v>4734</v>
      </c>
      <c r="E22" s="352" t="s">
        <v>342</v>
      </c>
      <c r="F22" s="352">
        <v>1</v>
      </c>
      <c r="G22" s="352" t="s">
        <v>4367</v>
      </c>
      <c r="H22" s="352"/>
      <c r="I22" s="364"/>
      <c r="J22" s="364"/>
      <c r="K22" s="365">
        <v>20</v>
      </c>
      <c r="L22" s="366" t="s">
        <v>4368</v>
      </c>
    </row>
    <row r="23" ht="19.2" customHeight="1" spans="1:12">
      <c r="A23" s="350">
        <v>17</v>
      </c>
      <c r="B23" s="386" t="s">
        <v>4188</v>
      </c>
      <c r="C23" s="352" t="s">
        <v>4735</v>
      </c>
      <c r="D23" s="352" t="s">
        <v>4736</v>
      </c>
      <c r="E23" s="352" t="s">
        <v>386</v>
      </c>
      <c r="F23" s="352">
        <v>1</v>
      </c>
      <c r="G23" s="352" t="s">
        <v>4367</v>
      </c>
      <c r="H23" s="352"/>
      <c r="I23" s="364">
        <v>43000</v>
      </c>
      <c r="J23" s="364"/>
      <c r="K23" s="365">
        <v>55</v>
      </c>
      <c r="L23" s="366" t="s">
        <v>4368</v>
      </c>
    </row>
    <row r="24" ht="19.2" customHeight="1" spans="1:12">
      <c r="A24" s="350">
        <v>18</v>
      </c>
      <c r="B24" s="386" t="s">
        <v>4188</v>
      </c>
      <c r="C24" s="352" t="s">
        <v>4201</v>
      </c>
      <c r="D24" s="352" t="s">
        <v>4737</v>
      </c>
      <c r="E24" s="352" t="s">
        <v>342</v>
      </c>
      <c r="F24" s="352">
        <v>1</v>
      </c>
      <c r="G24" s="352" t="s">
        <v>4367</v>
      </c>
      <c r="H24" s="352"/>
      <c r="I24" s="364">
        <v>5150</v>
      </c>
      <c r="J24" s="364"/>
      <c r="K24" s="365">
        <v>10</v>
      </c>
      <c r="L24" s="366" t="s">
        <v>4368</v>
      </c>
    </row>
    <row r="25" ht="19.2" customHeight="1" spans="1:12">
      <c r="A25" s="350">
        <v>19</v>
      </c>
      <c r="B25" s="386" t="s">
        <v>4188</v>
      </c>
      <c r="C25" s="352" t="s">
        <v>4738</v>
      </c>
      <c r="D25" s="352" t="s">
        <v>4739</v>
      </c>
      <c r="E25" s="352" t="s">
        <v>386</v>
      </c>
      <c r="F25" s="352">
        <v>1</v>
      </c>
      <c r="G25" s="352" t="s">
        <v>4367</v>
      </c>
      <c r="H25" s="352"/>
      <c r="I25" s="364"/>
      <c r="J25" s="364"/>
      <c r="K25" s="365">
        <v>20</v>
      </c>
      <c r="L25" s="366" t="s">
        <v>4368</v>
      </c>
    </row>
    <row r="26" ht="19.2" customHeight="1" spans="1:12">
      <c r="A26" s="350">
        <v>20</v>
      </c>
      <c r="B26" s="386" t="s">
        <v>4188</v>
      </c>
      <c r="C26" s="352" t="s">
        <v>4733</v>
      </c>
      <c r="D26" s="352" t="s">
        <v>4740</v>
      </c>
      <c r="E26" s="352" t="s">
        <v>386</v>
      </c>
      <c r="F26" s="352">
        <v>1</v>
      </c>
      <c r="G26" s="352" t="s">
        <v>4367</v>
      </c>
      <c r="H26" s="352"/>
      <c r="I26" s="364"/>
      <c r="J26" s="364"/>
      <c r="K26" s="365">
        <v>20</v>
      </c>
      <c r="L26" s="366" t="s">
        <v>4368</v>
      </c>
    </row>
    <row r="27" ht="19.2" customHeight="1" spans="1:12">
      <c r="A27" s="350">
        <v>21</v>
      </c>
      <c r="B27" s="386" t="s">
        <v>4188</v>
      </c>
      <c r="C27" s="352" t="s">
        <v>4201</v>
      </c>
      <c r="D27" s="352" t="s">
        <v>4741</v>
      </c>
      <c r="E27" s="352" t="s">
        <v>342</v>
      </c>
      <c r="F27" s="352">
        <v>1</v>
      </c>
      <c r="G27" s="352" t="s">
        <v>4367</v>
      </c>
      <c r="H27" s="352"/>
      <c r="I27" s="364">
        <v>4550</v>
      </c>
      <c r="J27" s="364"/>
      <c r="K27" s="365">
        <v>10</v>
      </c>
      <c r="L27" s="366" t="s">
        <v>4368</v>
      </c>
    </row>
    <row r="28" ht="19.2" customHeight="1" spans="1:12">
      <c r="A28" s="350">
        <v>22</v>
      </c>
      <c r="B28" s="386" t="s">
        <v>4188</v>
      </c>
      <c r="C28" s="352" t="s">
        <v>2563</v>
      </c>
      <c r="D28" s="352">
        <v>2600</v>
      </c>
      <c r="E28" s="352" t="s">
        <v>386</v>
      </c>
      <c r="F28" s="352">
        <v>1</v>
      </c>
      <c r="G28" s="352" t="s">
        <v>4367</v>
      </c>
      <c r="H28" s="352"/>
      <c r="I28" s="364"/>
      <c r="J28" s="364"/>
      <c r="K28" s="365">
        <v>1</v>
      </c>
      <c r="L28" s="366" t="s">
        <v>4368</v>
      </c>
    </row>
    <row r="29" ht="19.2" customHeight="1" spans="1:12">
      <c r="A29" s="350">
        <v>23</v>
      </c>
      <c r="B29" s="386" t="s">
        <v>4188</v>
      </c>
      <c r="C29" s="352" t="s">
        <v>4738</v>
      </c>
      <c r="D29" s="352" t="s">
        <v>4742</v>
      </c>
      <c r="E29" s="352" t="s">
        <v>386</v>
      </c>
      <c r="F29" s="352">
        <v>1</v>
      </c>
      <c r="G29" s="352" t="s">
        <v>4367</v>
      </c>
      <c r="H29" s="352"/>
      <c r="I29" s="364"/>
      <c r="J29" s="364"/>
      <c r="K29" s="365">
        <v>40</v>
      </c>
      <c r="L29" s="366" t="s">
        <v>4368</v>
      </c>
    </row>
    <row r="30" ht="19.2" customHeight="1" spans="1:12">
      <c r="A30" s="350">
        <v>24</v>
      </c>
      <c r="B30" s="386" t="s">
        <v>4188</v>
      </c>
      <c r="C30" s="352" t="s">
        <v>4743</v>
      </c>
      <c r="D30" s="352" t="s">
        <v>4744</v>
      </c>
      <c r="E30" s="352" t="s">
        <v>342</v>
      </c>
      <c r="F30" s="352">
        <v>1</v>
      </c>
      <c r="G30" s="352" t="s">
        <v>4367</v>
      </c>
      <c r="H30" s="352"/>
      <c r="I30" s="364"/>
      <c r="J30" s="364"/>
      <c r="K30" s="365">
        <v>10</v>
      </c>
      <c r="L30" s="366" t="s">
        <v>4368</v>
      </c>
    </row>
    <row r="31" ht="19.2" customHeight="1" spans="1:12">
      <c r="A31" s="350">
        <v>25</v>
      </c>
      <c r="B31" s="386" t="s">
        <v>4188</v>
      </c>
      <c r="C31" s="352" t="s">
        <v>2761</v>
      </c>
      <c r="D31" s="352" t="s">
        <v>4745</v>
      </c>
      <c r="E31" s="352" t="s">
        <v>386</v>
      </c>
      <c r="F31" s="352">
        <v>2</v>
      </c>
      <c r="G31" s="352" t="s">
        <v>4367</v>
      </c>
      <c r="H31" s="352"/>
      <c r="I31" s="364"/>
      <c r="J31" s="364"/>
      <c r="K31" s="365">
        <v>10</v>
      </c>
      <c r="L31" s="366" t="s">
        <v>4368</v>
      </c>
    </row>
    <row r="32" ht="19.2" customHeight="1" spans="1:12">
      <c r="A32" s="350">
        <v>26</v>
      </c>
      <c r="B32" s="386" t="s">
        <v>4188</v>
      </c>
      <c r="C32" s="352" t="s">
        <v>4209</v>
      </c>
      <c r="D32" s="352" t="s">
        <v>4746</v>
      </c>
      <c r="E32" s="352" t="s">
        <v>386</v>
      </c>
      <c r="F32" s="352">
        <v>1</v>
      </c>
      <c r="G32" s="352" t="s">
        <v>4367</v>
      </c>
      <c r="H32" s="352"/>
      <c r="I32" s="364">
        <v>6800</v>
      </c>
      <c r="J32" s="364"/>
      <c r="K32" s="365">
        <v>10</v>
      </c>
      <c r="L32" s="366" t="s">
        <v>4368</v>
      </c>
    </row>
    <row r="33" ht="19.2" customHeight="1" spans="1:12">
      <c r="A33" s="350">
        <v>27</v>
      </c>
      <c r="B33" s="386" t="s">
        <v>4188</v>
      </c>
      <c r="C33" s="352" t="s">
        <v>4747</v>
      </c>
      <c r="D33" s="352" t="s">
        <v>4748</v>
      </c>
      <c r="E33" s="352" t="s">
        <v>386</v>
      </c>
      <c r="F33" s="352">
        <v>1</v>
      </c>
      <c r="G33" s="352" t="s">
        <v>4367</v>
      </c>
      <c r="H33" s="352"/>
      <c r="I33" s="364">
        <v>9500</v>
      </c>
      <c r="J33" s="364"/>
      <c r="K33" s="365">
        <v>5</v>
      </c>
      <c r="L33" s="366" t="s">
        <v>4368</v>
      </c>
    </row>
    <row r="34" ht="19.2" customHeight="1" spans="1:12">
      <c r="A34" s="350">
        <v>28</v>
      </c>
      <c r="B34" s="386" t="s">
        <v>4188</v>
      </c>
      <c r="C34" s="352" t="s">
        <v>4749</v>
      </c>
      <c r="D34" s="352"/>
      <c r="E34" s="352" t="s">
        <v>386</v>
      </c>
      <c r="F34" s="352">
        <v>1</v>
      </c>
      <c r="G34" s="352" t="s">
        <v>4367</v>
      </c>
      <c r="H34" s="352"/>
      <c r="I34" s="364"/>
      <c r="J34" s="364"/>
      <c r="K34" s="365">
        <v>6</v>
      </c>
      <c r="L34" s="366" t="s">
        <v>4368</v>
      </c>
    </row>
    <row r="35" ht="19.2" customHeight="1" spans="1:12">
      <c r="A35" s="350">
        <v>29</v>
      </c>
      <c r="B35" s="386" t="s">
        <v>4188</v>
      </c>
      <c r="C35" s="352" t="s">
        <v>4750</v>
      </c>
      <c r="D35" s="352" t="s">
        <v>4751</v>
      </c>
      <c r="E35" s="352" t="s">
        <v>386</v>
      </c>
      <c r="F35" s="352">
        <v>1</v>
      </c>
      <c r="G35" s="352" t="s">
        <v>4367</v>
      </c>
      <c r="H35" s="352"/>
      <c r="I35" s="364"/>
      <c r="J35" s="364"/>
      <c r="K35" s="365">
        <v>10</v>
      </c>
      <c r="L35" s="366" t="s">
        <v>4368</v>
      </c>
    </row>
    <row r="36" ht="19.2" customHeight="1" spans="1:12">
      <c r="A36" s="350">
        <v>30</v>
      </c>
      <c r="B36" s="386" t="s">
        <v>4188</v>
      </c>
      <c r="C36" s="352" t="s">
        <v>4752</v>
      </c>
      <c r="D36" s="352" t="s">
        <v>4753</v>
      </c>
      <c r="E36" s="352" t="s">
        <v>386</v>
      </c>
      <c r="F36" s="352">
        <v>2</v>
      </c>
      <c r="G36" s="352" t="s">
        <v>4367</v>
      </c>
      <c r="H36" s="352"/>
      <c r="I36" s="364"/>
      <c r="J36" s="364"/>
      <c r="K36" s="365">
        <v>10</v>
      </c>
      <c r="L36" s="366" t="s">
        <v>4368</v>
      </c>
    </row>
    <row r="37" ht="19.2" customHeight="1" spans="1:12">
      <c r="A37" s="350">
        <v>31</v>
      </c>
      <c r="B37" s="386" t="s">
        <v>4188</v>
      </c>
      <c r="C37" s="352" t="s">
        <v>4754</v>
      </c>
      <c r="D37" s="352" t="s">
        <v>4755</v>
      </c>
      <c r="E37" s="352" t="s">
        <v>386</v>
      </c>
      <c r="F37" s="352">
        <v>1</v>
      </c>
      <c r="G37" s="352" t="s">
        <v>4367</v>
      </c>
      <c r="H37" s="352"/>
      <c r="I37" s="364"/>
      <c r="J37" s="364"/>
      <c r="K37" s="365">
        <v>0</v>
      </c>
      <c r="L37" s="366" t="s">
        <v>4368</v>
      </c>
    </row>
    <row r="38" ht="19.2" customHeight="1" spans="1:12">
      <c r="A38" s="350">
        <v>32</v>
      </c>
      <c r="B38" s="386" t="s">
        <v>4188</v>
      </c>
      <c r="C38" s="352" t="s">
        <v>4756</v>
      </c>
      <c r="D38" s="352" t="s">
        <v>4757</v>
      </c>
      <c r="E38" s="352" t="s">
        <v>386</v>
      </c>
      <c r="F38" s="352">
        <v>2</v>
      </c>
      <c r="G38" s="352" t="s">
        <v>4367</v>
      </c>
      <c r="H38" s="352"/>
      <c r="I38" s="364"/>
      <c r="J38" s="364"/>
      <c r="K38" s="365">
        <v>0</v>
      </c>
      <c r="L38" s="366" t="s">
        <v>4368</v>
      </c>
    </row>
    <row r="39" ht="19.2" customHeight="1" spans="1:12">
      <c r="A39" s="350">
        <v>33</v>
      </c>
      <c r="B39" s="386" t="s">
        <v>4188</v>
      </c>
      <c r="C39" s="352" t="s">
        <v>4758</v>
      </c>
      <c r="D39" s="352" t="s">
        <v>4759</v>
      </c>
      <c r="E39" s="352" t="s">
        <v>386</v>
      </c>
      <c r="F39" s="352">
        <v>6</v>
      </c>
      <c r="G39" s="352" t="s">
        <v>4367</v>
      </c>
      <c r="H39" s="352"/>
      <c r="I39" s="364"/>
      <c r="J39" s="364"/>
      <c r="K39" s="365">
        <v>0</v>
      </c>
      <c r="L39" s="366" t="s">
        <v>4368</v>
      </c>
    </row>
    <row r="40" ht="19.2" customHeight="1" spans="1:12">
      <c r="A40" s="350">
        <v>34</v>
      </c>
      <c r="B40" s="386" t="s">
        <v>4188</v>
      </c>
      <c r="C40" s="352" t="s">
        <v>4760</v>
      </c>
      <c r="D40" s="352" t="s">
        <v>4761</v>
      </c>
      <c r="E40" s="352" t="s">
        <v>386</v>
      </c>
      <c r="F40" s="352">
        <v>100</v>
      </c>
      <c r="G40" s="352" t="s">
        <v>4367</v>
      </c>
      <c r="H40" s="352"/>
      <c r="I40" s="364"/>
      <c r="J40" s="364"/>
      <c r="K40" s="365">
        <v>10</v>
      </c>
      <c r="L40" s="366" t="s">
        <v>4368</v>
      </c>
    </row>
    <row r="41" ht="19.2" customHeight="1" spans="1:12">
      <c r="A41" s="350">
        <v>35</v>
      </c>
      <c r="B41" s="386" t="s">
        <v>4188</v>
      </c>
      <c r="C41" s="352" t="s">
        <v>4762</v>
      </c>
      <c r="D41" s="352" t="s">
        <v>4763</v>
      </c>
      <c r="E41" s="352" t="s">
        <v>386</v>
      </c>
      <c r="F41" s="352">
        <v>5</v>
      </c>
      <c r="G41" s="352" t="s">
        <v>4367</v>
      </c>
      <c r="H41" s="352"/>
      <c r="I41" s="364">
        <v>70000</v>
      </c>
      <c r="J41" s="364"/>
      <c r="K41" s="365">
        <v>20</v>
      </c>
      <c r="L41" s="366" t="s">
        <v>4368</v>
      </c>
    </row>
    <row r="42" ht="19.2" customHeight="1" spans="1:12">
      <c r="A42" s="350">
        <v>36</v>
      </c>
      <c r="B42" s="386" t="s">
        <v>4188</v>
      </c>
      <c r="C42" s="352" t="s">
        <v>4192</v>
      </c>
      <c r="D42" s="352" t="s">
        <v>4764</v>
      </c>
      <c r="E42" s="352" t="s">
        <v>342</v>
      </c>
      <c r="F42" s="352">
        <v>1</v>
      </c>
      <c r="G42" s="352" t="s">
        <v>4367</v>
      </c>
      <c r="H42" s="352"/>
      <c r="I42" s="364">
        <v>3300</v>
      </c>
      <c r="J42" s="364"/>
      <c r="K42" s="365">
        <v>10</v>
      </c>
      <c r="L42" s="366" t="s">
        <v>4368</v>
      </c>
    </row>
    <row r="43" ht="19.2" customHeight="1" spans="1:12">
      <c r="A43" s="350">
        <v>37</v>
      </c>
      <c r="B43" s="386" t="s">
        <v>4188</v>
      </c>
      <c r="C43" s="352" t="s">
        <v>4765</v>
      </c>
      <c r="D43" s="352" t="s">
        <v>4766</v>
      </c>
      <c r="E43" s="352" t="s">
        <v>342</v>
      </c>
      <c r="F43" s="352">
        <v>1</v>
      </c>
      <c r="G43" s="352" t="s">
        <v>4367</v>
      </c>
      <c r="H43" s="352"/>
      <c r="I43" s="364">
        <v>6800</v>
      </c>
      <c r="J43" s="364"/>
      <c r="K43" s="365">
        <v>10</v>
      </c>
      <c r="L43" s="366" t="s">
        <v>4368</v>
      </c>
    </row>
    <row r="44" ht="19.2" customHeight="1" spans="1:12">
      <c r="A44" s="350">
        <v>38</v>
      </c>
      <c r="B44" s="386" t="s">
        <v>4188</v>
      </c>
      <c r="C44" s="352" t="s">
        <v>4765</v>
      </c>
      <c r="D44" s="352" t="s">
        <v>4767</v>
      </c>
      <c r="E44" s="352" t="s">
        <v>342</v>
      </c>
      <c r="F44" s="352">
        <v>1</v>
      </c>
      <c r="G44" s="352" t="s">
        <v>4367</v>
      </c>
      <c r="H44" s="352"/>
      <c r="I44" s="364"/>
      <c r="J44" s="364"/>
      <c r="K44" s="365">
        <v>10</v>
      </c>
      <c r="L44" s="366" t="s">
        <v>4368</v>
      </c>
    </row>
    <row r="45" ht="19.2" customHeight="1" spans="1:12">
      <c r="A45" s="350">
        <v>39</v>
      </c>
      <c r="B45" s="386" t="s">
        <v>4188</v>
      </c>
      <c r="C45" s="352" t="s">
        <v>4768</v>
      </c>
      <c r="D45" s="352" t="s">
        <v>4769</v>
      </c>
      <c r="E45" s="352" t="s">
        <v>342</v>
      </c>
      <c r="F45" s="352">
        <v>1</v>
      </c>
      <c r="G45" s="352" t="s">
        <v>4367</v>
      </c>
      <c r="H45" s="352"/>
      <c r="I45" s="364">
        <v>2980</v>
      </c>
      <c r="J45" s="364"/>
      <c r="K45" s="365">
        <v>10</v>
      </c>
      <c r="L45" s="366" t="s">
        <v>4368</v>
      </c>
    </row>
    <row r="46" ht="19.2" customHeight="1" spans="1:12">
      <c r="A46" s="350">
        <v>40</v>
      </c>
      <c r="B46" s="386" t="s">
        <v>4188</v>
      </c>
      <c r="C46" s="352" t="s">
        <v>4201</v>
      </c>
      <c r="D46" s="352" t="s">
        <v>4737</v>
      </c>
      <c r="E46" s="352" t="s">
        <v>342</v>
      </c>
      <c r="F46" s="352">
        <v>1</v>
      </c>
      <c r="G46" s="352" t="s">
        <v>4468</v>
      </c>
      <c r="H46" s="352"/>
      <c r="I46" s="364">
        <v>4080</v>
      </c>
      <c r="J46" s="364"/>
      <c r="K46" s="365">
        <v>10</v>
      </c>
      <c r="L46" s="366" t="s">
        <v>4368</v>
      </c>
    </row>
    <row r="47" ht="19.2" customHeight="1" spans="1:12">
      <c r="A47" s="350">
        <v>41</v>
      </c>
      <c r="B47" s="386" t="s">
        <v>4188</v>
      </c>
      <c r="C47" s="352" t="s">
        <v>4770</v>
      </c>
      <c r="D47" s="352" t="s">
        <v>4771</v>
      </c>
      <c r="E47" s="352" t="s">
        <v>342</v>
      </c>
      <c r="F47" s="352">
        <v>1</v>
      </c>
      <c r="G47" s="352" t="s">
        <v>4468</v>
      </c>
      <c r="H47" s="352"/>
      <c r="I47" s="364"/>
      <c r="J47" s="364"/>
      <c r="K47" s="365">
        <v>30</v>
      </c>
      <c r="L47" s="366" t="s">
        <v>4368</v>
      </c>
    </row>
    <row r="48" ht="19.2" customHeight="1" spans="1:12">
      <c r="A48" s="350">
        <v>42</v>
      </c>
      <c r="B48" s="386" t="s">
        <v>4188</v>
      </c>
      <c r="C48" s="352" t="s">
        <v>4772</v>
      </c>
      <c r="D48" s="352" t="s">
        <v>4773</v>
      </c>
      <c r="E48" s="352" t="s">
        <v>342</v>
      </c>
      <c r="F48" s="352">
        <v>1</v>
      </c>
      <c r="G48" s="352" t="s">
        <v>4468</v>
      </c>
      <c r="H48" s="352"/>
      <c r="I48" s="364"/>
      <c r="J48" s="364"/>
      <c r="K48" s="365">
        <v>10</v>
      </c>
      <c r="L48" s="366" t="s">
        <v>4368</v>
      </c>
    </row>
    <row r="49" ht="19.2" customHeight="1" spans="1:12">
      <c r="A49" s="350">
        <v>43</v>
      </c>
      <c r="B49" s="386" t="s">
        <v>4188</v>
      </c>
      <c r="C49" s="352" t="s">
        <v>4201</v>
      </c>
      <c r="D49" s="352" t="s">
        <v>4774</v>
      </c>
      <c r="E49" s="352" t="s">
        <v>342</v>
      </c>
      <c r="F49" s="352">
        <v>1</v>
      </c>
      <c r="G49" s="352" t="s">
        <v>4468</v>
      </c>
      <c r="H49" s="352"/>
      <c r="I49" s="364">
        <v>4080</v>
      </c>
      <c r="J49" s="364"/>
      <c r="K49" s="365">
        <v>10</v>
      </c>
      <c r="L49" s="366" t="s">
        <v>4368</v>
      </c>
    </row>
    <row r="50" ht="19.2" customHeight="1" spans="1:12">
      <c r="A50" s="350">
        <v>44</v>
      </c>
      <c r="B50" s="386" t="s">
        <v>4188</v>
      </c>
      <c r="C50" s="352" t="s">
        <v>4201</v>
      </c>
      <c r="D50" s="352" t="s">
        <v>4775</v>
      </c>
      <c r="E50" s="352" t="s">
        <v>342</v>
      </c>
      <c r="F50" s="352">
        <v>1</v>
      </c>
      <c r="G50" s="352" t="s">
        <v>4468</v>
      </c>
      <c r="H50" s="352"/>
      <c r="I50" s="364">
        <v>4200</v>
      </c>
      <c r="J50" s="364"/>
      <c r="K50" s="365">
        <v>10</v>
      </c>
      <c r="L50" s="366" t="s">
        <v>4368</v>
      </c>
    </row>
    <row r="51" ht="19.2" customHeight="1" spans="1:12">
      <c r="A51" s="350">
        <v>45</v>
      </c>
      <c r="B51" s="386" t="s">
        <v>4188</v>
      </c>
      <c r="C51" s="352" t="s">
        <v>4201</v>
      </c>
      <c r="D51" s="352" t="s">
        <v>4737</v>
      </c>
      <c r="E51" s="352" t="s">
        <v>342</v>
      </c>
      <c r="F51" s="352">
        <v>2</v>
      </c>
      <c r="G51" s="352" t="s">
        <v>4468</v>
      </c>
      <c r="H51" s="352"/>
      <c r="I51" s="364">
        <v>10960</v>
      </c>
      <c r="J51" s="364"/>
      <c r="K51" s="365">
        <v>10</v>
      </c>
      <c r="L51" s="366" t="s">
        <v>4368</v>
      </c>
    </row>
    <row r="52" ht="19.2" customHeight="1" spans="1:12">
      <c r="A52" s="350">
        <v>46</v>
      </c>
      <c r="B52" s="386" t="s">
        <v>4188</v>
      </c>
      <c r="C52" s="352" t="s">
        <v>4201</v>
      </c>
      <c r="D52" s="352" t="s">
        <v>4776</v>
      </c>
      <c r="E52" s="352" t="s">
        <v>342</v>
      </c>
      <c r="F52" s="352">
        <v>1</v>
      </c>
      <c r="G52" s="352" t="s">
        <v>4468</v>
      </c>
      <c r="H52" s="352"/>
      <c r="I52" s="364">
        <v>5480</v>
      </c>
      <c r="J52" s="364"/>
      <c r="K52" s="365">
        <v>10</v>
      </c>
      <c r="L52" s="366" t="s">
        <v>4368</v>
      </c>
    </row>
    <row r="53" ht="19.2" customHeight="1" spans="1:12">
      <c r="A53" s="350">
        <v>47</v>
      </c>
      <c r="B53" s="386" t="s">
        <v>4188</v>
      </c>
      <c r="C53" s="352" t="s">
        <v>2761</v>
      </c>
      <c r="D53" s="352" t="s">
        <v>4777</v>
      </c>
      <c r="E53" s="352" t="s">
        <v>342</v>
      </c>
      <c r="F53" s="352">
        <v>3</v>
      </c>
      <c r="G53" s="352" t="s">
        <v>4468</v>
      </c>
      <c r="H53" s="352"/>
      <c r="I53" s="364">
        <v>9000</v>
      </c>
      <c r="J53" s="364"/>
      <c r="K53" s="365">
        <v>6</v>
      </c>
      <c r="L53" s="366" t="s">
        <v>4368</v>
      </c>
    </row>
    <row r="54" ht="19.2" customHeight="1" spans="1:12">
      <c r="A54" s="350">
        <v>48</v>
      </c>
      <c r="B54" s="386" t="s">
        <v>4188</v>
      </c>
      <c r="C54" s="352" t="s">
        <v>4778</v>
      </c>
      <c r="D54" s="352" t="s">
        <v>4737</v>
      </c>
      <c r="E54" s="352" t="s">
        <v>342</v>
      </c>
      <c r="F54" s="352">
        <v>1</v>
      </c>
      <c r="G54" s="352" t="s">
        <v>4468</v>
      </c>
      <c r="H54" s="352"/>
      <c r="I54" s="364">
        <v>5480</v>
      </c>
      <c r="J54" s="364"/>
      <c r="K54" s="365">
        <v>10</v>
      </c>
      <c r="L54" s="366" t="s">
        <v>4368</v>
      </c>
    </row>
    <row r="55" ht="19.2" customHeight="1" spans="1:12">
      <c r="A55" s="350">
        <v>49</v>
      </c>
      <c r="B55" s="386" t="s">
        <v>4188</v>
      </c>
      <c r="C55" s="352" t="s">
        <v>2761</v>
      </c>
      <c r="D55" s="352" t="s">
        <v>4779</v>
      </c>
      <c r="E55" s="352" t="s">
        <v>342</v>
      </c>
      <c r="F55" s="352">
        <v>1</v>
      </c>
      <c r="G55" s="352" t="s">
        <v>4468</v>
      </c>
      <c r="H55" s="352"/>
      <c r="I55" s="364">
        <v>3100</v>
      </c>
      <c r="J55" s="364"/>
      <c r="K55" s="365">
        <v>6</v>
      </c>
      <c r="L55" s="366" t="s">
        <v>4368</v>
      </c>
    </row>
    <row r="56" ht="19.2" customHeight="1" spans="1:12">
      <c r="A56" s="350">
        <v>50</v>
      </c>
      <c r="B56" s="386" t="s">
        <v>4188</v>
      </c>
      <c r="C56" s="352" t="s">
        <v>4778</v>
      </c>
      <c r="D56" s="352" t="s">
        <v>4780</v>
      </c>
      <c r="E56" s="352" t="s">
        <v>342</v>
      </c>
      <c r="F56" s="352">
        <v>1</v>
      </c>
      <c r="G56" s="352" t="s">
        <v>4468</v>
      </c>
      <c r="H56" s="352"/>
      <c r="I56" s="364">
        <v>3830</v>
      </c>
      <c r="J56" s="364"/>
      <c r="K56" s="365">
        <v>10</v>
      </c>
      <c r="L56" s="366" t="s">
        <v>4368</v>
      </c>
    </row>
    <row r="57" ht="19.2" customHeight="1" spans="1:12">
      <c r="A57" s="350">
        <v>51</v>
      </c>
      <c r="B57" s="386" t="s">
        <v>4188</v>
      </c>
      <c r="C57" s="352" t="s">
        <v>4778</v>
      </c>
      <c r="D57" s="352" t="s">
        <v>4737</v>
      </c>
      <c r="E57" s="352" t="s">
        <v>342</v>
      </c>
      <c r="F57" s="352">
        <v>1</v>
      </c>
      <c r="G57" s="352" t="s">
        <v>4468</v>
      </c>
      <c r="H57" s="352"/>
      <c r="I57" s="364">
        <v>5480</v>
      </c>
      <c r="J57" s="364"/>
      <c r="K57" s="365">
        <v>10</v>
      </c>
      <c r="L57" s="366" t="s">
        <v>4368</v>
      </c>
    </row>
    <row r="58" ht="19.2" customHeight="1" spans="1:12">
      <c r="A58" s="350">
        <v>52</v>
      </c>
      <c r="B58" s="386" t="s">
        <v>4188</v>
      </c>
      <c r="C58" s="352" t="s">
        <v>4778</v>
      </c>
      <c r="D58" s="352" t="s">
        <v>4737</v>
      </c>
      <c r="E58" s="352" t="s">
        <v>342</v>
      </c>
      <c r="F58" s="352">
        <v>1</v>
      </c>
      <c r="G58" s="352" t="s">
        <v>4468</v>
      </c>
      <c r="H58" s="352"/>
      <c r="I58" s="364">
        <v>5480</v>
      </c>
      <c r="J58" s="364"/>
      <c r="K58" s="365">
        <v>10</v>
      </c>
      <c r="L58" s="366" t="s">
        <v>4368</v>
      </c>
    </row>
    <row r="59" ht="19.2" customHeight="1" spans="1:12">
      <c r="A59" s="350">
        <v>53</v>
      </c>
      <c r="B59" s="386" t="s">
        <v>4188</v>
      </c>
      <c r="C59" s="352" t="s">
        <v>4778</v>
      </c>
      <c r="D59" s="352" t="s">
        <v>4781</v>
      </c>
      <c r="E59" s="352" t="s">
        <v>342</v>
      </c>
      <c r="F59" s="352">
        <v>1</v>
      </c>
      <c r="G59" s="352" t="s">
        <v>4468</v>
      </c>
      <c r="H59" s="352"/>
      <c r="I59" s="364">
        <v>4200</v>
      </c>
      <c r="J59" s="364"/>
      <c r="K59" s="365">
        <v>10</v>
      </c>
      <c r="L59" s="366" t="s">
        <v>4368</v>
      </c>
    </row>
    <row r="60" ht="19.2" customHeight="1" spans="1:12">
      <c r="A60" s="350">
        <v>54</v>
      </c>
      <c r="B60" s="386" t="s">
        <v>4188</v>
      </c>
      <c r="C60" s="352" t="s">
        <v>4209</v>
      </c>
      <c r="D60" s="352" t="s">
        <v>4782</v>
      </c>
      <c r="E60" s="352" t="s">
        <v>342</v>
      </c>
      <c r="F60" s="352">
        <v>1</v>
      </c>
      <c r="G60" s="352" t="s">
        <v>4468</v>
      </c>
      <c r="H60" s="352"/>
      <c r="I60" s="364">
        <v>5588</v>
      </c>
      <c r="J60" s="364"/>
      <c r="K60" s="365">
        <v>10</v>
      </c>
      <c r="L60" s="366" t="s">
        <v>4368</v>
      </c>
    </row>
    <row r="61" ht="19.2" customHeight="1" spans="1:12">
      <c r="A61" s="350">
        <v>55</v>
      </c>
      <c r="B61" s="386" t="s">
        <v>4188</v>
      </c>
      <c r="C61" s="352" t="s">
        <v>4201</v>
      </c>
      <c r="D61" s="352" t="s">
        <v>4783</v>
      </c>
      <c r="E61" s="352" t="s">
        <v>342</v>
      </c>
      <c r="F61" s="352">
        <v>1</v>
      </c>
      <c r="G61" s="352" t="s">
        <v>4468</v>
      </c>
      <c r="H61" s="352"/>
      <c r="I61" s="364">
        <v>3273</v>
      </c>
      <c r="J61" s="364"/>
      <c r="K61" s="365">
        <v>10</v>
      </c>
      <c r="L61" s="366" t="s">
        <v>4368</v>
      </c>
    </row>
    <row r="62" ht="19.2" customHeight="1" spans="1:12">
      <c r="A62" s="350">
        <v>56</v>
      </c>
      <c r="B62" s="386" t="s">
        <v>4188</v>
      </c>
      <c r="C62" s="352" t="s">
        <v>4201</v>
      </c>
      <c r="D62" s="352" t="s">
        <v>4784</v>
      </c>
      <c r="E62" s="352" t="s">
        <v>342</v>
      </c>
      <c r="F62" s="352">
        <v>1</v>
      </c>
      <c r="G62" s="352" t="s">
        <v>4468</v>
      </c>
      <c r="H62" s="352"/>
      <c r="I62" s="364">
        <v>4786</v>
      </c>
      <c r="J62" s="364"/>
      <c r="K62" s="365">
        <v>10</v>
      </c>
      <c r="L62" s="366" t="s">
        <v>4368</v>
      </c>
    </row>
    <row r="63" ht="19.2" customHeight="1" spans="1:12">
      <c r="A63" s="350">
        <v>57</v>
      </c>
      <c r="B63" s="386" t="s">
        <v>4188</v>
      </c>
      <c r="C63" s="352" t="s">
        <v>4785</v>
      </c>
      <c r="D63" s="352" t="s">
        <v>4786</v>
      </c>
      <c r="E63" s="352" t="s">
        <v>342</v>
      </c>
      <c r="F63" s="352">
        <v>1</v>
      </c>
      <c r="G63" s="352" t="s">
        <v>4468</v>
      </c>
      <c r="H63" s="352"/>
      <c r="I63" s="364">
        <v>2550</v>
      </c>
      <c r="J63" s="364"/>
      <c r="K63" s="365">
        <v>10</v>
      </c>
      <c r="L63" s="366" t="s">
        <v>4368</v>
      </c>
    </row>
    <row r="64" ht="19.2" customHeight="1" spans="1:12">
      <c r="A64" s="350">
        <v>58</v>
      </c>
      <c r="B64" s="386" t="s">
        <v>4188</v>
      </c>
      <c r="C64" s="352" t="s">
        <v>4201</v>
      </c>
      <c r="D64" s="352" t="s">
        <v>4787</v>
      </c>
      <c r="E64" s="352" t="s">
        <v>342</v>
      </c>
      <c r="F64" s="352">
        <v>1</v>
      </c>
      <c r="G64" s="352" t="s">
        <v>4468</v>
      </c>
      <c r="H64" s="352"/>
      <c r="I64" s="364">
        <v>4200</v>
      </c>
      <c r="J64" s="364"/>
      <c r="K64" s="365">
        <v>10</v>
      </c>
      <c r="L64" s="366" t="s">
        <v>4368</v>
      </c>
    </row>
    <row r="65" ht="19.2" customHeight="1" spans="1:12">
      <c r="A65" s="350">
        <v>59</v>
      </c>
      <c r="B65" s="386" t="s">
        <v>4188</v>
      </c>
      <c r="C65" s="352" t="s">
        <v>2761</v>
      </c>
      <c r="D65" s="352" t="s">
        <v>4788</v>
      </c>
      <c r="E65" s="352" t="s">
        <v>342</v>
      </c>
      <c r="F65" s="352">
        <v>1</v>
      </c>
      <c r="G65" s="352" t="s">
        <v>4468</v>
      </c>
      <c r="H65" s="352"/>
      <c r="I65" s="364">
        <v>1960</v>
      </c>
      <c r="J65" s="364"/>
      <c r="K65" s="365">
        <v>10</v>
      </c>
      <c r="L65" s="366" t="s">
        <v>4368</v>
      </c>
    </row>
    <row r="66" ht="19.2" customHeight="1" spans="1:12">
      <c r="A66" s="350">
        <v>60</v>
      </c>
      <c r="B66" s="386" t="s">
        <v>4188</v>
      </c>
      <c r="C66" s="352" t="s">
        <v>4201</v>
      </c>
      <c r="D66" s="352" t="s">
        <v>4789</v>
      </c>
      <c r="E66" s="352" t="s">
        <v>342</v>
      </c>
      <c r="F66" s="352">
        <v>1</v>
      </c>
      <c r="G66" s="352" t="s">
        <v>4468</v>
      </c>
      <c r="H66" s="352"/>
      <c r="I66" s="364">
        <v>3890</v>
      </c>
      <c r="J66" s="364"/>
      <c r="K66" s="365">
        <v>10</v>
      </c>
      <c r="L66" s="366" t="s">
        <v>4368</v>
      </c>
    </row>
    <row r="67" ht="19.2" customHeight="1" spans="1:12">
      <c r="A67" s="350">
        <v>61</v>
      </c>
      <c r="B67" s="386" t="s">
        <v>4188</v>
      </c>
      <c r="C67" s="352" t="s">
        <v>4790</v>
      </c>
      <c r="D67" s="352" t="s">
        <v>4791</v>
      </c>
      <c r="E67" s="352" t="s">
        <v>342</v>
      </c>
      <c r="F67" s="352">
        <v>2</v>
      </c>
      <c r="G67" s="352" t="s">
        <v>4468</v>
      </c>
      <c r="H67" s="352"/>
      <c r="I67" s="364">
        <v>7300</v>
      </c>
      <c r="J67" s="364"/>
      <c r="K67" s="365">
        <v>6</v>
      </c>
      <c r="L67" s="366" t="s">
        <v>4368</v>
      </c>
    </row>
    <row r="68" ht="19.2" customHeight="1" spans="1:12">
      <c r="A68" s="350">
        <v>62</v>
      </c>
      <c r="B68" s="386" t="s">
        <v>4188</v>
      </c>
      <c r="C68" s="352" t="s">
        <v>4778</v>
      </c>
      <c r="D68" s="352" t="s">
        <v>4792</v>
      </c>
      <c r="E68" s="352" t="s">
        <v>342</v>
      </c>
      <c r="F68" s="352">
        <v>1</v>
      </c>
      <c r="G68" s="352" t="s">
        <v>4468</v>
      </c>
      <c r="H68" s="352"/>
      <c r="I68" s="364">
        <v>3850</v>
      </c>
      <c r="J68" s="364"/>
      <c r="K68" s="365">
        <v>10</v>
      </c>
      <c r="L68" s="366" t="s">
        <v>4368</v>
      </c>
    </row>
    <row r="69" ht="19.2" customHeight="1" spans="1:12">
      <c r="A69" s="350">
        <v>63</v>
      </c>
      <c r="B69" s="386" t="s">
        <v>4188</v>
      </c>
      <c r="C69" s="352" t="s">
        <v>4201</v>
      </c>
      <c r="D69" s="352" t="s">
        <v>4793</v>
      </c>
      <c r="E69" s="352" t="s">
        <v>342</v>
      </c>
      <c r="F69" s="352">
        <v>1</v>
      </c>
      <c r="G69" s="352" t="s">
        <v>4468</v>
      </c>
      <c r="H69" s="352"/>
      <c r="I69" s="364">
        <v>6350</v>
      </c>
      <c r="J69" s="364"/>
      <c r="K69" s="365">
        <v>10</v>
      </c>
      <c r="L69" s="366" t="s">
        <v>4368</v>
      </c>
    </row>
    <row r="70" ht="19.2" customHeight="1" spans="1:12">
      <c r="A70" s="350">
        <v>64</v>
      </c>
      <c r="B70" s="386" t="s">
        <v>4188</v>
      </c>
      <c r="C70" s="352" t="s">
        <v>4201</v>
      </c>
      <c r="D70" s="352" t="s">
        <v>4794</v>
      </c>
      <c r="E70" s="352" t="s">
        <v>342</v>
      </c>
      <c r="F70" s="352">
        <v>1</v>
      </c>
      <c r="G70" s="352" t="s">
        <v>4468</v>
      </c>
      <c r="H70" s="352"/>
      <c r="I70" s="364">
        <v>6200</v>
      </c>
      <c r="J70" s="364"/>
      <c r="K70" s="365">
        <v>10</v>
      </c>
      <c r="L70" s="366" t="s">
        <v>4368</v>
      </c>
    </row>
    <row r="71" ht="19.2" customHeight="1" spans="1:12">
      <c r="A71" s="350">
        <v>65</v>
      </c>
      <c r="B71" s="386" t="s">
        <v>4188</v>
      </c>
      <c r="C71" s="352" t="s">
        <v>4201</v>
      </c>
      <c r="D71" s="352" t="s">
        <v>4795</v>
      </c>
      <c r="E71" s="352" t="s">
        <v>342</v>
      </c>
      <c r="F71" s="352">
        <v>1</v>
      </c>
      <c r="G71" s="352" t="s">
        <v>4468</v>
      </c>
      <c r="H71" s="352"/>
      <c r="I71" s="364">
        <v>3850</v>
      </c>
      <c r="J71" s="364"/>
      <c r="K71" s="365">
        <v>10</v>
      </c>
      <c r="L71" s="366" t="s">
        <v>4368</v>
      </c>
    </row>
    <row r="72" ht="19.2" customHeight="1" spans="1:12">
      <c r="A72" s="350">
        <v>66</v>
      </c>
      <c r="B72" s="386" t="s">
        <v>4188</v>
      </c>
      <c r="C72" s="352" t="s">
        <v>4201</v>
      </c>
      <c r="D72" s="352" t="s">
        <v>4796</v>
      </c>
      <c r="E72" s="352" t="s">
        <v>342</v>
      </c>
      <c r="F72" s="352">
        <v>1</v>
      </c>
      <c r="G72" s="352" t="s">
        <v>4468</v>
      </c>
      <c r="H72" s="352"/>
      <c r="I72" s="364">
        <v>4200</v>
      </c>
      <c r="J72" s="364"/>
      <c r="K72" s="365">
        <v>10</v>
      </c>
      <c r="L72" s="366" t="s">
        <v>4368</v>
      </c>
    </row>
    <row r="73" ht="19.2" customHeight="1" spans="1:12">
      <c r="A73" s="350">
        <v>67</v>
      </c>
      <c r="B73" s="386" t="s">
        <v>4188</v>
      </c>
      <c r="C73" s="352" t="s">
        <v>4201</v>
      </c>
      <c r="D73" s="352" t="s">
        <v>4796</v>
      </c>
      <c r="E73" s="352" t="s">
        <v>342</v>
      </c>
      <c r="F73" s="352">
        <v>1</v>
      </c>
      <c r="G73" s="352" t="s">
        <v>4468</v>
      </c>
      <c r="H73" s="352"/>
      <c r="I73" s="364">
        <v>3850</v>
      </c>
      <c r="J73" s="364"/>
      <c r="K73" s="365">
        <v>10</v>
      </c>
      <c r="L73" s="366" t="s">
        <v>4368</v>
      </c>
    </row>
    <row r="74" ht="19.2" customHeight="1" spans="1:12">
      <c r="A74" s="350">
        <v>68</v>
      </c>
      <c r="B74" s="386" t="s">
        <v>4188</v>
      </c>
      <c r="C74" s="352" t="s">
        <v>4201</v>
      </c>
      <c r="D74" s="352" t="s">
        <v>4797</v>
      </c>
      <c r="E74" s="352" t="s">
        <v>342</v>
      </c>
      <c r="F74" s="352">
        <v>1</v>
      </c>
      <c r="G74" s="352" t="s">
        <v>4468</v>
      </c>
      <c r="H74" s="352"/>
      <c r="I74" s="364">
        <v>4200</v>
      </c>
      <c r="J74" s="364"/>
      <c r="K74" s="365">
        <v>10</v>
      </c>
      <c r="L74" s="366" t="s">
        <v>4368</v>
      </c>
    </row>
    <row r="75" ht="19.2" customHeight="1" spans="1:12">
      <c r="A75" s="350">
        <v>69</v>
      </c>
      <c r="B75" s="386" t="s">
        <v>4188</v>
      </c>
      <c r="C75" s="352" t="s">
        <v>4201</v>
      </c>
      <c r="D75" s="352" t="s">
        <v>4798</v>
      </c>
      <c r="E75" s="352" t="s">
        <v>342</v>
      </c>
      <c r="F75" s="352">
        <v>1</v>
      </c>
      <c r="G75" s="352" t="s">
        <v>4468</v>
      </c>
      <c r="H75" s="352"/>
      <c r="I75" s="364">
        <v>5150</v>
      </c>
      <c r="J75" s="364"/>
      <c r="K75" s="365">
        <v>10</v>
      </c>
      <c r="L75" s="366" t="s">
        <v>4368</v>
      </c>
    </row>
    <row r="76" ht="19.2" customHeight="1" spans="1:12">
      <c r="A76" s="350">
        <v>70</v>
      </c>
      <c r="B76" s="386" t="s">
        <v>4188</v>
      </c>
      <c r="C76" s="352" t="s">
        <v>4201</v>
      </c>
      <c r="D76" s="352" t="s">
        <v>4799</v>
      </c>
      <c r="E76" s="352" t="s">
        <v>342</v>
      </c>
      <c r="F76" s="352">
        <v>1</v>
      </c>
      <c r="G76" s="352" t="s">
        <v>4468</v>
      </c>
      <c r="H76" s="352"/>
      <c r="I76" s="364">
        <v>6404</v>
      </c>
      <c r="J76" s="364"/>
      <c r="K76" s="365">
        <v>10</v>
      </c>
      <c r="L76" s="366" t="s">
        <v>4368</v>
      </c>
    </row>
    <row r="77" ht="19.2" customHeight="1" spans="1:12">
      <c r="A77" s="350">
        <v>71</v>
      </c>
      <c r="B77" s="386" t="s">
        <v>4188</v>
      </c>
      <c r="C77" s="352" t="s">
        <v>4800</v>
      </c>
      <c r="D77" s="352" t="s">
        <v>4801</v>
      </c>
      <c r="E77" s="352" t="s">
        <v>342</v>
      </c>
      <c r="F77" s="352">
        <v>1</v>
      </c>
      <c r="G77" s="352" t="s">
        <v>4468</v>
      </c>
      <c r="H77" s="352"/>
      <c r="I77" s="364">
        <v>65200</v>
      </c>
      <c r="J77" s="364"/>
      <c r="K77" s="365">
        <v>0</v>
      </c>
      <c r="L77" s="366" t="s">
        <v>4368</v>
      </c>
    </row>
    <row r="78" ht="19.2" customHeight="1" spans="1:12">
      <c r="A78" s="350">
        <v>72</v>
      </c>
      <c r="B78" s="386" t="s">
        <v>4188</v>
      </c>
      <c r="C78" s="352" t="s">
        <v>4201</v>
      </c>
      <c r="D78" s="352" t="s">
        <v>4802</v>
      </c>
      <c r="E78" s="352" t="s">
        <v>342</v>
      </c>
      <c r="F78" s="352">
        <v>1</v>
      </c>
      <c r="G78" s="352" t="s">
        <v>4468</v>
      </c>
      <c r="H78" s="352"/>
      <c r="I78" s="364">
        <v>4200</v>
      </c>
      <c r="J78" s="364"/>
      <c r="K78" s="365">
        <v>10</v>
      </c>
      <c r="L78" s="366" t="s">
        <v>4368</v>
      </c>
    </row>
    <row r="79" ht="19.2" customHeight="1" spans="1:12">
      <c r="A79" s="350">
        <v>73</v>
      </c>
      <c r="B79" s="386" t="s">
        <v>4188</v>
      </c>
      <c r="C79" s="352" t="s">
        <v>4803</v>
      </c>
      <c r="D79" s="352" t="s">
        <v>4804</v>
      </c>
      <c r="E79" s="352" t="s">
        <v>342</v>
      </c>
      <c r="F79" s="352">
        <v>1</v>
      </c>
      <c r="G79" s="352" t="s">
        <v>4468</v>
      </c>
      <c r="H79" s="352"/>
      <c r="I79" s="364">
        <v>3850</v>
      </c>
      <c r="J79" s="364"/>
      <c r="K79" s="365">
        <v>0</v>
      </c>
      <c r="L79" s="366" t="s">
        <v>4368</v>
      </c>
    </row>
    <row r="80" ht="19.2" customHeight="1" spans="1:12">
      <c r="A80" s="350">
        <v>74</v>
      </c>
      <c r="B80" s="386" t="s">
        <v>4188</v>
      </c>
      <c r="C80" s="352" t="s">
        <v>4201</v>
      </c>
      <c r="D80" s="352" t="s">
        <v>4805</v>
      </c>
      <c r="E80" s="352" t="s">
        <v>342</v>
      </c>
      <c r="F80" s="352">
        <v>1</v>
      </c>
      <c r="G80" s="352" t="s">
        <v>4468</v>
      </c>
      <c r="H80" s="352"/>
      <c r="I80" s="364">
        <v>4200</v>
      </c>
      <c r="J80" s="364"/>
      <c r="K80" s="365">
        <v>10</v>
      </c>
      <c r="L80" s="366" t="s">
        <v>4368</v>
      </c>
    </row>
    <row r="81" ht="19.2" customHeight="1" spans="1:12">
      <c r="A81" s="350">
        <v>75</v>
      </c>
      <c r="B81" s="386" t="s">
        <v>4188</v>
      </c>
      <c r="C81" s="352" t="s">
        <v>4209</v>
      </c>
      <c r="D81" s="352" t="s">
        <v>4806</v>
      </c>
      <c r="E81" s="352" t="s">
        <v>342</v>
      </c>
      <c r="F81" s="352">
        <v>1</v>
      </c>
      <c r="G81" s="352" t="s">
        <v>4468</v>
      </c>
      <c r="H81" s="352"/>
      <c r="I81" s="364">
        <v>5070</v>
      </c>
      <c r="J81" s="364"/>
      <c r="K81" s="365">
        <v>10</v>
      </c>
      <c r="L81" s="366" t="s">
        <v>4368</v>
      </c>
    </row>
    <row r="82" ht="19.2" customHeight="1" spans="1:12">
      <c r="A82" s="350">
        <v>76</v>
      </c>
      <c r="B82" s="386" t="s">
        <v>4188</v>
      </c>
      <c r="C82" s="352" t="s">
        <v>4209</v>
      </c>
      <c r="D82" s="352" t="s">
        <v>4807</v>
      </c>
      <c r="E82" s="352" t="s">
        <v>342</v>
      </c>
      <c r="F82" s="352">
        <v>1</v>
      </c>
      <c r="G82" s="352" t="s">
        <v>4468</v>
      </c>
      <c r="H82" s="352"/>
      <c r="I82" s="364">
        <v>5070</v>
      </c>
      <c r="J82" s="364"/>
      <c r="K82" s="365">
        <v>10</v>
      </c>
      <c r="L82" s="366" t="s">
        <v>4368</v>
      </c>
    </row>
    <row r="83" ht="19.2" customHeight="1" spans="1:12">
      <c r="A83" s="350">
        <v>77</v>
      </c>
      <c r="B83" s="386" t="s">
        <v>4188</v>
      </c>
      <c r="C83" s="352" t="s">
        <v>4209</v>
      </c>
      <c r="D83" s="352" t="s">
        <v>4808</v>
      </c>
      <c r="E83" s="352" t="s">
        <v>342</v>
      </c>
      <c r="F83" s="352">
        <v>1</v>
      </c>
      <c r="G83" s="352" t="s">
        <v>4468</v>
      </c>
      <c r="H83" s="352"/>
      <c r="I83" s="364">
        <v>11350</v>
      </c>
      <c r="J83" s="364"/>
      <c r="K83" s="365">
        <v>10</v>
      </c>
      <c r="L83" s="366" t="s">
        <v>4368</v>
      </c>
    </row>
    <row r="84" ht="19.2" customHeight="1" spans="1:12">
      <c r="A84" s="350">
        <v>78</v>
      </c>
      <c r="B84" s="386" t="s">
        <v>4188</v>
      </c>
      <c r="C84" s="352" t="s">
        <v>4209</v>
      </c>
      <c r="D84" s="352" t="s">
        <v>4809</v>
      </c>
      <c r="E84" s="352" t="s">
        <v>342</v>
      </c>
      <c r="F84" s="352">
        <v>1</v>
      </c>
      <c r="G84" s="352" t="s">
        <v>4468</v>
      </c>
      <c r="H84" s="352"/>
      <c r="I84" s="364">
        <v>11800</v>
      </c>
      <c r="J84" s="364"/>
      <c r="K84" s="365">
        <v>10</v>
      </c>
      <c r="L84" s="366" t="s">
        <v>4368</v>
      </c>
    </row>
    <row r="85" ht="19.2" customHeight="1" spans="1:12">
      <c r="A85" s="350">
        <v>79</v>
      </c>
      <c r="B85" s="386" t="s">
        <v>4188</v>
      </c>
      <c r="C85" s="352" t="s">
        <v>4209</v>
      </c>
      <c r="D85" s="352" t="s">
        <v>4806</v>
      </c>
      <c r="E85" s="352" t="s">
        <v>342</v>
      </c>
      <c r="F85" s="352">
        <v>1</v>
      </c>
      <c r="G85" s="352" t="s">
        <v>4468</v>
      </c>
      <c r="H85" s="352"/>
      <c r="I85" s="364">
        <v>11350</v>
      </c>
      <c r="J85" s="364"/>
      <c r="K85" s="365">
        <v>10</v>
      </c>
      <c r="L85" s="366" t="s">
        <v>4368</v>
      </c>
    </row>
    <row r="86" ht="19.2" customHeight="1" spans="1:12">
      <c r="A86" s="350">
        <v>80</v>
      </c>
      <c r="B86" s="386" t="s">
        <v>4188</v>
      </c>
      <c r="C86" s="352" t="s">
        <v>4209</v>
      </c>
      <c r="D86" s="352" t="s">
        <v>4810</v>
      </c>
      <c r="E86" s="352" t="s">
        <v>342</v>
      </c>
      <c r="F86" s="352">
        <v>1</v>
      </c>
      <c r="G86" s="352" t="s">
        <v>4468</v>
      </c>
      <c r="H86" s="352"/>
      <c r="I86" s="364">
        <v>11350</v>
      </c>
      <c r="J86" s="364"/>
      <c r="K86" s="365">
        <v>10</v>
      </c>
      <c r="L86" s="366" t="s">
        <v>4368</v>
      </c>
    </row>
    <row r="87" ht="19.2" customHeight="1" spans="1:12">
      <c r="A87" s="350">
        <v>81</v>
      </c>
      <c r="B87" s="386" t="s">
        <v>4188</v>
      </c>
      <c r="C87" s="352" t="s">
        <v>4201</v>
      </c>
      <c r="D87" s="352" t="s">
        <v>4811</v>
      </c>
      <c r="E87" s="352" t="s">
        <v>342</v>
      </c>
      <c r="F87" s="352">
        <v>1</v>
      </c>
      <c r="G87" s="352" t="s">
        <v>4468</v>
      </c>
      <c r="H87" s="352"/>
      <c r="I87" s="364">
        <v>4200</v>
      </c>
      <c r="J87" s="364"/>
      <c r="K87" s="365">
        <v>10</v>
      </c>
      <c r="L87" s="366" t="s">
        <v>4368</v>
      </c>
    </row>
    <row r="88" ht="19.2" customHeight="1" spans="1:12">
      <c r="A88" s="350">
        <v>82</v>
      </c>
      <c r="B88" s="386" t="s">
        <v>4188</v>
      </c>
      <c r="C88" s="352" t="s">
        <v>4201</v>
      </c>
      <c r="D88" s="352" t="s">
        <v>4812</v>
      </c>
      <c r="E88" s="352" t="s">
        <v>342</v>
      </c>
      <c r="F88" s="352">
        <v>1</v>
      </c>
      <c r="G88" s="352" t="s">
        <v>4468</v>
      </c>
      <c r="H88" s="352"/>
      <c r="I88" s="364">
        <v>3700</v>
      </c>
      <c r="J88" s="364"/>
      <c r="K88" s="365">
        <v>10</v>
      </c>
      <c r="L88" s="366" t="s">
        <v>4368</v>
      </c>
    </row>
    <row r="89" ht="19.2" customHeight="1" spans="1:12">
      <c r="A89" s="350">
        <v>83</v>
      </c>
      <c r="B89" s="386" t="s">
        <v>4188</v>
      </c>
      <c r="C89" s="352" t="s">
        <v>4201</v>
      </c>
      <c r="D89" s="352" t="s">
        <v>4802</v>
      </c>
      <c r="E89" s="352" t="s">
        <v>342</v>
      </c>
      <c r="F89" s="352">
        <v>1</v>
      </c>
      <c r="G89" s="352" t="s">
        <v>4468</v>
      </c>
      <c r="H89" s="352"/>
      <c r="I89" s="364">
        <v>4200</v>
      </c>
      <c r="J89" s="364"/>
      <c r="K89" s="365">
        <v>10</v>
      </c>
      <c r="L89" s="366" t="s">
        <v>4368</v>
      </c>
    </row>
    <row r="90" ht="19.2" customHeight="1" spans="1:12">
      <c r="A90" s="350">
        <v>84</v>
      </c>
      <c r="B90" s="386" t="s">
        <v>4188</v>
      </c>
      <c r="C90" s="352" t="s">
        <v>4201</v>
      </c>
      <c r="D90" s="352" t="s">
        <v>4813</v>
      </c>
      <c r="E90" s="352" t="s">
        <v>342</v>
      </c>
      <c r="F90" s="352">
        <v>1</v>
      </c>
      <c r="G90" s="352" t="s">
        <v>4468</v>
      </c>
      <c r="H90" s="352"/>
      <c r="I90" s="364">
        <v>4200</v>
      </c>
      <c r="J90" s="364"/>
      <c r="K90" s="365">
        <v>10</v>
      </c>
      <c r="L90" s="366" t="s">
        <v>4368</v>
      </c>
    </row>
    <row r="91" ht="19.2" customHeight="1" spans="1:12">
      <c r="A91" s="350">
        <v>85</v>
      </c>
      <c r="B91" s="386" t="s">
        <v>4188</v>
      </c>
      <c r="C91" s="352" t="s">
        <v>4201</v>
      </c>
      <c r="D91" s="352" t="s">
        <v>4813</v>
      </c>
      <c r="E91" s="352" t="s">
        <v>342</v>
      </c>
      <c r="F91" s="352">
        <v>1</v>
      </c>
      <c r="G91" s="352" t="s">
        <v>4468</v>
      </c>
      <c r="H91" s="352"/>
      <c r="I91" s="364">
        <v>4200</v>
      </c>
      <c r="J91" s="364"/>
      <c r="K91" s="365">
        <v>10</v>
      </c>
      <c r="L91" s="366" t="s">
        <v>4368</v>
      </c>
    </row>
    <row r="92" ht="19.2" customHeight="1" spans="1:12">
      <c r="A92" s="350">
        <v>86</v>
      </c>
      <c r="B92" s="386" t="s">
        <v>4188</v>
      </c>
      <c r="C92" s="352" t="s">
        <v>4201</v>
      </c>
      <c r="D92" s="352" t="s">
        <v>4802</v>
      </c>
      <c r="E92" s="352" t="s">
        <v>342</v>
      </c>
      <c r="F92" s="352">
        <v>1</v>
      </c>
      <c r="G92" s="352" t="s">
        <v>4468</v>
      </c>
      <c r="H92" s="352"/>
      <c r="I92" s="364">
        <v>3830</v>
      </c>
      <c r="J92" s="364"/>
      <c r="K92" s="365">
        <v>10</v>
      </c>
      <c r="L92" s="366" t="s">
        <v>4368</v>
      </c>
    </row>
    <row r="93" ht="19.2" customHeight="1" spans="1:12">
      <c r="A93" s="350">
        <v>87</v>
      </c>
      <c r="B93" s="386" t="s">
        <v>4188</v>
      </c>
      <c r="C93" s="352" t="s">
        <v>4201</v>
      </c>
      <c r="D93" s="352" t="s">
        <v>4811</v>
      </c>
      <c r="E93" s="352" t="s">
        <v>342</v>
      </c>
      <c r="F93" s="352">
        <v>1</v>
      </c>
      <c r="G93" s="352" t="s">
        <v>4468</v>
      </c>
      <c r="H93" s="352"/>
      <c r="I93" s="364">
        <v>4080</v>
      </c>
      <c r="J93" s="364"/>
      <c r="K93" s="365">
        <v>10</v>
      </c>
      <c r="L93" s="366" t="s">
        <v>4368</v>
      </c>
    </row>
    <row r="94" ht="19.2" customHeight="1" spans="1:12">
      <c r="A94" s="350">
        <v>88</v>
      </c>
      <c r="B94" s="386" t="s">
        <v>4188</v>
      </c>
      <c r="C94" s="352" t="s">
        <v>4201</v>
      </c>
      <c r="D94" s="352" t="s">
        <v>4811</v>
      </c>
      <c r="E94" s="352" t="s">
        <v>342</v>
      </c>
      <c r="F94" s="352">
        <v>1</v>
      </c>
      <c r="G94" s="352" t="s">
        <v>4468</v>
      </c>
      <c r="H94" s="352"/>
      <c r="I94" s="364">
        <v>4080</v>
      </c>
      <c r="J94" s="364"/>
      <c r="K94" s="365">
        <v>10</v>
      </c>
      <c r="L94" s="366" t="s">
        <v>4368</v>
      </c>
    </row>
    <row r="95" ht="19.2" customHeight="1" spans="1:12">
      <c r="A95" s="350">
        <v>89</v>
      </c>
      <c r="B95" s="386" t="s">
        <v>4188</v>
      </c>
      <c r="C95" s="352" t="s">
        <v>4201</v>
      </c>
      <c r="D95" s="352" t="s">
        <v>4802</v>
      </c>
      <c r="E95" s="352" t="s">
        <v>342</v>
      </c>
      <c r="F95" s="352">
        <v>1</v>
      </c>
      <c r="G95" s="352" t="s">
        <v>4468</v>
      </c>
      <c r="H95" s="352"/>
      <c r="I95" s="364">
        <v>4200</v>
      </c>
      <c r="J95" s="364"/>
      <c r="K95" s="365">
        <v>10</v>
      </c>
      <c r="L95" s="366" t="s">
        <v>4368</v>
      </c>
    </row>
    <row r="96" ht="19.2" customHeight="1" spans="1:12">
      <c r="A96" s="350">
        <v>90</v>
      </c>
      <c r="B96" s="386" t="s">
        <v>4188</v>
      </c>
      <c r="C96" s="352" t="s">
        <v>4201</v>
      </c>
      <c r="D96" s="352" t="s">
        <v>4813</v>
      </c>
      <c r="E96" s="352" t="s">
        <v>342</v>
      </c>
      <c r="F96" s="352">
        <v>1</v>
      </c>
      <c r="G96" s="352" t="s">
        <v>4468</v>
      </c>
      <c r="H96" s="352"/>
      <c r="I96" s="364">
        <v>5300</v>
      </c>
      <c r="J96" s="364"/>
      <c r="K96" s="365">
        <v>10</v>
      </c>
      <c r="L96" s="366" t="s">
        <v>4368</v>
      </c>
    </row>
    <row r="97" ht="19.2" customHeight="1" spans="1:12">
      <c r="A97" s="350">
        <v>91</v>
      </c>
      <c r="B97" s="386" t="s">
        <v>4188</v>
      </c>
      <c r="C97" s="352" t="s">
        <v>2761</v>
      </c>
      <c r="D97" s="352" t="s">
        <v>4814</v>
      </c>
      <c r="E97" s="352" t="s">
        <v>342</v>
      </c>
      <c r="F97" s="352">
        <v>1</v>
      </c>
      <c r="G97" s="352" t="s">
        <v>4468</v>
      </c>
      <c r="H97" s="352"/>
      <c r="I97" s="364">
        <v>1000</v>
      </c>
      <c r="J97" s="364"/>
      <c r="K97" s="365">
        <v>6</v>
      </c>
      <c r="L97" s="366" t="s">
        <v>4368</v>
      </c>
    </row>
    <row r="98" ht="19.2" customHeight="1" spans="1:12">
      <c r="A98" s="350">
        <v>92</v>
      </c>
      <c r="B98" s="386" t="s">
        <v>4188</v>
      </c>
      <c r="C98" s="352" t="s">
        <v>4815</v>
      </c>
      <c r="D98" s="352" t="s">
        <v>4816</v>
      </c>
      <c r="E98" s="352" t="s">
        <v>342</v>
      </c>
      <c r="F98" s="352">
        <v>1</v>
      </c>
      <c r="G98" s="352" t="s">
        <v>4468</v>
      </c>
      <c r="H98" s="352"/>
      <c r="I98" s="364">
        <v>3650</v>
      </c>
      <c r="J98" s="364"/>
      <c r="K98" s="365">
        <v>8</v>
      </c>
      <c r="L98" s="366" t="s">
        <v>4368</v>
      </c>
    </row>
    <row r="99" ht="19.2" customHeight="1" spans="1:12">
      <c r="A99" s="350">
        <v>93</v>
      </c>
      <c r="B99" s="386" t="s">
        <v>4188</v>
      </c>
      <c r="C99" s="352" t="s">
        <v>4201</v>
      </c>
      <c r="D99" s="352" t="s">
        <v>4817</v>
      </c>
      <c r="E99" s="352" t="s">
        <v>342</v>
      </c>
      <c r="F99" s="352">
        <v>1</v>
      </c>
      <c r="G99" s="352" t="s">
        <v>4468</v>
      </c>
      <c r="H99" s="352"/>
      <c r="I99" s="364">
        <v>4550</v>
      </c>
      <c r="J99" s="364"/>
      <c r="K99" s="365">
        <v>10</v>
      </c>
      <c r="L99" s="366" t="s">
        <v>4368</v>
      </c>
    </row>
    <row r="100" ht="19.2" customHeight="1" spans="1:12">
      <c r="A100" s="350">
        <v>94</v>
      </c>
      <c r="B100" s="386" t="s">
        <v>4188</v>
      </c>
      <c r="C100" s="352" t="s">
        <v>2759</v>
      </c>
      <c r="D100" s="352" t="s">
        <v>4818</v>
      </c>
      <c r="E100" s="352" t="s">
        <v>342</v>
      </c>
      <c r="F100" s="352">
        <v>1</v>
      </c>
      <c r="G100" s="352" t="s">
        <v>4468</v>
      </c>
      <c r="H100" s="352"/>
      <c r="I100" s="364">
        <v>3000</v>
      </c>
      <c r="J100" s="364"/>
      <c r="K100" s="365">
        <v>0</v>
      </c>
      <c r="L100" s="366" t="s">
        <v>4368</v>
      </c>
    </row>
    <row r="101" ht="19.2" customHeight="1" spans="1:12">
      <c r="A101" s="350">
        <v>95</v>
      </c>
      <c r="B101" s="386" t="s">
        <v>4188</v>
      </c>
      <c r="C101" s="352" t="s">
        <v>4201</v>
      </c>
      <c r="D101" s="352" t="s">
        <v>4802</v>
      </c>
      <c r="E101" s="352" t="s">
        <v>342</v>
      </c>
      <c r="F101" s="352">
        <v>1</v>
      </c>
      <c r="G101" s="352" t="s">
        <v>4468</v>
      </c>
      <c r="H101" s="352"/>
      <c r="I101" s="364">
        <v>4200</v>
      </c>
      <c r="J101" s="364"/>
      <c r="K101" s="365">
        <v>10</v>
      </c>
      <c r="L101" s="366" t="s">
        <v>4368</v>
      </c>
    </row>
    <row r="102" ht="19.2" customHeight="1" spans="1:12">
      <c r="A102" s="350">
        <v>96</v>
      </c>
      <c r="B102" s="386" t="s">
        <v>4188</v>
      </c>
      <c r="C102" s="352" t="s">
        <v>4803</v>
      </c>
      <c r="D102" s="352" t="s">
        <v>4804</v>
      </c>
      <c r="E102" s="352" t="s">
        <v>386</v>
      </c>
      <c r="F102" s="352">
        <v>1</v>
      </c>
      <c r="G102" s="352" t="s">
        <v>4468</v>
      </c>
      <c r="H102" s="352"/>
      <c r="I102" s="364">
        <v>37000</v>
      </c>
      <c r="J102" s="364"/>
      <c r="K102" s="365">
        <v>0</v>
      </c>
      <c r="L102" s="366" t="s">
        <v>4368</v>
      </c>
    </row>
    <row r="103" ht="19.2" customHeight="1" spans="1:12">
      <c r="A103" s="350">
        <v>97</v>
      </c>
      <c r="B103" s="386" t="s">
        <v>4188</v>
      </c>
      <c r="C103" s="352" t="s">
        <v>4819</v>
      </c>
      <c r="D103" s="352"/>
      <c r="E103" s="352" t="s">
        <v>386</v>
      </c>
      <c r="F103" s="352">
        <v>9</v>
      </c>
      <c r="G103" s="352" t="s">
        <v>4468</v>
      </c>
      <c r="H103" s="352"/>
      <c r="I103" s="364">
        <v>9540</v>
      </c>
      <c r="J103" s="364"/>
      <c r="K103" s="365">
        <v>27</v>
      </c>
      <c r="L103" s="366" t="s">
        <v>4368</v>
      </c>
    </row>
    <row r="104" ht="19.2" customHeight="1" spans="1:12">
      <c r="A104" s="350">
        <v>98</v>
      </c>
      <c r="B104" s="386" t="s">
        <v>4188</v>
      </c>
      <c r="C104" s="352" t="s">
        <v>2567</v>
      </c>
      <c r="D104" s="352" t="s">
        <v>4820</v>
      </c>
      <c r="E104" s="352" t="s">
        <v>386</v>
      </c>
      <c r="F104" s="352">
        <v>6</v>
      </c>
      <c r="G104" s="352" t="s">
        <v>4468</v>
      </c>
      <c r="H104" s="352"/>
      <c r="I104" s="364">
        <v>22440</v>
      </c>
      <c r="J104" s="364"/>
      <c r="K104" s="365">
        <v>12</v>
      </c>
      <c r="L104" s="366" t="s">
        <v>4368</v>
      </c>
    </row>
    <row r="105" ht="19.2" customHeight="1" spans="1:12">
      <c r="A105" s="350">
        <v>99</v>
      </c>
      <c r="B105" s="386" t="s">
        <v>4188</v>
      </c>
      <c r="C105" s="352" t="s">
        <v>4821</v>
      </c>
      <c r="D105" s="352"/>
      <c r="E105" s="352" t="s">
        <v>386</v>
      </c>
      <c r="F105" s="352">
        <v>82</v>
      </c>
      <c r="G105" s="352" t="s">
        <v>4468</v>
      </c>
      <c r="H105" s="352"/>
      <c r="I105" s="364"/>
      <c r="J105" s="364"/>
      <c r="K105" s="365">
        <v>0</v>
      </c>
      <c r="L105" s="366" t="s">
        <v>4368</v>
      </c>
    </row>
    <row r="106" ht="19.2" customHeight="1" spans="1:12">
      <c r="A106" s="350">
        <v>100</v>
      </c>
      <c r="B106" s="386" t="s">
        <v>4188</v>
      </c>
      <c r="C106" s="352" t="s">
        <v>4762</v>
      </c>
      <c r="D106" s="352" t="s">
        <v>4822</v>
      </c>
      <c r="E106" s="352" t="s">
        <v>386</v>
      </c>
      <c r="F106" s="352">
        <v>2</v>
      </c>
      <c r="G106" s="352" t="s">
        <v>4559</v>
      </c>
      <c r="H106" s="352"/>
      <c r="I106" s="364">
        <v>28000</v>
      </c>
      <c r="J106" s="364"/>
      <c r="K106" s="365">
        <v>0</v>
      </c>
      <c r="L106" s="366" t="s">
        <v>4368</v>
      </c>
    </row>
    <row r="107" ht="19.2" customHeight="1" spans="1:12">
      <c r="A107" s="350">
        <v>101</v>
      </c>
      <c r="B107" s="386" t="s">
        <v>4188</v>
      </c>
      <c r="C107" s="352" t="s">
        <v>2563</v>
      </c>
      <c r="D107" s="352" t="s">
        <v>4823</v>
      </c>
      <c r="E107" s="352" t="s">
        <v>386</v>
      </c>
      <c r="F107" s="352">
        <v>1</v>
      </c>
      <c r="G107" s="352" t="s">
        <v>4559</v>
      </c>
      <c r="H107" s="352"/>
      <c r="I107" s="364"/>
      <c r="J107" s="364"/>
      <c r="K107" s="365">
        <v>0</v>
      </c>
      <c r="L107" s="366" t="s">
        <v>4368</v>
      </c>
    </row>
    <row r="108" ht="19.2" customHeight="1" spans="1:12">
      <c r="A108" s="350">
        <v>102</v>
      </c>
      <c r="B108" s="386" t="s">
        <v>4188</v>
      </c>
      <c r="C108" s="352" t="s">
        <v>4824</v>
      </c>
      <c r="D108" s="352" t="s">
        <v>4825</v>
      </c>
      <c r="E108" s="352" t="s">
        <v>342</v>
      </c>
      <c r="F108" s="352">
        <v>1</v>
      </c>
      <c r="G108" s="352" t="s">
        <v>4559</v>
      </c>
      <c r="H108" s="352"/>
      <c r="I108" s="364"/>
      <c r="J108" s="364"/>
      <c r="K108" s="365">
        <v>10</v>
      </c>
      <c r="L108" s="366" t="s">
        <v>4368</v>
      </c>
    </row>
    <row r="109" ht="19.2" customHeight="1" spans="1:12">
      <c r="A109" s="350">
        <v>103</v>
      </c>
      <c r="B109" s="386" t="s">
        <v>4188</v>
      </c>
      <c r="C109" s="352" t="s">
        <v>4826</v>
      </c>
      <c r="D109" s="352" t="s">
        <v>4825</v>
      </c>
      <c r="E109" s="352" t="s">
        <v>342</v>
      </c>
      <c r="F109" s="352">
        <v>1</v>
      </c>
      <c r="G109" s="352" t="s">
        <v>4559</v>
      </c>
      <c r="H109" s="352"/>
      <c r="I109" s="364">
        <v>7000</v>
      </c>
      <c r="J109" s="364"/>
      <c r="K109" s="365">
        <v>10</v>
      </c>
      <c r="L109" s="366" t="s">
        <v>4368</v>
      </c>
    </row>
    <row r="110" ht="19.2" customHeight="1" spans="1:12">
      <c r="A110" s="350">
        <v>104</v>
      </c>
      <c r="B110" s="386" t="s">
        <v>4188</v>
      </c>
      <c r="C110" s="352" t="s">
        <v>4827</v>
      </c>
      <c r="D110" s="352" t="s">
        <v>4828</v>
      </c>
      <c r="E110" s="352" t="s">
        <v>342</v>
      </c>
      <c r="F110" s="352">
        <v>1</v>
      </c>
      <c r="G110" s="352" t="s">
        <v>4559</v>
      </c>
      <c r="H110" s="352"/>
      <c r="I110" s="364">
        <v>7950</v>
      </c>
      <c r="J110" s="364"/>
      <c r="K110" s="365">
        <v>10</v>
      </c>
      <c r="L110" s="366" t="s">
        <v>4368</v>
      </c>
    </row>
    <row r="111" ht="19.2" customHeight="1" spans="1:12">
      <c r="A111" s="350">
        <v>105</v>
      </c>
      <c r="B111" s="386" t="s">
        <v>4188</v>
      </c>
      <c r="C111" s="352" t="s">
        <v>4829</v>
      </c>
      <c r="D111" s="352"/>
      <c r="E111" s="352" t="s">
        <v>342</v>
      </c>
      <c r="F111" s="352">
        <v>3</v>
      </c>
      <c r="G111" s="352" t="s">
        <v>4559</v>
      </c>
      <c r="H111" s="352"/>
      <c r="I111" s="364"/>
      <c r="J111" s="364"/>
      <c r="K111" s="365">
        <v>0</v>
      </c>
      <c r="L111" s="366" t="s">
        <v>4368</v>
      </c>
    </row>
    <row r="112" ht="19.2" customHeight="1" spans="1:12">
      <c r="A112" s="154" t="s">
        <v>3856</v>
      </c>
      <c r="B112" s="154"/>
      <c r="C112" s="154"/>
      <c r="D112" s="369"/>
      <c r="E112" s="154"/>
      <c r="F112" s="154">
        <f>SUM(F7:F111)</f>
        <v>327</v>
      </c>
      <c r="G112" s="370"/>
      <c r="H112" s="370"/>
      <c r="I112" s="375">
        <f>SUM(I7:I111)</f>
        <v>714711</v>
      </c>
      <c r="J112" s="375"/>
      <c r="K112" s="375">
        <f>SUM(K7:K111)</f>
        <v>1132</v>
      </c>
      <c r="L112" s="376"/>
    </row>
    <row r="113" ht="19.2" customHeight="1" spans="1:12">
      <c r="A113" s="154" t="s">
        <v>3818</v>
      </c>
      <c r="B113" s="154"/>
      <c r="C113" s="154"/>
      <c r="D113" s="369"/>
      <c r="E113" s="154"/>
      <c r="F113" s="154"/>
      <c r="G113" s="370"/>
      <c r="H113" s="370"/>
      <c r="I113" s="375"/>
      <c r="J113" s="375"/>
      <c r="K113" s="375"/>
      <c r="L113" s="376"/>
    </row>
    <row r="114" ht="19.2" customHeight="1" spans="1:12">
      <c r="A114" s="154" t="s">
        <v>3857</v>
      </c>
      <c r="B114" s="154"/>
      <c r="C114" s="154"/>
      <c r="D114" s="369"/>
      <c r="E114" s="154"/>
      <c r="F114" s="154">
        <f>F112</f>
        <v>327</v>
      </c>
      <c r="G114" s="370"/>
      <c r="H114" s="370"/>
      <c r="I114" s="375">
        <f>I112</f>
        <v>714711</v>
      </c>
      <c r="J114" s="375"/>
      <c r="K114" s="375">
        <f>K112</f>
        <v>1132</v>
      </c>
      <c r="L114" s="376"/>
    </row>
    <row r="115" ht="19.5" customHeight="1" spans="1:12">
      <c r="A115" s="371" t="s">
        <v>4351</v>
      </c>
      <c r="B115" s="371"/>
      <c r="C115" s="343"/>
      <c r="E115" s="343"/>
      <c r="F115" s="343"/>
      <c r="G115" s="372"/>
      <c r="H115" s="372"/>
      <c r="I115" s="377" t="s">
        <v>4352</v>
      </c>
      <c r="J115" s="377"/>
      <c r="K115" s="377"/>
      <c r="L115" s="378"/>
    </row>
    <row r="116" ht="29.25" customHeight="1" spans="1:12">
      <c r="A116" s="373" t="s">
        <v>5048</v>
      </c>
      <c r="B116" s="373"/>
      <c r="C116" s="343"/>
      <c r="E116" s="343"/>
      <c r="F116" s="343"/>
      <c r="G116" s="372"/>
      <c r="H116" s="372"/>
      <c r="I116" s="372"/>
      <c r="J116" s="372"/>
      <c r="K116" s="343"/>
      <c r="L116" s="378"/>
    </row>
    <row r="117" ht="15" customHeight="1"/>
    <row r="118" ht="15" customHeight="1"/>
    <row r="119" ht="15" customHeight="1"/>
    <row r="120" ht="15" customHeight="1"/>
    <row r="121" ht="15" customHeight="1"/>
    <row r="122" ht="15" customHeight="1" spans="8:9">
      <c r="H122" s="374" t="e">
        <f>I114+#REF!+#REF!</f>
        <v>#REF!</v>
      </c>
      <c r="I122" s="374"/>
    </row>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sheetData>
  <mergeCells count="17">
    <mergeCell ref="A1:L1"/>
    <mergeCell ref="A3:L3"/>
    <mergeCell ref="I5:J5"/>
    <mergeCell ref="A112:C112"/>
    <mergeCell ref="A113:C113"/>
    <mergeCell ref="A114:C114"/>
    <mergeCell ref="I115:K115"/>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9"/>
  <sheetViews>
    <sheetView zoomScaleSheetLayoutView="90" topLeftCell="A4" workbookViewId="0">
      <selection activeCell="L17" sqref="L17"/>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3889</v>
      </c>
      <c r="C7" s="352" t="s">
        <v>4830</v>
      </c>
      <c r="D7" s="352"/>
      <c r="E7" s="352" t="s">
        <v>476</v>
      </c>
      <c r="F7" s="352">
        <v>18</v>
      </c>
      <c r="G7" s="352" t="s">
        <v>4831</v>
      </c>
      <c r="H7" s="352"/>
      <c r="I7" s="364">
        <v>149400</v>
      </c>
      <c r="J7" s="364"/>
      <c r="K7" s="365">
        <f>F7*25*0.001*33000</f>
        <v>14850</v>
      </c>
      <c r="L7" s="366" t="s">
        <v>5065</v>
      </c>
    </row>
    <row r="8" ht="19.2" customHeight="1" spans="1:12">
      <c r="A8" s="350">
        <v>2</v>
      </c>
      <c r="B8" s="386" t="s">
        <v>3889</v>
      </c>
      <c r="C8" s="352" t="s">
        <v>4832</v>
      </c>
      <c r="D8" s="352"/>
      <c r="E8" s="352" t="s">
        <v>476</v>
      </c>
      <c r="F8" s="352">
        <v>7</v>
      </c>
      <c r="G8" s="352" t="s">
        <v>4831</v>
      </c>
      <c r="H8" s="352"/>
      <c r="I8" s="364">
        <v>58100</v>
      </c>
      <c r="J8" s="364"/>
      <c r="K8" s="365">
        <f t="shared" ref="K8:K12" si="0">F8*25*0.001*33000</f>
        <v>5775</v>
      </c>
      <c r="L8" s="366" t="s">
        <v>5065</v>
      </c>
    </row>
    <row r="9" ht="19.2" customHeight="1" spans="1:12">
      <c r="A9" s="350">
        <v>3</v>
      </c>
      <c r="B9" s="386" t="s">
        <v>3889</v>
      </c>
      <c r="C9" s="352" t="s">
        <v>4833</v>
      </c>
      <c r="D9" s="352"/>
      <c r="E9" s="352" t="s">
        <v>476</v>
      </c>
      <c r="F9" s="352">
        <v>6</v>
      </c>
      <c r="G9" s="352" t="s">
        <v>4831</v>
      </c>
      <c r="H9" s="352"/>
      <c r="I9" s="364">
        <v>49800</v>
      </c>
      <c r="J9" s="364"/>
      <c r="K9" s="365">
        <f t="shared" si="0"/>
        <v>4950</v>
      </c>
      <c r="L9" s="366" t="s">
        <v>5065</v>
      </c>
    </row>
    <row r="10" ht="19.2" customHeight="1" spans="1:12">
      <c r="A10" s="350">
        <v>4</v>
      </c>
      <c r="B10" s="386" t="s">
        <v>3889</v>
      </c>
      <c r="C10" s="352" t="s">
        <v>4834</v>
      </c>
      <c r="D10" s="352"/>
      <c r="E10" s="352" t="s">
        <v>476</v>
      </c>
      <c r="F10" s="352">
        <v>22</v>
      </c>
      <c r="G10" s="352" t="s">
        <v>4831</v>
      </c>
      <c r="H10" s="352"/>
      <c r="I10" s="364">
        <v>143000</v>
      </c>
      <c r="J10" s="364"/>
      <c r="K10" s="365">
        <f t="shared" si="0"/>
        <v>18150</v>
      </c>
      <c r="L10" s="366" t="s">
        <v>5065</v>
      </c>
    </row>
    <row r="11" ht="19.2" customHeight="1" spans="1:12">
      <c r="A11" s="350">
        <v>5</v>
      </c>
      <c r="B11" s="386" t="s">
        <v>3889</v>
      </c>
      <c r="C11" s="352" t="s">
        <v>4835</v>
      </c>
      <c r="D11" s="352"/>
      <c r="E11" s="352" t="s">
        <v>476</v>
      </c>
      <c r="F11" s="352">
        <v>45</v>
      </c>
      <c r="G11" s="352" t="s">
        <v>4831</v>
      </c>
      <c r="H11" s="352"/>
      <c r="I11" s="364">
        <v>292500</v>
      </c>
      <c r="J11" s="364"/>
      <c r="K11" s="365">
        <f t="shared" si="0"/>
        <v>37125</v>
      </c>
      <c r="L11" s="366" t="s">
        <v>5065</v>
      </c>
    </row>
    <row r="12" ht="19.2" customHeight="1" spans="1:12">
      <c r="A12" s="350">
        <v>6</v>
      </c>
      <c r="B12" s="386" t="s">
        <v>3889</v>
      </c>
      <c r="C12" s="352" t="s">
        <v>4836</v>
      </c>
      <c r="D12" s="352"/>
      <c r="E12" s="352" t="s">
        <v>476</v>
      </c>
      <c r="F12" s="352">
        <v>154</v>
      </c>
      <c r="G12" s="353" t="s">
        <v>4831</v>
      </c>
      <c r="H12" s="352"/>
      <c r="I12" s="364">
        <v>1001000</v>
      </c>
      <c r="J12" s="364"/>
      <c r="K12" s="365">
        <f t="shared" si="0"/>
        <v>127050</v>
      </c>
      <c r="L12" s="366" t="s">
        <v>5065</v>
      </c>
    </row>
    <row r="13" ht="19.2" customHeight="1" spans="1:12">
      <c r="A13" s="154" t="s">
        <v>3856</v>
      </c>
      <c r="B13" s="154"/>
      <c r="C13" s="154"/>
      <c r="D13" s="369"/>
      <c r="E13" s="154"/>
      <c r="F13" s="154">
        <f>SUM(F7:F12)</f>
        <v>252</v>
      </c>
      <c r="G13" s="370"/>
      <c r="H13" s="370"/>
      <c r="I13" s="375">
        <f>SUM(I7:I12)</f>
        <v>1693800</v>
      </c>
      <c r="J13" s="375"/>
      <c r="K13" s="375">
        <f>SUM(K7:K12)</f>
        <v>207900</v>
      </c>
      <c r="L13" s="376"/>
    </row>
    <row r="14" ht="19.2" customHeight="1" spans="1:12">
      <c r="A14" s="154" t="s">
        <v>3818</v>
      </c>
      <c r="B14" s="154"/>
      <c r="C14" s="154"/>
      <c r="D14" s="369"/>
      <c r="E14" s="154"/>
      <c r="F14" s="154"/>
      <c r="G14" s="370"/>
      <c r="H14" s="370"/>
      <c r="I14" s="375"/>
      <c r="J14" s="375"/>
      <c r="K14" s="375"/>
      <c r="L14" s="376"/>
    </row>
    <row r="15" ht="19.2" customHeight="1" spans="1:12">
      <c r="A15" s="154" t="s">
        <v>3857</v>
      </c>
      <c r="B15" s="154"/>
      <c r="C15" s="154"/>
      <c r="D15" s="369"/>
      <c r="E15" s="154"/>
      <c r="F15" s="154">
        <v>252</v>
      </c>
      <c r="G15" s="370"/>
      <c r="H15" s="370"/>
      <c r="I15" s="375">
        <f>I13</f>
        <v>1693800</v>
      </c>
      <c r="J15" s="375"/>
      <c r="K15" s="375">
        <f>K13</f>
        <v>207900</v>
      </c>
      <c r="L15" s="376"/>
    </row>
    <row r="16" ht="19.5" customHeight="1" spans="1:12">
      <c r="A16" s="371" t="s">
        <v>4351</v>
      </c>
      <c r="B16" s="371"/>
      <c r="C16" s="343"/>
      <c r="E16" s="343"/>
      <c r="F16" s="343"/>
      <c r="G16" s="372"/>
      <c r="H16" s="372"/>
      <c r="I16" s="377" t="s">
        <v>4352</v>
      </c>
      <c r="J16" s="377"/>
      <c r="K16" s="377"/>
      <c r="L16" s="378"/>
    </row>
    <row r="17" ht="29.25" customHeight="1" spans="1:12">
      <c r="A17" s="373" t="s">
        <v>5048</v>
      </c>
      <c r="B17" s="373"/>
      <c r="C17" s="343"/>
      <c r="E17" s="343"/>
      <c r="F17" s="343"/>
      <c r="G17" s="372"/>
      <c r="H17" s="372"/>
      <c r="I17" s="372"/>
      <c r="J17" s="372"/>
      <c r="K17" s="343"/>
      <c r="L17" s="378"/>
    </row>
    <row r="18" ht="15" customHeight="1"/>
    <row r="19" ht="15" customHeight="1"/>
    <row r="20" ht="15" customHeight="1"/>
    <row r="21" ht="15" customHeight="1"/>
    <row r="22" ht="15" customHeight="1"/>
    <row r="23" ht="15" customHeight="1" spans="8:9">
      <c r="H23" s="374" t="e">
        <f>I15+#REF!+#REF!</f>
        <v>#REF!</v>
      </c>
      <c r="I23" s="374"/>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sheetData>
  <mergeCells count="17">
    <mergeCell ref="A1:L1"/>
    <mergeCell ref="A3:L3"/>
    <mergeCell ref="I5:J5"/>
    <mergeCell ref="A13:C13"/>
    <mergeCell ref="A14:C14"/>
    <mergeCell ref="A15:C15"/>
    <mergeCell ref="I16:K16"/>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73"/>
  <sheetViews>
    <sheetView zoomScaleSheetLayoutView="90" topLeftCell="A31" workbookViewId="0">
      <selection activeCell="I40" sqref="I40:K40"/>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4269</v>
      </c>
      <c r="C7" s="352" t="s">
        <v>4837</v>
      </c>
      <c r="D7" s="352" t="s">
        <v>4838</v>
      </c>
      <c r="E7" s="352" t="s">
        <v>386</v>
      </c>
      <c r="F7" s="352">
        <v>3</v>
      </c>
      <c r="G7" s="352" t="s">
        <v>4367</v>
      </c>
      <c r="H7" s="352"/>
      <c r="I7" s="364"/>
      <c r="J7" s="364"/>
      <c r="K7" s="365">
        <v>3</v>
      </c>
      <c r="L7" s="366" t="s">
        <v>4368</v>
      </c>
    </row>
    <row r="8" ht="19.2" customHeight="1" spans="1:12">
      <c r="A8" s="350">
        <v>2</v>
      </c>
      <c r="B8" s="386" t="s">
        <v>4269</v>
      </c>
      <c r="C8" s="352" t="s">
        <v>1525</v>
      </c>
      <c r="D8" s="352" t="s">
        <v>4838</v>
      </c>
      <c r="E8" s="352" t="s">
        <v>386</v>
      </c>
      <c r="F8" s="352">
        <v>1</v>
      </c>
      <c r="G8" s="352" t="s">
        <v>4367</v>
      </c>
      <c r="H8" s="352"/>
      <c r="I8" s="364"/>
      <c r="J8" s="364"/>
      <c r="K8" s="365">
        <v>1</v>
      </c>
      <c r="L8" s="366" t="s">
        <v>4368</v>
      </c>
    </row>
    <row r="9" ht="19.2" customHeight="1" spans="1:12">
      <c r="A9" s="350">
        <v>3</v>
      </c>
      <c r="B9" s="386" t="s">
        <v>4269</v>
      </c>
      <c r="C9" s="352" t="s">
        <v>4839</v>
      </c>
      <c r="D9" s="352" t="s">
        <v>4838</v>
      </c>
      <c r="E9" s="352" t="s">
        <v>386</v>
      </c>
      <c r="F9" s="352">
        <v>1</v>
      </c>
      <c r="G9" s="352" t="s">
        <v>4367</v>
      </c>
      <c r="H9" s="352"/>
      <c r="I9" s="364"/>
      <c r="J9" s="364"/>
      <c r="K9" s="365">
        <v>1</v>
      </c>
      <c r="L9" s="366" t="s">
        <v>4368</v>
      </c>
    </row>
    <row r="10" ht="19.2" customHeight="1" spans="1:12">
      <c r="A10" s="350">
        <v>4</v>
      </c>
      <c r="B10" s="386" t="s">
        <v>4269</v>
      </c>
      <c r="C10" s="352" t="s">
        <v>1525</v>
      </c>
      <c r="D10" s="352" t="s">
        <v>4838</v>
      </c>
      <c r="E10" s="352" t="s">
        <v>386</v>
      </c>
      <c r="F10" s="352">
        <v>1</v>
      </c>
      <c r="G10" s="352" t="s">
        <v>4367</v>
      </c>
      <c r="H10" s="352"/>
      <c r="I10" s="364"/>
      <c r="J10" s="364"/>
      <c r="K10" s="365">
        <v>1</v>
      </c>
      <c r="L10" s="366" t="s">
        <v>4368</v>
      </c>
    </row>
    <row r="11" ht="19.2" customHeight="1" spans="1:12">
      <c r="A11" s="350">
        <v>5</v>
      </c>
      <c r="B11" s="386" t="s">
        <v>4269</v>
      </c>
      <c r="C11" s="352" t="s">
        <v>1525</v>
      </c>
      <c r="D11" s="352"/>
      <c r="E11" s="352" t="s">
        <v>416</v>
      </c>
      <c r="F11" s="352">
        <v>14</v>
      </c>
      <c r="G11" s="352" t="s">
        <v>4367</v>
      </c>
      <c r="H11" s="352"/>
      <c r="I11" s="364"/>
      <c r="J11" s="364"/>
      <c r="K11" s="365">
        <v>1</v>
      </c>
      <c r="L11" s="366" t="s">
        <v>4368</v>
      </c>
    </row>
    <row r="12" ht="19.2" customHeight="1" spans="1:12">
      <c r="A12" s="350">
        <v>6</v>
      </c>
      <c r="B12" s="386" t="s">
        <v>4269</v>
      </c>
      <c r="C12" s="352" t="s">
        <v>4840</v>
      </c>
      <c r="D12" s="352"/>
      <c r="E12" s="352" t="s">
        <v>386</v>
      </c>
      <c r="F12" s="352">
        <v>1</v>
      </c>
      <c r="G12" s="352" t="s">
        <v>4367</v>
      </c>
      <c r="H12" s="352"/>
      <c r="I12" s="364"/>
      <c r="J12" s="364"/>
      <c r="K12" s="365">
        <v>1</v>
      </c>
      <c r="L12" s="366" t="s">
        <v>4368</v>
      </c>
    </row>
    <row r="13" ht="19.2" customHeight="1" spans="1:12">
      <c r="A13" s="350">
        <v>7</v>
      </c>
      <c r="B13" s="386" t="s">
        <v>4269</v>
      </c>
      <c r="C13" s="352" t="s">
        <v>4841</v>
      </c>
      <c r="D13" s="352"/>
      <c r="E13" s="352" t="s">
        <v>386</v>
      </c>
      <c r="F13" s="352">
        <v>4</v>
      </c>
      <c r="G13" s="352" t="s">
        <v>4367</v>
      </c>
      <c r="H13" s="352"/>
      <c r="I13" s="364"/>
      <c r="J13" s="364"/>
      <c r="K13" s="365">
        <v>0</v>
      </c>
      <c r="L13" s="366" t="s">
        <v>4368</v>
      </c>
    </row>
    <row r="14" ht="19.2" customHeight="1" spans="1:12">
      <c r="A14" s="350">
        <v>8</v>
      </c>
      <c r="B14" s="386" t="s">
        <v>4269</v>
      </c>
      <c r="C14" s="352" t="s">
        <v>4842</v>
      </c>
      <c r="D14" s="352"/>
      <c r="E14" s="352" t="s">
        <v>386</v>
      </c>
      <c r="F14" s="352">
        <v>7</v>
      </c>
      <c r="G14" s="352" t="s">
        <v>4367</v>
      </c>
      <c r="H14" s="352"/>
      <c r="I14" s="364"/>
      <c r="J14" s="364"/>
      <c r="K14" s="365">
        <v>0</v>
      </c>
      <c r="L14" s="366" t="s">
        <v>4368</v>
      </c>
    </row>
    <row r="15" ht="19.2" customHeight="1" spans="1:12">
      <c r="A15" s="350">
        <v>9</v>
      </c>
      <c r="B15" s="386" t="s">
        <v>4269</v>
      </c>
      <c r="C15" s="352" t="s">
        <v>4843</v>
      </c>
      <c r="D15" s="352"/>
      <c r="E15" s="352" t="s">
        <v>476</v>
      </c>
      <c r="F15" s="352">
        <v>1</v>
      </c>
      <c r="G15" s="352" t="s">
        <v>4468</v>
      </c>
      <c r="H15" s="352"/>
      <c r="I15" s="364"/>
      <c r="J15" s="364"/>
      <c r="K15" s="365">
        <v>2</v>
      </c>
      <c r="L15" s="366" t="s">
        <v>4368</v>
      </c>
    </row>
    <row r="16" ht="19.2" customHeight="1" spans="1:12">
      <c r="A16" s="350">
        <v>10</v>
      </c>
      <c r="B16" s="386" t="s">
        <v>4269</v>
      </c>
      <c r="C16" s="352" t="s">
        <v>1524</v>
      </c>
      <c r="D16" s="352"/>
      <c r="E16" s="352" t="s">
        <v>518</v>
      </c>
      <c r="F16" s="352">
        <v>4</v>
      </c>
      <c r="G16" s="352" t="s">
        <v>4468</v>
      </c>
      <c r="H16" s="352"/>
      <c r="I16" s="364"/>
      <c r="J16" s="364"/>
      <c r="K16" s="365">
        <v>8</v>
      </c>
      <c r="L16" s="366" t="s">
        <v>4368</v>
      </c>
    </row>
    <row r="17" ht="19.2" customHeight="1" spans="1:12">
      <c r="A17" s="350">
        <v>11</v>
      </c>
      <c r="B17" s="386" t="s">
        <v>4269</v>
      </c>
      <c r="C17" s="352" t="s">
        <v>4844</v>
      </c>
      <c r="D17" s="352"/>
      <c r="E17" s="352" t="s">
        <v>476</v>
      </c>
      <c r="F17" s="352">
        <v>5</v>
      </c>
      <c r="G17" s="352" t="s">
        <v>4468</v>
      </c>
      <c r="H17" s="352"/>
      <c r="I17" s="364"/>
      <c r="J17" s="364"/>
      <c r="K17" s="365">
        <v>10</v>
      </c>
      <c r="L17" s="366" t="s">
        <v>4368</v>
      </c>
    </row>
    <row r="18" ht="19.2" customHeight="1" spans="1:12">
      <c r="A18" s="350">
        <v>12</v>
      </c>
      <c r="B18" s="386" t="s">
        <v>4269</v>
      </c>
      <c r="C18" s="352" t="s">
        <v>2643</v>
      </c>
      <c r="D18" s="352"/>
      <c r="E18" s="352" t="s">
        <v>2644</v>
      </c>
      <c r="F18" s="352">
        <v>284</v>
      </c>
      <c r="G18" s="352" t="s">
        <v>4468</v>
      </c>
      <c r="H18" s="352"/>
      <c r="I18" s="364"/>
      <c r="J18" s="364"/>
      <c r="K18" s="365">
        <v>2</v>
      </c>
      <c r="L18" s="366" t="s">
        <v>4368</v>
      </c>
    </row>
    <row r="19" ht="19.2" customHeight="1" spans="1:12">
      <c r="A19" s="350">
        <v>13</v>
      </c>
      <c r="B19" s="386" t="s">
        <v>4269</v>
      </c>
      <c r="C19" s="352" t="s">
        <v>4845</v>
      </c>
      <c r="D19" s="352"/>
      <c r="E19" s="352" t="s">
        <v>972</v>
      </c>
      <c r="F19" s="352">
        <v>12</v>
      </c>
      <c r="G19" s="352" t="s">
        <v>4468</v>
      </c>
      <c r="H19" s="352"/>
      <c r="I19" s="364"/>
      <c r="J19" s="364"/>
      <c r="K19" s="365">
        <v>5</v>
      </c>
      <c r="L19" s="366" t="s">
        <v>4368</v>
      </c>
    </row>
    <row r="20" ht="19.2" customHeight="1" spans="1:12">
      <c r="A20" s="350">
        <v>14</v>
      </c>
      <c r="B20" s="386" t="s">
        <v>4269</v>
      </c>
      <c r="C20" s="352" t="s">
        <v>4846</v>
      </c>
      <c r="D20" s="352"/>
      <c r="E20" s="352" t="s">
        <v>972</v>
      </c>
      <c r="F20" s="352">
        <v>24</v>
      </c>
      <c r="G20" s="352" t="s">
        <v>4468</v>
      </c>
      <c r="H20" s="352"/>
      <c r="I20" s="364"/>
      <c r="J20" s="364"/>
      <c r="K20" s="365">
        <v>5</v>
      </c>
      <c r="L20" s="366" t="s">
        <v>4368</v>
      </c>
    </row>
    <row r="21" ht="19.2" customHeight="1" spans="1:12">
      <c r="A21" s="350">
        <v>15</v>
      </c>
      <c r="B21" s="386" t="s">
        <v>4269</v>
      </c>
      <c r="C21" s="352" t="s">
        <v>1654</v>
      </c>
      <c r="D21" s="352" t="s">
        <v>4847</v>
      </c>
      <c r="E21" s="352" t="s">
        <v>492</v>
      </c>
      <c r="F21" s="352">
        <v>1</v>
      </c>
      <c r="G21" s="352" t="s">
        <v>4468</v>
      </c>
      <c r="H21" s="352"/>
      <c r="I21" s="364"/>
      <c r="J21" s="364"/>
      <c r="K21" s="365">
        <v>1</v>
      </c>
      <c r="L21" s="366" t="s">
        <v>4368</v>
      </c>
    </row>
    <row r="22" ht="19.2" customHeight="1" spans="1:12">
      <c r="A22" s="350">
        <v>16</v>
      </c>
      <c r="B22" s="386" t="s">
        <v>4269</v>
      </c>
      <c r="C22" s="352" t="s">
        <v>1654</v>
      </c>
      <c r="D22" s="352" t="s">
        <v>4848</v>
      </c>
      <c r="E22" s="352" t="s">
        <v>492</v>
      </c>
      <c r="F22" s="352">
        <v>2</v>
      </c>
      <c r="G22" s="352" t="s">
        <v>4468</v>
      </c>
      <c r="H22" s="352"/>
      <c r="I22" s="364"/>
      <c r="J22" s="364"/>
      <c r="K22" s="365">
        <v>2</v>
      </c>
      <c r="L22" s="366" t="s">
        <v>4368</v>
      </c>
    </row>
    <row r="23" ht="19.2" customHeight="1" spans="1:12">
      <c r="A23" s="350">
        <v>17</v>
      </c>
      <c r="B23" s="386" t="s">
        <v>4269</v>
      </c>
      <c r="C23" s="352" t="s">
        <v>4849</v>
      </c>
      <c r="D23" s="352" t="s">
        <v>4850</v>
      </c>
      <c r="E23" s="352" t="s">
        <v>492</v>
      </c>
      <c r="F23" s="352">
        <v>1</v>
      </c>
      <c r="G23" s="352" t="s">
        <v>4468</v>
      </c>
      <c r="H23" s="352"/>
      <c r="I23" s="364"/>
      <c r="J23" s="364"/>
      <c r="K23" s="365">
        <v>2</v>
      </c>
      <c r="L23" s="366" t="s">
        <v>4368</v>
      </c>
    </row>
    <row r="24" ht="19.2" customHeight="1" spans="1:12">
      <c r="A24" s="350">
        <v>18</v>
      </c>
      <c r="B24" s="386" t="s">
        <v>4269</v>
      </c>
      <c r="C24" s="352" t="s">
        <v>4851</v>
      </c>
      <c r="D24" s="352" t="s">
        <v>4852</v>
      </c>
      <c r="E24" s="352" t="s">
        <v>492</v>
      </c>
      <c r="F24" s="352">
        <v>3</v>
      </c>
      <c r="G24" s="352" t="s">
        <v>4468</v>
      </c>
      <c r="H24" s="352"/>
      <c r="I24" s="364"/>
      <c r="J24" s="364"/>
      <c r="K24" s="365">
        <v>3</v>
      </c>
      <c r="L24" s="366" t="s">
        <v>4368</v>
      </c>
    </row>
    <row r="25" ht="19.2" customHeight="1" spans="1:12">
      <c r="A25" s="350">
        <v>19</v>
      </c>
      <c r="B25" s="386" t="s">
        <v>4269</v>
      </c>
      <c r="C25" s="352" t="s">
        <v>4851</v>
      </c>
      <c r="D25" s="352" t="s">
        <v>4853</v>
      </c>
      <c r="E25" s="352" t="s">
        <v>492</v>
      </c>
      <c r="F25" s="352">
        <v>2</v>
      </c>
      <c r="G25" s="352" t="s">
        <v>4468</v>
      </c>
      <c r="H25" s="352"/>
      <c r="I25" s="364"/>
      <c r="J25" s="364"/>
      <c r="K25" s="365">
        <v>2</v>
      </c>
      <c r="L25" s="366" t="s">
        <v>4368</v>
      </c>
    </row>
    <row r="26" ht="19.2" customHeight="1" spans="1:12">
      <c r="A26" s="350">
        <v>20</v>
      </c>
      <c r="B26" s="386" t="s">
        <v>4269</v>
      </c>
      <c r="C26" s="352" t="s">
        <v>4851</v>
      </c>
      <c r="D26" s="352" t="s">
        <v>4854</v>
      </c>
      <c r="E26" s="352" t="s">
        <v>492</v>
      </c>
      <c r="F26" s="352">
        <v>2</v>
      </c>
      <c r="G26" s="352" t="s">
        <v>4468</v>
      </c>
      <c r="H26" s="352"/>
      <c r="I26" s="364"/>
      <c r="J26" s="364"/>
      <c r="K26" s="365">
        <v>2</v>
      </c>
      <c r="L26" s="366" t="s">
        <v>4368</v>
      </c>
    </row>
    <row r="27" ht="19.2" customHeight="1" spans="1:12">
      <c r="A27" s="350">
        <v>21</v>
      </c>
      <c r="B27" s="386" t="s">
        <v>4269</v>
      </c>
      <c r="C27" s="352" t="s">
        <v>4851</v>
      </c>
      <c r="D27" s="352" t="s">
        <v>4855</v>
      </c>
      <c r="E27" s="352" t="s">
        <v>492</v>
      </c>
      <c r="F27" s="352">
        <v>4</v>
      </c>
      <c r="G27" s="352" t="s">
        <v>4468</v>
      </c>
      <c r="H27" s="352"/>
      <c r="I27" s="364"/>
      <c r="J27" s="364"/>
      <c r="K27" s="365">
        <v>4</v>
      </c>
      <c r="L27" s="366" t="s">
        <v>4368</v>
      </c>
    </row>
    <row r="28" ht="19.2" customHeight="1" spans="1:12">
      <c r="A28" s="350">
        <v>22</v>
      </c>
      <c r="B28" s="386" t="s">
        <v>4269</v>
      </c>
      <c r="C28" s="352" t="s">
        <v>4856</v>
      </c>
      <c r="D28" s="352" t="s">
        <v>4857</v>
      </c>
      <c r="E28" s="352" t="s">
        <v>1381</v>
      </c>
      <c r="F28" s="352">
        <v>2</v>
      </c>
      <c r="G28" s="352" t="s">
        <v>4468</v>
      </c>
      <c r="H28" s="352"/>
      <c r="I28" s="364"/>
      <c r="J28" s="364"/>
      <c r="K28" s="365">
        <v>2</v>
      </c>
      <c r="L28" s="366" t="s">
        <v>4368</v>
      </c>
    </row>
    <row r="29" ht="19.2" customHeight="1" spans="1:12">
      <c r="A29" s="350">
        <v>23</v>
      </c>
      <c r="B29" s="386" t="s">
        <v>4269</v>
      </c>
      <c r="C29" s="352" t="s">
        <v>4858</v>
      </c>
      <c r="D29" s="352" t="s">
        <v>4859</v>
      </c>
      <c r="E29" s="352" t="s">
        <v>492</v>
      </c>
      <c r="F29" s="352">
        <v>1</v>
      </c>
      <c r="G29" s="352" t="s">
        <v>4468</v>
      </c>
      <c r="H29" s="352"/>
      <c r="I29" s="364"/>
      <c r="J29" s="364"/>
      <c r="K29" s="365">
        <v>1</v>
      </c>
      <c r="L29" s="366" t="s">
        <v>4368</v>
      </c>
    </row>
    <row r="30" ht="19.2" customHeight="1" spans="1:12">
      <c r="A30" s="350">
        <v>24</v>
      </c>
      <c r="B30" s="386" t="s">
        <v>4269</v>
      </c>
      <c r="C30" s="352" t="s">
        <v>4860</v>
      </c>
      <c r="D30" s="352" t="s">
        <v>4861</v>
      </c>
      <c r="E30" s="352" t="s">
        <v>492</v>
      </c>
      <c r="F30" s="352">
        <v>4</v>
      </c>
      <c r="G30" s="352" t="s">
        <v>4862</v>
      </c>
      <c r="H30" s="352"/>
      <c r="I30" s="364"/>
      <c r="J30" s="364"/>
      <c r="K30" s="365">
        <v>0</v>
      </c>
      <c r="L30" s="366" t="s">
        <v>4368</v>
      </c>
    </row>
    <row r="31" ht="19.2" customHeight="1" spans="1:12">
      <c r="A31" s="350">
        <v>25</v>
      </c>
      <c r="B31" s="386" t="s">
        <v>4269</v>
      </c>
      <c r="C31" s="352" t="s">
        <v>4863</v>
      </c>
      <c r="D31" s="352" t="s">
        <v>4864</v>
      </c>
      <c r="E31" s="352" t="s">
        <v>492</v>
      </c>
      <c r="F31" s="352">
        <v>8</v>
      </c>
      <c r="G31" s="352" t="s">
        <v>4862</v>
      </c>
      <c r="H31" s="352"/>
      <c r="I31" s="364"/>
      <c r="J31" s="364"/>
      <c r="K31" s="365">
        <v>0</v>
      </c>
      <c r="L31" s="366" t="s">
        <v>4368</v>
      </c>
    </row>
    <row r="32" ht="19.2" customHeight="1" spans="1:12">
      <c r="A32" s="350">
        <v>26</v>
      </c>
      <c r="B32" s="386" t="s">
        <v>4269</v>
      </c>
      <c r="C32" s="352" t="s">
        <v>4865</v>
      </c>
      <c r="D32" s="352" t="s">
        <v>4866</v>
      </c>
      <c r="E32" s="352" t="s">
        <v>1381</v>
      </c>
      <c r="F32" s="352">
        <v>4</v>
      </c>
      <c r="G32" s="352" t="s">
        <v>4862</v>
      </c>
      <c r="H32" s="352"/>
      <c r="I32" s="364"/>
      <c r="J32" s="364"/>
      <c r="K32" s="365">
        <v>0</v>
      </c>
      <c r="L32" s="366" t="s">
        <v>4368</v>
      </c>
    </row>
    <row r="33" ht="19.2" customHeight="1" spans="1:12">
      <c r="A33" s="350">
        <v>27</v>
      </c>
      <c r="B33" s="386" t="s">
        <v>4269</v>
      </c>
      <c r="C33" s="352" t="s">
        <v>4867</v>
      </c>
      <c r="D33" s="352" t="s">
        <v>4868</v>
      </c>
      <c r="E33" s="352" t="s">
        <v>1381</v>
      </c>
      <c r="F33" s="352">
        <v>8</v>
      </c>
      <c r="G33" s="352" t="s">
        <v>4862</v>
      </c>
      <c r="H33" s="352"/>
      <c r="I33" s="364"/>
      <c r="J33" s="364"/>
      <c r="K33" s="365">
        <v>0</v>
      </c>
      <c r="L33" s="366" t="s">
        <v>4368</v>
      </c>
    </row>
    <row r="34" ht="19.2" customHeight="1" spans="1:12">
      <c r="A34" s="350">
        <v>28</v>
      </c>
      <c r="B34" s="386" t="s">
        <v>4269</v>
      </c>
      <c r="C34" s="352" t="s">
        <v>1471</v>
      </c>
      <c r="D34" s="352" t="s">
        <v>1380</v>
      </c>
      <c r="E34" s="352" t="s">
        <v>514</v>
      </c>
      <c r="F34" s="352">
        <v>9</v>
      </c>
      <c r="G34" s="352" t="s">
        <v>4862</v>
      </c>
      <c r="H34" s="352"/>
      <c r="I34" s="364"/>
      <c r="J34" s="364"/>
      <c r="K34" s="365">
        <v>9</v>
      </c>
      <c r="L34" s="366" t="s">
        <v>4368</v>
      </c>
    </row>
    <row r="35" ht="19.2" customHeight="1" spans="1:12">
      <c r="A35" s="350">
        <v>29</v>
      </c>
      <c r="B35" s="386" t="s">
        <v>4269</v>
      </c>
      <c r="C35" s="352" t="s">
        <v>1667</v>
      </c>
      <c r="D35" s="352" t="s">
        <v>4869</v>
      </c>
      <c r="E35" s="352" t="s">
        <v>518</v>
      </c>
      <c r="F35" s="352">
        <v>1</v>
      </c>
      <c r="G35" s="352" t="s">
        <v>4862</v>
      </c>
      <c r="H35" s="352"/>
      <c r="I35" s="364"/>
      <c r="J35" s="364"/>
      <c r="K35" s="365">
        <v>4</v>
      </c>
      <c r="L35" s="366" t="s">
        <v>4368</v>
      </c>
    </row>
    <row r="36" ht="19.2" customHeight="1" spans="1:12">
      <c r="A36" s="350">
        <v>30</v>
      </c>
      <c r="B36" s="386" t="s">
        <v>4269</v>
      </c>
      <c r="C36" s="352" t="s">
        <v>4870</v>
      </c>
      <c r="D36" s="352" t="s">
        <v>4871</v>
      </c>
      <c r="E36" s="352" t="s">
        <v>476</v>
      </c>
      <c r="F36" s="352">
        <v>1</v>
      </c>
      <c r="G36" s="352" t="s">
        <v>4862</v>
      </c>
      <c r="H36" s="352"/>
      <c r="I36" s="364"/>
      <c r="J36" s="364"/>
      <c r="K36" s="365">
        <v>2</v>
      </c>
      <c r="L36" s="366" t="s">
        <v>4368</v>
      </c>
    </row>
    <row r="37" ht="19.2" customHeight="1" spans="1:12">
      <c r="A37" s="154" t="s">
        <v>3856</v>
      </c>
      <c r="B37" s="154"/>
      <c r="C37" s="154"/>
      <c r="D37" s="369"/>
      <c r="E37" s="154"/>
      <c r="F37" s="154">
        <f>SUM(F7:F36)</f>
        <v>415</v>
      </c>
      <c r="G37" s="370"/>
      <c r="H37" s="370"/>
      <c r="I37" s="375">
        <f>SUM(I7:I36)</f>
        <v>0</v>
      </c>
      <c r="J37" s="375"/>
      <c r="K37" s="375">
        <f>SUM(K7:K36)</f>
        <v>74</v>
      </c>
      <c r="L37" s="376"/>
    </row>
    <row r="38" ht="19.2" customHeight="1" spans="1:12">
      <c r="A38" s="154" t="s">
        <v>3818</v>
      </c>
      <c r="B38" s="154"/>
      <c r="C38" s="154"/>
      <c r="D38" s="369"/>
      <c r="E38" s="154"/>
      <c r="F38" s="154"/>
      <c r="G38" s="370"/>
      <c r="H38" s="370"/>
      <c r="I38" s="375"/>
      <c r="J38" s="375"/>
      <c r="K38" s="375"/>
      <c r="L38" s="376"/>
    </row>
    <row r="39" ht="19.2" customHeight="1" spans="1:12">
      <c r="A39" s="154" t="s">
        <v>3857</v>
      </c>
      <c r="B39" s="154"/>
      <c r="C39" s="154"/>
      <c r="D39" s="369"/>
      <c r="E39" s="154"/>
      <c r="F39" s="154">
        <v>415</v>
      </c>
      <c r="G39" s="370"/>
      <c r="H39" s="370"/>
      <c r="I39" s="375"/>
      <c r="J39" s="375"/>
      <c r="K39" s="375">
        <v>74</v>
      </c>
      <c r="L39" s="376"/>
    </row>
    <row r="40" ht="19.5" customHeight="1" spans="1:12">
      <c r="A40" s="371" t="s">
        <v>4351</v>
      </c>
      <c r="B40" s="371"/>
      <c r="C40" s="343"/>
      <c r="E40" s="343"/>
      <c r="F40" s="343"/>
      <c r="G40" s="372"/>
      <c r="H40" s="372"/>
      <c r="I40" s="377" t="s">
        <v>4352</v>
      </c>
      <c r="J40" s="377"/>
      <c r="K40" s="377"/>
      <c r="L40" s="378"/>
    </row>
    <row r="41" ht="29.25" customHeight="1" spans="1:12">
      <c r="A41" s="373" t="s">
        <v>5048</v>
      </c>
      <c r="B41" s="373"/>
      <c r="C41" s="343"/>
      <c r="E41" s="343"/>
      <c r="F41" s="343"/>
      <c r="G41" s="372"/>
      <c r="H41" s="372"/>
      <c r="I41" s="372"/>
      <c r="J41" s="372"/>
      <c r="K41" s="343"/>
      <c r="L41" s="378"/>
    </row>
    <row r="42" ht="15" customHeight="1"/>
    <row r="43" ht="15" customHeight="1"/>
    <row r="44" ht="15" customHeight="1"/>
    <row r="45" ht="15" customHeight="1"/>
    <row r="46" ht="15" customHeight="1"/>
    <row r="47" ht="15" customHeight="1" spans="8:9">
      <c r="H47" s="374" t="e">
        <f>I39+#REF!+#REF!</f>
        <v>#REF!</v>
      </c>
      <c r="I47" s="374"/>
    </row>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sheetData>
  <mergeCells count="17">
    <mergeCell ref="A1:L1"/>
    <mergeCell ref="A3:L3"/>
    <mergeCell ref="I5:J5"/>
    <mergeCell ref="A37:C37"/>
    <mergeCell ref="A38:C38"/>
    <mergeCell ref="A39:C39"/>
    <mergeCell ref="I40:K40"/>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23"/>
  <sheetViews>
    <sheetView zoomScaleSheetLayoutView="90" topLeftCell="A76" workbookViewId="0">
      <selection activeCell="K13" sqref="K13"/>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4872</v>
      </c>
      <c r="C7" s="352" t="s">
        <v>4873</v>
      </c>
      <c r="D7" s="352" t="s">
        <v>3990</v>
      </c>
      <c r="E7" s="352" t="s">
        <v>386</v>
      </c>
      <c r="F7" s="352">
        <v>2</v>
      </c>
      <c r="G7" s="352" t="s">
        <v>4367</v>
      </c>
      <c r="H7" s="352"/>
      <c r="I7" s="364"/>
      <c r="J7" s="364"/>
      <c r="K7" s="365">
        <v>6</v>
      </c>
      <c r="L7" s="366" t="s">
        <v>4368</v>
      </c>
    </row>
    <row r="8" ht="19.2" customHeight="1" spans="1:12">
      <c r="A8" s="350">
        <v>2</v>
      </c>
      <c r="B8" s="386" t="s">
        <v>4872</v>
      </c>
      <c r="C8" s="352" t="s">
        <v>4874</v>
      </c>
      <c r="D8" s="352" t="s">
        <v>4875</v>
      </c>
      <c r="E8" s="352" t="s">
        <v>386</v>
      </c>
      <c r="F8" s="352">
        <v>7</v>
      </c>
      <c r="G8" s="352" t="s">
        <v>4367</v>
      </c>
      <c r="H8" s="352"/>
      <c r="I8" s="364"/>
      <c r="J8" s="364"/>
      <c r="K8" s="365">
        <v>14</v>
      </c>
      <c r="L8" s="366" t="s">
        <v>4368</v>
      </c>
    </row>
    <row r="9" ht="19.2" customHeight="1" spans="1:12">
      <c r="A9" s="350">
        <v>3</v>
      </c>
      <c r="B9" s="386" t="s">
        <v>4872</v>
      </c>
      <c r="C9" s="352" t="s">
        <v>4876</v>
      </c>
      <c r="D9" s="352"/>
      <c r="E9" s="352" t="s">
        <v>386</v>
      </c>
      <c r="F9" s="352">
        <v>2</v>
      </c>
      <c r="G9" s="352" t="s">
        <v>4367</v>
      </c>
      <c r="H9" s="352"/>
      <c r="I9" s="364"/>
      <c r="J9" s="364"/>
      <c r="K9" s="365">
        <v>4</v>
      </c>
      <c r="L9" s="366" t="s">
        <v>4368</v>
      </c>
    </row>
    <row r="10" ht="19.2" customHeight="1" spans="1:12">
      <c r="A10" s="350">
        <v>4</v>
      </c>
      <c r="B10" s="386" t="s">
        <v>4872</v>
      </c>
      <c r="C10" s="352" t="s">
        <v>4877</v>
      </c>
      <c r="D10" s="352"/>
      <c r="E10" s="352" t="s">
        <v>386</v>
      </c>
      <c r="F10" s="352">
        <v>1</v>
      </c>
      <c r="G10" s="352" t="s">
        <v>4367</v>
      </c>
      <c r="H10" s="352"/>
      <c r="I10" s="364"/>
      <c r="J10" s="364"/>
      <c r="K10" s="365">
        <v>2</v>
      </c>
      <c r="L10" s="366" t="s">
        <v>4368</v>
      </c>
    </row>
    <row r="11" ht="19.2" customHeight="1" spans="1:12">
      <c r="A11" s="350">
        <v>5</v>
      </c>
      <c r="B11" s="386" t="s">
        <v>4872</v>
      </c>
      <c r="C11" s="352" t="s">
        <v>4878</v>
      </c>
      <c r="D11" s="352"/>
      <c r="E11" s="352" t="s">
        <v>386</v>
      </c>
      <c r="F11" s="352">
        <v>6</v>
      </c>
      <c r="G11" s="352" t="s">
        <v>4367</v>
      </c>
      <c r="H11" s="352"/>
      <c r="I11" s="364"/>
      <c r="J11" s="364"/>
      <c r="K11" s="365">
        <v>12</v>
      </c>
      <c r="L11" s="366" t="s">
        <v>4368</v>
      </c>
    </row>
    <row r="12" ht="19.2" customHeight="1" spans="1:12">
      <c r="A12" s="350">
        <v>6</v>
      </c>
      <c r="B12" s="386" t="s">
        <v>4872</v>
      </c>
      <c r="C12" s="352" t="s">
        <v>4879</v>
      </c>
      <c r="D12" s="352"/>
      <c r="E12" s="352" t="s">
        <v>386</v>
      </c>
      <c r="F12" s="352">
        <v>3</v>
      </c>
      <c r="G12" s="352" t="s">
        <v>4367</v>
      </c>
      <c r="H12" s="352"/>
      <c r="I12" s="364"/>
      <c r="J12" s="364"/>
      <c r="K12" s="365">
        <v>6</v>
      </c>
      <c r="L12" s="366" t="s">
        <v>4368</v>
      </c>
    </row>
    <row r="13" ht="19.2" customHeight="1" spans="1:12">
      <c r="A13" s="350">
        <v>7</v>
      </c>
      <c r="B13" s="386" t="s">
        <v>4872</v>
      </c>
      <c r="C13" s="352" t="s">
        <v>4880</v>
      </c>
      <c r="D13" s="352"/>
      <c r="E13" s="352" t="s">
        <v>386</v>
      </c>
      <c r="F13" s="352">
        <v>8</v>
      </c>
      <c r="G13" s="352" t="s">
        <v>4367</v>
      </c>
      <c r="H13" s="352"/>
      <c r="I13" s="364"/>
      <c r="J13" s="364"/>
      <c r="K13" s="365">
        <v>16</v>
      </c>
      <c r="L13" s="366" t="s">
        <v>4368</v>
      </c>
    </row>
    <row r="14" ht="19.2" customHeight="1" spans="1:12">
      <c r="A14" s="350">
        <v>8</v>
      </c>
      <c r="B14" s="386" t="s">
        <v>4872</v>
      </c>
      <c r="C14" s="352" t="s">
        <v>4881</v>
      </c>
      <c r="D14" s="352"/>
      <c r="E14" s="352" t="s">
        <v>386</v>
      </c>
      <c r="F14" s="352">
        <v>1</v>
      </c>
      <c r="G14" s="352" t="s">
        <v>4367</v>
      </c>
      <c r="H14" s="352"/>
      <c r="I14" s="364"/>
      <c r="J14" s="364"/>
      <c r="K14" s="365">
        <v>0</v>
      </c>
      <c r="L14" s="366" t="s">
        <v>4368</v>
      </c>
    </row>
    <row r="15" ht="19.2" customHeight="1" spans="1:12">
      <c r="A15" s="350">
        <v>9</v>
      </c>
      <c r="B15" s="386" t="s">
        <v>4872</v>
      </c>
      <c r="C15" s="352" t="s">
        <v>4882</v>
      </c>
      <c r="D15" s="352"/>
      <c r="E15" s="352" t="s">
        <v>386</v>
      </c>
      <c r="F15" s="352">
        <v>1</v>
      </c>
      <c r="G15" s="352" t="s">
        <v>4367</v>
      </c>
      <c r="H15" s="352"/>
      <c r="I15" s="364"/>
      <c r="J15" s="364"/>
      <c r="K15" s="365">
        <v>2</v>
      </c>
      <c r="L15" s="366" t="s">
        <v>4368</v>
      </c>
    </row>
    <row r="16" ht="19.2" customHeight="1" spans="1:12">
      <c r="A16" s="350">
        <v>10</v>
      </c>
      <c r="B16" s="386" t="s">
        <v>4872</v>
      </c>
      <c r="C16" s="352" t="s">
        <v>4883</v>
      </c>
      <c r="D16" s="352"/>
      <c r="E16" s="352" t="s">
        <v>386</v>
      </c>
      <c r="F16" s="352">
        <v>1</v>
      </c>
      <c r="G16" s="352" t="s">
        <v>4367</v>
      </c>
      <c r="H16" s="352"/>
      <c r="I16" s="364"/>
      <c r="J16" s="364"/>
      <c r="K16" s="365">
        <v>5</v>
      </c>
      <c r="L16" s="366" t="s">
        <v>4368</v>
      </c>
    </row>
    <row r="17" ht="19.2" customHeight="1" spans="1:12">
      <c r="A17" s="350">
        <v>11</v>
      </c>
      <c r="B17" s="386" t="s">
        <v>4872</v>
      </c>
      <c r="C17" s="352" t="s">
        <v>4884</v>
      </c>
      <c r="D17" s="352"/>
      <c r="E17" s="352" t="s">
        <v>386</v>
      </c>
      <c r="F17" s="352">
        <v>1</v>
      </c>
      <c r="G17" s="352" t="s">
        <v>4367</v>
      </c>
      <c r="H17" s="352"/>
      <c r="I17" s="364"/>
      <c r="J17" s="364"/>
      <c r="K17" s="365">
        <v>0</v>
      </c>
      <c r="L17" s="366" t="s">
        <v>4368</v>
      </c>
    </row>
    <row r="18" ht="19.2" customHeight="1" spans="1:12">
      <c r="A18" s="350">
        <v>12</v>
      </c>
      <c r="B18" s="386" t="s">
        <v>4872</v>
      </c>
      <c r="C18" s="352" t="s">
        <v>4885</v>
      </c>
      <c r="D18" s="352"/>
      <c r="E18" s="352" t="s">
        <v>386</v>
      </c>
      <c r="F18" s="352">
        <v>18</v>
      </c>
      <c r="G18" s="352" t="s">
        <v>4367</v>
      </c>
      <c r="H18" s="352"/>
      <c r="I18" s="364"/>
      <c r="J18" s="364"/>
      <c r="K18" s="365">
        <v>0</v>
      </c>
      <c r="L18" s="366" t="s">
        <v>4368</v>
      </c>
    </row>
    <row r="19" ht="19.2" customHeight="1" spans="1:12">
      <c r="A19" s="350">
        <v>13</v>
      </c>
      <c r="B19" s="386" t="s">
        <v>4872</v>
      </c>
      <c r="C19" s="352" t="s">
        <v>4886</v>
      </c>
      <c r="D19" s="352"/>
      <c r="E19" s="352" t="s">
        <v>393</v>
      </c>
      <c r="F19" s="352">
        <v>5</v>
      </c>
      <c r="G19" s="352" t="s">
        <v>4367</v>
      </c>
      <c r="H19" s="352"/>
      <c r="I19" s="364"/>
      <c r="J19" s="364"/>
      <c r="K19" s="365">
        <v>0</v>
      </c>
      <c r="L19" s="366" t="s">
        <v>4368</v>
      </c>
    </row>
    <row r="20" ht="19.2" customHeight="1" spans="1:12">
      <c r="A20" s="350">
        <v>14</v>
      </c>
      <c r="B20" s="386" t="s">
        <v>4872</v>
      </c>
      <c r="C20" s="352" t="s">
        <v>4887</v>
      </c>
      <c r="D20" s="352"/>
      <c r="E20" s="352" t="s">
        <v>386</v>
      </c>
      <c r="F20" s="352">
        <v>1</v>
      </c>
      <c r="G20" s="352" t="s">
        <v>4367</v>
      </c>
      <c r="H20" s="352"/>
      <c r="I20" s="364"/>
      <c r="J20" s="364"/>
      <c r="K20" s="365">
        <v>1</v>
      </c>
      <c r="L20" s="366" t="s">
        <v>4368</v>
      </c>
    </row>
    <row r="21" ht="19.2" customHeight="1" spans="1:12">
      <c r="A21" s="350">
        <v>15</v>
      </c>
      <c r="B21" s="386" t="s">
        <v>4872</v>
      </c>
      <c r="C21" s="352" t="s">
        <v>4888</v>
      </c>
      <c r="D21" s="352"/>
      <c r="E21" s="352" t="s">
        <v>386</v>
      </c>
      <c r="F21" s="352">
        <v>2</v>
      </c>
      <c r="G21" s="352" t="s">
        <v>4367</v>
      </c>
      <c r="H21" s="352"/>
      <c r="I21" s="364"/>
      <c r="J21" s="364"/>
      <c r="K21" s="365">
        <v>0</v>
      </c>
      <c r="L21" s="366" t="s">
        <v>4368</v>
      </c>
    </row>
    <row r="22" ht="19.2" customHeight="1" spans="1:12">
      <c r="A22" s="350">
        <v>16</v>
      </c>
      <c r="B22" s="386" t="s">
        <v>4872</v>
      </c>
      <c r="C22" s="352" t="s">
        <v>4889</v>
      </c>
      <c r="D22" s="352"/>
      <c r="E22" s="352" t="s">
        <v>386</v>
      </c>
      <c r="F22" s="352">
        <v>4</v>
      </c>
      <c r="G22" s="352" t="s">
        <v>4367</v>
      </c>
      <c r="H22" s="352"/>
      <c r="I22" s="364"/>
      <c r="J22" s="364"/>
      <c r="K22" s="365">
        <v>8</v>
      </c>
      <c r="L22" s="366" t="s">
        <v>4368</v>
      </c>
    </row>
    <row r="23" ht="19.2" customHeight="1" spans="1:12">
      <c r="A23" s="350">
        <v>17</v>
      </c>
      <c r="B23" s="386" t="s">
        <v>4872</v>
      </c>
      <c r="C23" s="352" t="s">
        <v>4890</v>
      </c>
      <c r="D23" s="352"/>
      <c r="E23" s="352" t="s">
        <v>386</v>
      </c>
      <c r="F23" s="352">
        <v>1</v>
      </c>
      <c r="G23" s="352" t="s">
        <v>4367</v>
      </c>
      <c r="H23" s="352"/>
      <c r="I23" s="364"/>
      <c r="J23" s="364"/>
      <c r="K23" s="365">
        <v>2</v>
      </c>
      <c r="L23" s="366" t="s">
        <v>4368</v>
      </c>
    </row>
    <row r="24" ht="19.2" customHeight="1" spans="1:12">
      <c r="A24" s="350">
        <v>18</v>
      </c>
      <c r="B24" s="386" t="s">
        <v>4872</v>
      </c>
      <c r="C24" s="352" t="s">
        <v>4891</v>
      </c>
      <c r="D24" s="352"/>
      <c r="E24" s="352" t="s">
        <v>4892</v>
      </c>
      <c r="F24" s="352">
        <v>100</v>
      </c>
      <c r="G24" s="352" t="s">
        <v>4367</v>
      </c>
      <c r="H24" s="352"/>
      <c r="I24" s="364"/>
      <c r="J24" s="364"/>
      <c r="K24" s="365">
        <v>100</v>
      </c>
      <c r="L24" s="366" t="s">
        <v>4368</v>
      </c>
    </row>
    <row r="25" ht="19.2" customHeight="1" spans="1:12">
      <c r="A25" s="350">
        <v>19</v>
      </c>
      <c r="B25" s="386" t="s">
        <v>4872</v>
      </c>
      <c r="C25" s="352" t="s">
        <v>4635</v>
      </c>
      <c r="D25" s="352"/>
      <c r="E25" s="352" t="s">
        <v>4892</v>
      </c>
      <c r="F25" s="352">
        <v>7</v>
      </c>
      <c r="G25" s="352" t="s">
        <v>4367</v>
      </c>
      <c r="H25" s="352"/>
      <c r="I25" s="364"/>
      <c r="J25" s="364"/>
      <c r="K25" s="365">
        <v>7</v>
      </c>
      <c r="L25" s="366" t="s">
        <v>4368</v>
      </c>
    </row>
    <row r="26" ht="19.2" customHeight="1" spans="1:12">
      <c r="A26" s="350">
        <v>20</v>
      </c>
      <c r="B26" s="386" t="s">
        <v>4872</v>
      </c>
      <c r="C26" s="352" t="s">
        <v>4893</v>
      </c>
      <c r="D26" s="352"/>
      <c r="E26" s="352" t="s">
        <v>1693</v>
      </c>
      <c r="F26" s="352">
        <v>80</v>
      </c>
      <c r="G26" s="352" t="s">
        <v>4468</v>
      </c>
      <c r="H26" s="352"/>
      <c r="I26" s="364"/>
      <c r="J26" s="364"/>
      <c r="K26" s="365">
        <v>0</v>
      </c>
      <c r="L26" s="366" t="s">
        <v>4368</v>
      </c>
    </row>
    <row r="27" ht="19.2" customHeight="1" spans="1:12">
      <c r="A27" s="350">
        <v>21</v>
      </c>
      <c r="B27" s="386" t="s">
        <v>4872</v>
      </c>
      <c r="C27" s="352" t="s">
        <v>4894</v>
      </c>
      <c r="D27" s="352" t="s">
        <v>4895</v>
      </c>
      <c r="E27" s="352" t="s">
        <v>701</v>
      </c>
      <c r="F27" s="352">
        <v>2</v>
      </c>
      <c r="G27" s="352" t="s">
        <v>4559</v>
      </c>
      <c r="H27" s="352"/>
      <c r="I27" s="364"/>
      <c r="J27" s="364"/>
      <c r="K27" s="365">
        <v>0</v>
      </c>
      <c r="L27" s="366" t="s">
        <v>4368</v>
      </c>
    </row>
    <row r="28" ht="19.2" customHeight="1" spans="1:12">
      <c r="A28" s="350">
        <v>22</v>
      </c>
      <c r="B28" s="386" t="s">
        <v>4872</v>
      </c>
      <c r="C28" s="352" t="s">
        <v>4896</v>
      </c>
      <c r="D28" s="352" t="s">
        <v>4897</v>
      </c>
      <c r="E28" s="352" t="s">
        <v>701</v>
      </c>
      <c r="F28" s="352">
        <v>1</v>
      </c>
      <c r="G28" s="352" t="s">
        <v>4559</v>
      </c>
      <c r="H28" s="352"/>
      <c r="I28" s="364"/>
      <c r="J28" s="364"/>
      <c r="K28" s="365">
        <v>0</v>
      </c>
      <c r="L28" s="366" t="s">
        <v>4368</v>
      </c>
    </row>
    <row r="29" ht="19.2" customHeight="1" spans="1:12">
      <c r="A29" s="350">
        <v>23</v>
      </c>
      <c r="B29" s="386" t="s">
        <v>4872</v>
      </c>
      <c r="C29" s="352" t="s">
        <v>4898</v>
      </c>
      <c r="D29" s="352" t="s">
        <v>4899</v>
      </c>
      <c r="E29" s="352" t="s">
        <v>701</v>
      </c>
      <c r="F29" s="352">
        <v>5</v>
      </c>
      <c r="G29" s="352" t="s">
        <v>4559</v>
      </c>
      <c r="H29" s="352"/>
      <c r="I29" s="364"/>
      <c r="J29" s="364"/>
      <c r="K29" s="365">
        <v>0</v>
      </c>
      <c r="L29" s="366" t="s">
        <v>4368</v>
      </c>
    </row>
    <row r="30" ht="19.2" customHeight="1" spans="1:12">
      <c r="A30" s="350">
        <v>24</v>
      </c>
      <c r="B30" s="386" t="s">
        <v>4872</v>
      </c>
      <c r="C30" s="352" t="s">
        <v>4900</v>
      </c>
      <c r="D30" s="352"/>
      <c r="E30" s="352" t="s">
        <v>701</v>
      </c>
      <c r="F30" s="352">
        <v>1</v>
      </c>
      <c r="G30" s="352" t="s">
        <v>4559</v>
      </c>
      <c r="H30" s="352"/>
      <c r="I30" s="364"/>
      <c r="J30" s="364"/>
      <c r="K30" s="365">
        <v>0</v>
      </c>
      <c r="L30" s="366" t="s">
        <v>4368</v>
      </c>
    </row>
    <row r="31" ht="19.2" customHeight="1" spans="1:12">
      <c r="A31" s="350">
        <v>25</v>
      </c>
      <c r="B31" s="386" t="s">
        <v>4872</v>
      </c>
      <c r="C31" s="352" t="s">
        <v>4901</v>
      </c>
      <c r="D31" s="352" t="s">
        <v>4902</v>
      </c>
      <c r="E31" s="352" t="s">
        <v>1693</v>
      </c>
      <c r="F31" s="352">
        <v>1</v>
      </c>
      <c r="G31" s="352" t="s">
        <v>4559</v>
      </c>
      <c r="H31" s="352"/>
      <c r="I31" s="364"/>
      <c r="J31" s="364"/>
      <c r="K31" s="365">
        <v>5</v>
      </c>
      <c r="L31" s="366" t="s">
        <v>4368</v>
      </c>
    </row>
    <row r="32" ht="19.2" customHeight="1" spans="1:12">
      <c r="A32" s="350">
        <v>26</v>
      </c>
      <c r="B32" s="386" t="s">
        <v>4872</v>
      </c>
      <c r="C32" s="352" t="s">
        <v>4903</v>
      </c>
      <c r="D32" s="352" t="s">
        <v>4904</v>
      </c>
      <c r="E32" s="352" t="s">
        <v>1693</v>
      </c>
      <c r="F32" s="352">
        <v>1</v>
      </c>
      <c r="G32" s="352" t="s">
        <v>4559</v>
      </c>
      <c r="H32" s="352"/>
      <c r="I32" s="364"/>
      <c r="J32" s="364"/>
      <c r="K32" s="365">
        <v>2</v>
      </c>
      <c r="L32" s="366" t="s">
        <v>4368</v>
      </c>
    </row>
    <row r="33" ht="19.2" customHeight="1" spans="1:12">
      <c r="A33" s="350">
        <v>27</v>
      </c>
      <c r="B33" s="386" t="s">
        <v>4872</v>
      </c>
      <c r="C33" s="352" t="s">
        <v>2519</v>
      </c>
      <c r="D33" s="352" t="s">
        <v>3595</v>
      </c>
      <c r="E33" s="352" t="s">
        <v>386</v>
      </c>
      <c r="F33" s="352">
        <v>3</v>
      </c>
      <c r="G33" s="352" t="s">
        <v>4559</v>
      </c>
      <c r="H33" s="352"/>
      <c r="I33" s="364"/>
      <c r="J33" s="364"/>
      <c r="K33" s="365">
        <v>30</v>
      </c>
      <c r="L33" s="366" t="s">
        <v>4368</v>
      </c>
    </row>
    <row r="34" ht="19.2" customHeight="1" spans="1:12">
      <c r="A34" s="350">
        <v>28</v>
      </c>
      <c r="B34" s="386" t="s">
        <v>4872</v>
      </c>
      <c r="C34" s="352" t="s">
        <v>4905</v>
      </c>
      <c r="D34" s="352" t="s">
        <v>4906</v>
      </c>
      <c r="E34" s="352" t="s">
        <v>386</v>
      </c>
      <c r="F34" s="352">
        <v>1</v>
      </c>
      <c r="G34" s="352" t="s">
        <v>4559</v>
      </c>
      <c r="H34" s="352"/>
      <c r="I34" s="364"/>
      <c r="J34" s="364"/>
      <c r="K34" s="365">
        <v>3</v>
      </c>
      <c r="L34" s="366" t="s">
        <v>4368</v>
      </c>
    </row>
    <row r="35" ht="19.2" customHeight="1" spans="1:12">
      <c r="A35" s="350">
        <v>29</v>
      </c>
      <c r="B35" s="386" t="s">
        <v>4872</v>
      </c>
      <c r="C35" s="352" t="s">
        <v>4907</v>
      </c>
      <c r="D35" s="352"/>
      <c r="E35" s="352" t="s">
        <v>386</v>
      </c>
      <c r="F35" s="352">
        <v>1</v>
      </c>
      <c r="G35" s="352" t="s">
        <v>4559</v>
      </c>
      <c r="H35" s="352"/>
      <c r="I35" s="364"/>
      <c r="J35" s="364"/>
      <c r="K35" s="365">
        <v>2</v>
      </c>
      <c r="L35" s="366" t="s">
        <v>4368</v>
      </c>
    </row>
    <row r="36" ht="19.2" customHeight="1" spans="1:12">
      <c r="A36" s="350">
        <v>30</v>
      </c>
      <c r="B36" s="386" t="s">
        <v>4872</v>
      </c>
      <c r="C36" s="352" t="s">
        <v>4908</v>
      </c>
      <c r="D36" s="352"/>
      <c r="E36" s="352" t="s">
        <v>1693</v>
      </c>
      <c r="F36" s="352">
        <v>1</v>
      </c>
      <c r="G36" s="352" t="s">
        <v>4559</v>
      </c>
      <c r="H36" s="352"/>
      <c r="I36" s="364"/>
      <c r="J36" s="364"/>
      <c r="K36" s="365">
        <v>0</v>
      </c>
      <c r="L36" s="366" t="s">
        <v>4368</v>
      </c>
    </row>
    <row r="37" ht="19.2" customHeight="1" spans="1:12">
      <c r="A37" s="350">
        <v>31</v>
      </c>
      <c r="B37" s="386" t="s">
        <v>4872</v>
      </c>
      <c r="C37" s="352" t="s">
        <v>4909</v>
      </c>
      <c r="D37" s="352"/>
      <c r="E37" s="352" t="s">
        <v>386</v>
      </c>
      <c r="F37" s="352">
        <v>1</v>
      </c>
      <c r="G37" s="352" t="s">
        <v>4559</v>
      </c>
      <c r="H37" s="352"/>
      <c r="I37" s="364"/>
      <c r="J37" s="364"/>
      <c r="K37" s="365">
        <v>0</v>
      </c>
      <c r="L37" s="366" t="s">
        <v>4368</v>
      </c>
    </row>
    <row r="38" ht="19.2" customHeight="1" spans="1:12">
      <c r="A38" s="350">
        <v>32</v>
      </c>
      <c r="B38" s="386" t="s">
        <v>4872</v>
      </c>
      <c r="C38" s="352" t="s">
        <v>4891</v>
      </c>
      <c r="D38" s="352"/>
      <c r="E38" s="352" t="s">
        <v>4636</v>
      </c>
      <c r="F38" s="352">
        <v>2</v>
      </c>
      <c r="G38" s="352" t="s">
        <v>4559</v>
      </c>
      <c r="H38" s="352"/>
      <c r="I38" s="364"/>
      <c r="J38" s="364"/>
      <c r="K38" s="365">
        <v>0</v>
      </c>
      <c r="L38" s="366" t="s">
        <v>4368</v>
      </c>
    </row>
    <row r="39" ht="19.2" customHeight="1" spans="1:12">
      <c r="A39" s="350">
        <v>33</v>
      </c>
      <c r="B39" s="386" t="s">
        <v>4872</v>
      </c>
      <c r="C39" s="352" t="s">
        <v>3674</v>
      </c>
      <c r="D39" s="352"/>
      <c r="E39" s="352" t="s">
        <v>393</v>
      </c>
      <c r="F39" s="352">
        <v>2</v>
      </c>
      <c r="G39" s="352" t="s">
        <v>4559</v>
      </c>
      <c r="H39" s="352"/>
      <c r="I39" s="364"/>
      <c r="J39" s="364"/>
      <c r="K39" s="365">
        <v>0</v>
      </c>
      <c r="L39" s="366" t="s">
        <v>4368</v>
      </c>
    </row>
    <row r="40" ht="19.2" customHeight="1" spans="1:12">
      <c r="A40" s="350">
        <v>34</v>
      </c>
      <c r="B40" s="386" t="s">
        <v>4872</v>
      </c>
      <c r="C40" s="352" t="s">
        <v>4910</v>
      </c>
      <c r="D40" s="352" t="s">
        <v>4911</v>
      </c>
      <c r="E40" s="352" t="s">
        <v>1693</v>
      </c>
      <c r="F40" s="352">
        <v>2</v>
      </c>
      <c r="G40" s="352" t="s">
        <v>4559</v>
      </c>
      <c r="H40" s="352"/>
      <c r="I40" s="364"/>
      <c r="J40" s="364"/>
      <c r="K40" s="365">
        <v>4</v>
      </c>
      <c r="L40" s="366" t="s">
        <v>4368</v>
      </c>
    </row>
    <row r="41" ht="19.2" customHeight="1" spans="1:12">
      <c r="A41" s="350">
        <v>35</v>
      </c>
      <c r="B41" s="386" t="s">
        <v>4872</v>
      </c>
      <c r="C41" s="352" t="s">
        <v>4912</v>
      </c>
      <c r="D41" s="352" t="s">
        <v>4913</v>
      </c>
      <c r="E41" s="352" t="s">
        <v>1693</v>
      </c>
      <c r="F41" s="352">
        <v>6</v>
      </c>
      <c r="G41" s="352" t="s">
        <v>4559</v>
      </c>
      <c r="H41" s="352"/>
      <c r="I41" s="364"/>
      <c r="J41" s="364"/>
      <c r="K41" s="365">
        <v>3</v>
      </c>
      <c r="L41" s="366" t="s">
        <v>4368</v>
      </c>
    </row>
    <row r="42" ht="19.2" customHeight="1" spans="1:12">
      <c r="A42" s="350">
        <v>36</v>
      </c>
      <c r="B42" s="386" t="s">
        <v>4872</v>
      </c>
      <c r="C42" s="352" t="s">
        <v>4901</v>
      </c>
      <c r="D42" s="352" t="s">
        <v>4914</v>
      </c>
      <c r="E42" s="352" t="s">
        <v>1693</v>
      </c>
      <c r="F42" s="352">
        <v>1</v>
      </c>
      <c r="G42" s="352" t="s">
        <v>4559</v>
      </c>
      <c r="H42" s="352"/>
      <c r="I42" s="364"/>
      <c r="J42" s="364"/>
      <c r="K42" s="365">
        <v>2</v>
      </c>
      <c r="L42" s="366" t="s">
        <v>4368</v>
      </c>
    </row>
    <row r="43" ht="19.2" customHeight="1" spans="1:12">
      <c r="A43" s="350">
        <v>37</v>
      </c>
      <c r="B43" s="386" t="s">
        <v>4872</v>
      </c>
      <c r="C43" s="352" t="s">
        <v>4915</v>
      </c>
      <c r="D43" s="352" t="s">
        <v>4914</v>
      </c>
      <c r="E43" s="352" t="s">
        <v>1693</v>
      </c>
      <c r="F43" s="352">
        <v>2</v>
      </c>
      <c r="G43" s="352" t="s">
        <v>4559</v>
      </c>
      <c r="H43" s="352"/>
      <c r="I43" s="364"/>
      <c r="J43" s="364"/>
      <c r="K43" s="365">
        <v>0</v>
      </c>
      <c r="L43" s="366" t="s">
        <v>4368</v>
      </c>
    </row>
    <row r="44" ht="19.2" customHeight="1" spans="1:12">
      <c r="A44" s="350">
        <v>38</v>
      </c>
      <c r="B44" s="386" t="s">
        <v>4872</v>
      </c>
      <c r="C44" s="352" t="s">
        <v>4916</v>
      </c>
      <c r="D44" s="352" t="s">
        <v>4917</v>
      </c>
      <c r="E44" s="352" t="s">
        <v>1693</v>
      </c>
      <c r="F44" s="352">
        <v>1</v>
      </c>
      <c r="G44" s="352" t="s">
        <v>4559</v>
      </c>
      <c r="H44" s="352"/>
      <c r="I44" s="364"/>
      <c r="J44" s="364"/>
      <c r="K44" s="365">
        <v>3</v>
      </c>
      <c r="L44" s="366" t="s">
        <v>4368</v>
      </c>
    </row>
    <row r="45" ht="19.2" customHeight="1" spans="1:12">
      <c r="A45" s="350">
        <v>39</v>
      </c>
      <c r="B45" s="386" t="s">
        <v>4872</v>
      </c>
      <c r="C45" s="352" t="s">
        <v>4918</v>
      </c>
      <c r="D45" s="352" t="s">
        <v>4919</v>
      </c>
      <c r="E45" s="352" t="s">
        <v>1693</v>
      </c>
      <c r="F45" s="352">
        <v>1</v>
      </c>
      <c r="G45" s="352" t="s">
        <v>4559</v>
      </c>
      <c r="H45" s="352"/>
      <c r="I45" s="364"/>
      <c r="J45" s="364"/>
      <c r="K45" s="365">
        <v>2</v>
      </c>
      <c r="L45" s="366" t="s">
        <v>4368</v>
      </c>
    </row>
    <row r="46" ht="19.2" customHeight="1" spans="1:12">
      <c r="A46" s="350">
        <v>40</v>
      </c>
      <c r="B46" s="386" t="s">
        <v>4872</v>
      </c>
      <c r="C46" s="352" t="s">
        <v>4920</v>
      </c>
      <c r="D46" s="352" t="s">
        <v>4921</v>
      </c>
      <c r="E46" s="352" t="s">
        <v>386</v>
      </c>
      <c r="F46" s="352">
        <v>1</v>
      </c>
      <c r="G46" s="352" t="s">
        <v>4559</v>
      </c>
      <c r="H46" s="352"/>
      <c r="I46" s="364"/>
      <c r="J46" s="364"/>
      <c r="K46" s="365">
        <v>0</v>
      </c>
      <c r="L46" s="366" t="s">
        <v>4368</v>
      </c>
    </row>
    <row r="47" ht="19.2" customHeight="1" spans="1:12">
      <c r="A47" s="350">
        <v>41</v>
      </c>
      <c r="B47" s="386" t="s">
        <v>4872</v>
      </c>
      <c r="C47" s="352" t="s">
        <v>4922</v>
      </c>
      <c r="D47" s="352"/>
      <c r="E47" s="352" t="s">
        <v>4636</v>
      </c>
      <c r="F47" s="352">
        <v>15</v>
      </c>
      <c r="G47" s="352" t="s">
        <v>4559</v>
      </c>
      <c r="H47" s="352"/>
      <c r="I47" s="364"/>
      <c r="J47" s="364"/>
      <c r="K47" s="365">
        <v>0</v>
      </c>
      <c r="L47" s="366" t="s">
        <v>4368</v>
      </c>
    </row>
    <row r="48" ht="19.2" customHeight="1" spans="1:12">
      <c r="A48" s="350">
        <v>42</v>
      </c>
      <c r="B48" s="386" t="s">
        <v>4872</v>
      </c>
      <c r="C48" s="352" t="s">
        <v>4910</v>
      </c>
      <c r="D48" s="352" t="s">
        <v>4923</v>
      </c>
      <c r="E48" s="352" t="s">
        <v>4924</v>
      </c>
      <c r="F48" s="352">
        <v>1</v>
      </c>
      <c r="G48" s="352" t="s">
        <v>4559</v>
      </c>
      <c r="H48" s="352"/>
      <c r="I48" s="364"/>
      <c r="J48" s="364"/>
      <c r="K48" s="365">
        <v>0</v>
      </c>
      <c r="L48" s="366" t="s">
        <v>4368</v>
      </c>
    </row>
    <row r="49" ht="19.2" customHeight="1" spans="1:12">
      <c r="A49" s="350">
        <v>43</v>
      </c>
      <c r="B49" s="386" t="s">
        <v>4872</v>
      </c>
      <c r="C49" s="352" t="s">
        <v>4925</v>
      </c>
      <c r="D49" s="352" t="s">
        <v>4926</v>
      </c>
      <c r="E49" s="352" t="s">
        <v>1693</v>
      </c>
      <c r="F49" s="352">
        <v>2</v>
      </c>
      <c r="G49" s="352" t="s">
        <v>4559</v>
      </c>
      <c r="H49" s="352"/>
      <c r="I49" s="364"/>
      <c r="J49" s="364"/>
      <c r="K49" s="365">
        <v>2</v>
      </c>
      <c r="L49" s="366" t="s">
        <v>4368</v>
      </c>
    </row>
    <row r="50" ht="19.2" customHeight="1" spans="1:12">
      <c r="A50" s="350">
        <v>44</v>
      </c>
      <c r="B50" s="386" t="s">
        <v>4872</v>
      </c>
      <c r="C50" s="352" t="s">
        <v>4927</v>
      </c>
      <c r="D50" s="352" t="s">
        <v>4928</v>
      </c>
      <c r="E50" s="352" t="s">
        <v>1693</v>
      </c>
      <c r="F50" s="352">
        <v>2</v>
      </c>
      <c r="G50" s="352" t="s">
        <v>4559</v>
      </c>
      <c r="H50" s="352"/>
      <c r="I50" s="364"/>
      <c r="J50" s="364"/>
      <c r="K50" s="365">
        <v>0</v>
      </c>
      <c r="L50" s="366" t="s">
        <v>4368</v>
      </c>
    </row>
    <row r="51" ht="19.2" customHeight="1" spans="1:12">
      <c r="A51" s="350">
        <v>45</v>
      </c>
      <c r="B51" s="386" t="s">
        <v>4872</v>
      </c>
      <c r="C51" s="352" t="s">
        <v>4925</v>
      </c>
      <c r="D51" s="352" t="s">
        <v>4926</v>
      </c>
      <c r="E51" s="352" t="s">
        <v>1693</v>
      </c>
      <c r="F51" s="352">
        <v>13</v>
      </c>
      <c r="G51" s="352" t="s">
        <v>4468</v>
      </c>
      <c r="H51" s="352"/>
      <c r="I51" s="364"/>
      <c r="J51" s="364"/>
      <c r="K51" s="365">
        <v>13</v>
      </c>
      <c r="L51" s="366" t="s">
        <v>4368</v>
      </c>
    </row>
    <row r="52" ht="19.2" customHeight="1" spans="1:12">
      <c r="A52" s="350">
        <v>46</v>
      </c>
      <c r="B52" s="386" t="s">
        <v>4872</v>
      </c>
      <c r="C52" s="352" t="s">
        <v>4927</v>
      </c>
      <c r="D52" s="352" t="s">
        <v>4928</v>
      </c>
      <c r="E52" s="352" t="s">
        <v>1693</v>
      </c>
      <c r="F52" s="352">
        <v>5</v>
      </c>
      <c r="G52" s="352" t="s">
        <v>4468</v>
      </c>
      <c r="H52" s="352"/>
      <c r="I52" s="364"/>
      <c r="J52" s="364"/>
      <c r="K52" s="365">
        <v>0</v>
      </c>
      <c r="L52" s="366" t="s">
        <v>4368</v>
      </c>
    </row>
    <row r="53" ht="19.2" customHeight="1" spans="1:12">
      <c r="A53" s="350">
        <v>47</v>
      </c>
      <c r="B53" s="386" t="s">
        <v>4872</v>
      </c>
      <c r="C53" s="352" t="s">
        <v>4929</v>
      </c>
      <c r="D53" s="352" t="s">
        <v>4930</v>
      </c>
      <c r="E53" s="352" t="s">
        <v>701</v>
      </c>
      <c r="F53" s="352">
        <v>2</v>
      </c>
      <c r="G53" s="352" t="s">
        <v>4468</v>
      </c>
      <c r="H53" s="352"/>
      <c r="I53" s="364"/>
      <c r="J53" s="364"/>
      <c r="K53" s="365">
        <v>0</v>
      </c>
      <c r="L53" s="366" t="s">
        <v>4368</v>
      </c>
    </row>
    <row r="54" ht="19.2" customHeight="1" spans="1:12">
      <c r="A54" s="350">
        <v>48</v>
      </c>
      <c r="B54" s="386" t="s">
        <v>4872</v>
      </c>
      <c r="C54" s="352" t="s">
        <v>4931</v>
      </c>
      <c r="D54" s="352" t="s">
        <v>4932</v>
      </c>
      <c r="E54" s="352" t="s">
        <v>701</v>
      </c>
      <c r="F54" s="352">
        <v>2</v>
      </c>
      <c r="G54" s="352" t="s">
        <v>4468</v>
      </c>
      <c r="H54" s="352"/>
      <c r="I54" s="364"/>
      <c r="J54" s="364"/>
      <c r="K54" s="365">
        <v>4</v>
      </c>
      <c r="L54" s="366" t="s">
        <v>4368</v>
      </c>
    </row>
    <row r="55" ht="19.2" customHeight="1" spans="1:12">
      <c r="A55" s="350">
        <v>49</v>
      </c>
      <c r="B55" s="386" t="s">
        <v>4872</v>
      </c>
      <c r="C55" s="352" t="s">
        <v>4933</v>
      </c>
      <c r="D55" s="352" t="s">
        <v>4934</v>
      </c>
      <c r="E55" s="352" t="s">
        <v>701</v>
      </c>
      <c r="F55" s="352">
        <v>2</v>
      </c>
      <c r="G55" s="352" t="s">
        <v>4468</v>
      </c>
      <c r="H55" s="352"/>
      <c r="I55" s="364"/>
      <c r="J55" s="364"/>
      <c r="K55" s="365">
        <v>4</v>
      </c>
      <c r="L55" s="366" t="s">
        <v>4368</v>
      </c>
    </row>
    <row r="56" ht="19.2" customHeight="1" spans="1:12">
      <c r="A56" s="350">
        <v>50</v>
      </c>
      <c r="B56" s="386" t="s">
        <v>4872</v>
      </c>
      <c r="C56" s="352" t="s">
        <v>4903</v>
      </c>
      <c r="D56" s="352" t="s">
        <v>4919</v>
      </c>
      <c r="E56" s="352" t="s">
        <v>1693</v>
      </c>
      <c r="F56" s="352">
        <v>1</v>
      </c>
      <c r="G56" s="352" t="s">
        <v>4468</v>
      </c>
      <c r="H56" s="352"/>
      <c r="I56" s="364"/>
      <c r="J56" s="364"/>
      <c r="K56" s="365">
        <v>2</v>
      </c>
      <c r="L56" s="366" t="s">
        <v>4368</v>
      </c>
    </row>
    <row r="57" ht="19.2" customHeight="1" spans="1:12">
      <c r="A57" s="350">
        <v>51</v>
      </c>
      <c r="B57" s="386" t="s">
        <v>4872</v>
      </c>
      <c r="C57" s="352" t="s">
        <v>4890</v>
      </c>
      <c r="D57" s="352" t="s">
        <v>4921</v>
      </c>
      <c r="E57" s="352" t="s">
        <v>386</v>
      </c>
      <c r="F57" s="352">
        <v>1</v>
      </c>
      <c r="G57" s="352" t="s">
        <v>4468</v>
      </c>
      <c r="H57" s="352"/>
      <c r="I57" s="364"/>
      <c r="J57" s="364"/>
      <c r="K57" s="365">
        <v>0</v>
      </c>
      <c r="L57" s="366" t="s">
        <v>4368</v>
      </c>
    </row>
    <row r="58" ht="19.2" customHeight="1" spans="1:12">
      <c r="A58" s="350">
        <v>52</v>
      </c>
      <c r="B58" s="386" t="s">
        <v>4872</v>
      </c>
      <c r="C58" s="352" t="s">
        <v>4910</v>
      </c>
      <c r="D58" s="352" t="s">
        <v>4923</v>
      </c>
      <c r="E58" s="352" t="s">
        <v>4924</v>
      </c>
      <c r="F58" s="352">
        <v>4</v>
      </c>
      <c r="G58" s="352" t="s">
        <v>4468</v>
      </c>
      <c r="H58" s="352"/>
      <c r="I58" s="364"/>
      <c r="J58" s="364"/>
      <c r="K58" s="365">
        <v>0</v>
      </c>
      <c r="L58" s="366" t="s">
        <v>4368</v>
      </c>
    </row>
    <row r="59" ht="19.2" customHeight="1" spans="1:12">
      <c r="A59" s="350">
        <v>53</v>
      </c>
      <c r="B59" s="386" t="s">
        <v>4872</v>
      </c>
      <c r="C59" s="352" t="s">
        <v>4925</v>
      </c>
      <c r="D59" s="352" t="s">
        <v>4926</v>
      </c>
      <c r="E59" s="352" t="s">
        <v>1693</v>
      </c>
      <c r="F59" s="352">
        <v>1</v>
      </c>
      <c r="G59" s="352" t="s">
        <v>4468</v>
      </c>
      <c r="H59" s="352"/>
      <c r="I59" s="364"/>
      <c r="J59" s="364"/>
      <c r="K59" s="365">
        <v>2</v>
      </c>
      <c r="L59" s="366" t="s">
        <v>4368</v>
      </c>
    </row>
    <row r="60" ht="19.2" customHeight="1" spans="1:12">
      <c r="A60" s="350">
        <v>54</v>
      </c>
      <c r="B60" s="386" t="s">
        <v>4872</v>
      </c>
      <c r="C60" s="352" t="s">
        <v>4927</v>
      </c>
      <c r="D60" s="352" t="s">
        <v>4928</v>
      </c>
      <c r="E60" s="352" t="s">
        <v>1693</v>
      </c>
      <c r="F60" s="352">
        <v>1</v>
      </c>
      <c r="G60" s="352" t="s">
        <v>4468</v>
      </c>
      <c r="H60" s="352"/>
      <c r="I60" s="364"/>
      <c r="J60" s="364"/>
      <c r="K60" s="365">
        <v>0</v>
      </c>
      <c r="L60" s="366" t="s">
        <v>4368</v>
      </c>
    </row>
    <row r="61" ht="19.2" customHeight="1" spans="1:12">
      <c r="A61" s="350">
        <v>55</v>
      </c>
      <c r="B61" s="386" t="s">
        <v>4872</v>
      </c>
      <c r="C61" s="352" t="s">
        <v>4910</v>
      </c>
      <c r="D61" s="352" t="s">
        <v>4923</v>
      </c>
      <c r="E61" s="352" t="s">
        <v>4924</v>
      </c>
      <c r="F61" s="352">
        <v>6</v>
      </c>
      <c r="G61" s="352" t="s">
        <v>4468</v>
      </c>
      <c r="H61" s="352"/>
      <c r="I61" s="364"/>
      <c r="J61" s="364"/>
      <c r="K61" s="365">
        <v>12</v>
      </c>
      <c r="L61" s="366" t="s">
        <v>4368</v>
      </c>
    </row>
    <row r="62" ht="19.2" customHeight="1" spans="1:12">
      <c r="A62" s="350">
        <v>56</v>
      </c>
      <c r="B62" s="386" t="s">
        <v>4872</v>
      </c>
      <c r="C62" s="352" t="s">
        <v>4935</v>
      </c>
      <c r="D62" s="352"/>
      <c r="E62" s="352" t="s">
        <v>701</v>
      </c>
      <c r="F62" s="352">
        <v>8</v>
      </c>
      <c r="G62" s="352">
        <v>6003</v>
      </c>
      <c r="H62" s="352"/>
      <c r="I62" s="364"/>
      <c r="J62" s="364"/>
      <c r="K62" s="365">
        <v>8</v>
      </c>
      <c r="L62" s="366" t="s">
        <v>4368</v>
      </c>
    </row>
    <row r="63" ht="19.2" customHeight="1" spans="1:12">
      <c r="A63" s="350">
        <v>57</v>
      </c>
      <c r="B63" s="386" t="s">
        <v>4872</v>
      </c>
      <c r="C63" s="352" t="s">
        <v>4936</v>
      </c>
      <c r="D63" s="352"/>
      <c r="E63" s="352" t="s">
        <v>701</v>
      </c>
      <c r="F63" s="352">
        <v>5</v>
      </c>
      <c r="G63" s="352">
        <v>6003</v>
      </c>
      <c r="H63" s="352"/>
      <c r="I63" s="364"/>
      <c r="J63" s="364"/>
      <c r="K63" s="365">
        <v>0</v>
      </c>
      <c r="L63" s="366" t="s">
        <v>4368</v>
      </c>
    </row>
    <row r="64" ht="19.2" customHeight="1" spans="1:12">
      <c r="A64" s="350">
        <v>58</v>
      </c>
      <c r="B64" s="386" t="s">
        <v>4872</v>
      </c>
      <c r="C64" s="352" t="s">
        <v>4937</v>
      </c>
      <c r="D64" s="352"/>
      <c r="E64" s="352" t="s">
        <v>386</v>
      </c>
      <c r="F64" s="352">
        <v>1</v>
      </c>
      <c r="G64" s="352">
        <v>6003</v>
      </c>
      <c r="H64" s="352"/>
      <c r="I64" s="364"/>
      <c r="J64" s="364"/>
      <c r="K64" s="365">
        <v>0</v>
      </c>
      <c r="L64" s="366" t="s">
        <v>4368</v>
      </c>
    </row>
    <row r="65" ht="19.2" customHeight="1" spans="1:12">
      <c r="A65" s="350">
        <v>59</v>
      </c>
      <c r="B65" s="386" t="s">
        <v>4872</v>
      </c>
      <c r="C65" s="352" t="s">
        <v>4938</v>
      </c>
      <c r="D65" s="352"/>
      <c r="E65" s="352" t="s">
        <v>480</v>
      </c>
      <c r="F65" s="352">
        <v>3</v>
      </c>
      <c r="G65" s="352">
        <v>6003</v>
      </c>
      <c r="H65" s="352"/>
      <c r="I65" s="364"/>
      <c r="J65" s="364"/>
      <c r="K65" s="365">
        <v>6</v>
      </c>
      <c r="L65" s="366" t="s">
        <v>4368</v>
      </c>
    </row>
    <row r="66" ht="19.2" customHeight="1" spans="1:12">
      <c r="A66" s="350">
        <v>60</v>
      </c>
      <c r="B66" s="386" t="s">
        <v>4872</v>
      </c>
      <c r="C66" s="352" t="s">
        <v>4939</v>
      </c>
      <c r="D66" s="352"/>
      <c r="E66" s="352" t="s">
        <v>480</v>
      </c>
      <c r="F66" s="352">
        <v>2</v>
      </c>
      <c r="G66" s="352">
        <v>6003</v>
      </c>
      <c r="H66" s="352"/>
      <c r="I66" s="364"/>
      <c r="J66" s="364"/>
      <c r="K66" s="365">
        <v>6</v>
      </c>
      <c r="L66" s="366" t="s">
        <v>4368</v>
      </c>
    </row>
    <row r="67" ht="19.2" customHeight="1" spans="1:12">
      <c r="A67" s="350">
        <v>61</v>
      </c>
      <c r="B67" s="386" t="s">
        <v>4872</v>
      </c>
      <c r="C67" s="352" t="s">
        <v>4940</v>
      </c>
      <c r="D67" s="352"/>
      <c r="E67" s="352" t="s">
        <v>480</v>
      </c>
      <c r="F67" s="352">
        <v>4</v>
      </c>
      <c r="G67" s="352">
        <v>6003</v>
      </c>
      <c r="H67" s="352"/>
      <c r="I67" s="364"/>
      <c r="J67" s="364"/>
      <c r="K67" s="365">
        <v>8</v>
      </c>
      <c r="L67" s="366" t="s">
        <v>4368</v>
      </c>
    </row>
    <row r="68" ht="19.2" customHeight="1" spans="1:12">
      <c r="A68" s="350">
        <v>62</v>
      </c>
      <c r="B68" s="386" t="s">
        <v>4872</v>
      </c>
      <c r="C68" s="352" t="s">
        <v>4941</v>
      </c>
      <c r="D68" s="352"/>
      <c r="E68" s="352" t="s">
        <v>386</v>
      </c>
      <c r="F68" s="352">
        <v>1</v>
      </c>
      <c r="G68" s="352">
        <v>6003</v>
      </c>
      <c r="H68" s="352"/>
      <c r="I68" s="364"/>
      <c r="J68" s="364"/>
      <c r="K68" s="365">
        <v>0</v>
      </c>
      <c r="L68" s="366" t="s">
        <v>4368</v>
      </c>
    </row>
    <row r="69" ht="19.2" customHeight="1" spans="1:12">
      <c r="A69" s="350">
        <v>63</v>
      </c>
      <c r="B69" s="386" t="s">
        <v>4872</v>
      </c>
      <c r="C69" s="352" t="s">
        <v>4942</v>
      </c>
      <c r="D69" s="352"/>
      <c r="E69" s="352" t="s">
        <v>701</v>
      </c>
      <c r="F69" s="352">
        <v>1</v>
      </c>
      <c r="G69" s="352">
        <v>6003</v>
      </c>
      <c r="H69" s="352"/>
      <c r="I69" s="364"/>
      <c r="J69" s="364"/>
      <c r="K69" s="365">
        <v>0</v>
      </c>
      <c r="L69" s="366" t="s">
        <v>4368</v>
      </c>
    </row>
    <row r="70" ht="19.2" customHeight="1" spans="1:12">
      <c r="A70" s="350">
        <v>64</v>
      </c>
      <c r="B70" s="386" t="s">
        <v>4872</v>
      </c>
      <c r="C70" s="352" t="s">
        <v>4943</v>
      </c>
      <c r="D70" s="352"/>
      <c r="E70" s="352" t="s">
        <v>701</v>
      </c>
      <c r="F70" s="352">
        <v>2</v>
      </c>
      <c r="G70" s="352">
        <v>6003</v>
      </c>
      <c r="H70" s="352"/>
      <c r="I70" s="364"/>
      <c r="J70" s="364"/>
      <c r="K70" s="365">
        <v>0</v>
      </c>
      <c r="L70" s="366" t="s">
        <v>4368</v>
      </c>
    </row>
    <row r="71" ht="19.2" customHeight="1" spans="1:12">
      <c r="A71" s="350">
        <v>65</v>
      </c>
      <c r="B71" s="386" t="s">
        <v>4872</v>
      </c>
      <c r="C71" s="352" t="s">
        <v>4944</v>
      </c>
      <c r="D71" s="352"/>
      <c r="E71" s="352" t="s">
        <v>2518</v>
      </c>
      <c r="F71" s="352">
        <v>24</v>
      </c>
      <c r="G71" s="352">
        <v>6003</v>
      </c>
      <c r="H71" s="352"/>
      <c r="I71" s="364"/>
      <c r="J71" s="364"/>
      <c r="K71" s="365">
        <v>24</v>
      </c>
      <c r="L71" s="366" t="s">
        <v>4368</v>
      </c>
    </row>
    <row r="72" ht="19.2" customHeight="1" spans="1:12">
      <c r="A72" s="350">
        <v>66</v>
      </c>
      <c r="B72" s="386" t="s">
        <v>4872</v>
      </c>
      <c r="C72" s="352" t="s">
        <v>4945</v>
      </c>
      <c r="D72" s="352"/>
      <c r="E72" s="352" t="s">
        <v>480</v>
      </c>
      <c r="F72" s="352">
        <v>1</v>
      </c>
      <c r="G72" s="352">
        <v>6003</v>
      </c>
      <c r="H72" s="352"/>
      <c r="I72" s="364"/>
      <c r="J72" s="364"/>
      <c r="K72" s="365">
        <v>3</v>
      </c>
      <c r="L72" s="366" t="s">
        <v>4368</v>
      </c>
    </row>
    <row r="73" ht="19.2" customHeight="1" spans="1:12">
      <c r="A73" s="350">
        <v>67</v>
      </c>
      <c r="B73" s="386" t="s">
        <v>4872</v>
      </c>
      <c r="C73" s="352" t="s">
        <v>4946</v>
      </c>
      <c r="D73" s="352"/>
      <c r="E73" s="352" t="s">
        <v>386</v>
      </c>
      <c r="F73" s="352">
        <v>2</v>
      </c>
      <c r="G73" s="352">
        <v>6003</v>
      </c>
      <c r="H73" s="352"/>
      <c r="I73" s="364"/>
      <c r="J73" s="364"/>
      <c r="K73" s="365">
        <v>4</v>
      </c>
      <c r="L73" s="366" t="s">
        <v>4368</v>
      </c>
    </row>
    <row r="74" ht="19.2" customHeight="1" spans="1:12">
      <c r="A74" s="350">
        <v>68</v>
      </c>
      <c r="B74" s="386" t="s">
        <v>4872</v>
      </c>
      <c r="C74" s="352" t="s">
        <v>4947</v>
      </c>
      <c r="D74" s="352"/>
      <c r="E74" s="352" t="s">
        <v>393</v>
      </c>
      <c r="F74" s="352">
        <v>1</v>
      </c>
      <c r="G74" s="352">
        <v>6003</v>
      </c>
      <c r="H74" s="352"/>
      <c r="I74" s="364"/>
      <c r="J74" s="364"/>
      <c r="K74" s="365">
        <v>2</v>
      </c>
      <c r="L74" s="366" t="s">
        <v>4368</v>
      </c>
    </row>
    <row r="75" ht="19.2" customHeight="1" spans="1:12">
      <c r="A75" s="350">
        <v>69</v>
      </c>
      <c r="B75" s="386" t="s">
        <v>4872</v>
      </c>
      <c r="C75" s="352" t="s">
        <v>4948</v>
      </c>
      <c r="D75" s="352"/>
      <c r="E75" s="352" t="s">
        <v>386</v>
      </c>
      <c r="F75" s="352">
        <v>3</v>
      </c>
      <c r="G75" s="352">
        <v>6003</v>
      </c>
      <c r="H75" s="352"/>
      <c r="I75" s="364"/>
      <c r="J75" s="364"/>
      <c r="K75" s="365">
        <v>0</v>
      </c>
      <c r="L75" s="366" t="s">
        <v>4368</v>
      </c>
    </row>
    <row r="76" ht="19.2" customHeight="1" spans="1:12">
      <c r="A76" s="350">
        <v>70</v>
      </c>
      <c r="B76" s="386" t="s">
        <v>4872</v>
      </c>
      <c r="C76" s="352" t="s">
        <v>4949</v>
      </c>
      <c r="D76" s="352"/>
      <c r="E76" s="352" t="s">
        <v>378</v>
      </c>
      <c r="F76" s="352">
        <v>2</v>
      </c>
      <c r="G76" s="352">
        <v>6003</v>
      </c>
      <c r="H76" s="352"/>
      <c r="I76" s="364"/>
      <c r="J76" s="364"/>
      <c r="K76" s="365">
        <v>0</v>
      </c>
      <c r="L76" s="366" t="s">
        <v>4368</v>
      </c>
    </row>
    <row r="77" ht="19.2" customHeight="1" spans="1:12">
      <c r="A77" s="350">
        <v>71</v>
      </c>
      <c r="B77" s="386" t="s">
        <v>4872</v>
      </c>
      <c r="C77" s="352" t="s">
        <v>4950</v>
      </c>
      <c r="D77" s="352"/>
      <c r="E77" s="352" t="s">
        <v>480</v>
      </c>
      <c r="F77" s="352">
        <v>1</v>
      </c>
      <c r="G77" s="352">
        <v>6003</v>
      </c>
      <c r="H77" s="352"/>
      <c r="I77" s="364"/>
      <c r="J77" s="364"/>
      <c r="K77" s="365">
        <v>0</v>
      </c>
      <c r="L77" s="366" t="s">
        <v>4368</v>
      </c>
    </row>
    <row r="78" ht="19.2" customHeight="1" spans="1:12">
      <c r="A78" s="350">
        <v>72</v>
      </c>
      <c r="B78" s="386" t="s">
        <v>4872</v>
      </c>
      <c r="C78" s="352" t="s">
        <v>4938</v>
      </c>
      <c r="D78" s="352"/>
      <c r="E78" s="352" t="s">
        <v>480</v>
      </c>
      <c r="F78" s="352">
        <v>3</v>
      </c>
      <c r="G78" s="352">
        <v>6005</v>
      </c>
      <c r="H78" s="352"/>
      <c r="I78" s="364"/>
      <c r="J78" s="364"/>
      <c r="K78" s="365">
        <v>6</v>
      </c>
      <c r="L78" s="366" t="s">
        <v>4368</v>
      </c>
    </row>
    <row r="79" ht="19.2" customHeight="1" spans="1:12">
      <c r="A79" s="350">
        <v>73</v>
      </c>
      <c r="B79" s="386" t="s">
        <v>4872</v>
      </c>
      <c r="C79" s="352" t="s">
        <v>4945</v>
      </c>
      <c r="D79" s="352"/>
      <c r="E79" s="352" t="s">
        <v>480</v>
      </c>
      <c r="F79" s="352">
        <v>1</v>
      </c>
      <c r="G79" s="352">
        <v>6005</v>
      </c>
      <c r="H79" s="352"/>
      <c r="I79" s="364"/>
      <c r="J79" s="364"/>
      <c r="K79" s="365">
        <v>0</v>
      </c>
      <c r="L79" s="366" t="s">
        <v>4368</v>
      </c>
    </row>
    <row r="80" ht="19.2" customHeight="1" spans="1:12">
      <c r="A80" s="350">
        <v>74</v>
      </c>
      <c r="B80" s="386" t="s">
        <v>4872</v>
      </c>
      <c r="C80" s="352" t="s">
        <v>4951</v>
      </c>
      <c r="D80" s="352"/>
      <c r="E80" s="352" t="s">
        <v>480</v>
      </c>
      <c r="F80" s="352">
        <v>2</v>
      </c>
      <c r="G80" s="352">
        <v>6005</v>
      </c>
      <c r="H80" s="352"/>
      <c r="I80" s="364"/>
      <c r="J80" s="364"/>
      <c r="K80" s="365">
        <v>4</v>
      </c>
      <c r="L80" s="366" t="s">
        <v>4368</v>
      </c>
    </row>
    <row r="81" ht="19.2" customHeight="1" spans="1:12">
      <c r="A81" s="350">
        <v>75</v>
      </c>
      <c r="B81" s="386" t="s">
        <v>4872</v>
      </c>
      <c r="C81" s="352" t="s">
        <v>4952</v>
      </c>
      <c r="D81" s="352"/>
      <c r="E81" s="352" t="s">
        <v>480</v>
      </c>
      <c r="F81" s="352">
        <v>1</v>
      </c>
      <c r="G81" s="352">
        <v>6005</v>
      </c>
      <c r="H81" s="352"/>
      <c r="I81" s="364"/>
      <c r="J81" s="364"/>
      <c r="K81" s="365">
        <v>2</v>
      </c>
      <c r="L81" s="366" t="s">
        <v>4368</v>
      </c>
    </row>
    <row r="82" ht="19.2" customHeight="1" spans="1:12">
      <c r="A82" s="350">
        <v>76</v>
      </c>
      <c r="B82" s="386" t="s">
        <v>4872</v>
      </c>
      <c r="C82" s="352" t="s">
        <v>4952</v>
      </c>
      <c r="D82" s="352"/>
      <c r="E82" s="352" t="s">
        <v>2518</v>
      </c>
      <c r="F82" s="352">
        <v>3</v>
      </c>
      <c r="G82" s="352">
        <v>6005</v>
      </c>
      <c r="H82" s="352"/>
      <c r="I82" s="364"/>
      <c r="J82" s="364"/>
      <c r="K82" s="365">
        <v>6</v>
      </c>
      <c r="L82" s="366" t="s">
        <v>4368</v>
      </c>
    </row>
    <row r="83" ht="19.2" customHeight="1" spans="1:12">
      <c r="A83" s="350">
        <v>77</v>
      </c>
      <c r="B83" s="386" t="s">
        <v>4872</v>
      </c>
      <c r="C83" s="352" t="s">
        <v>4944</v>
      </c>
      <c r="D83" s="352"/>
      <c r="E83" s="352" t="s">
        <v>2518</v>
      </c>
      <c r="F83" s="352">
        <v>18</v>
      </c>
      <c r="G83" s="352">
        <v>6005</v>
      </c>
      <c r="H83" s="352"/>
      <c r="I83" s="364"/>
      <c r="J83" s="364"/>
      <c r="K83" s="365">
        <v>18</v>
      </c>
      <c r="L83" s="366" t="s">
        <v>4368</v>
      </c>
    </row>
    <row r="84" ht="19.2" customHeight="1" spans="1:12">
      <c r="A84" s="350">
        <v>78</v>
      </c>
      <c r="B84" s="386" t="s">
        <v>4872</v>
      </c>
      <c r="C84" s="352" t="s">
        <v>4953</v>
      </c>
      <c r="D84" s="352"/>
      <c r="E84" s="352" t="s">
        <v>386</v>
      </c>
      <c r="F84" s="352">
        <v>1</v>
      </c>
      <c r="G84" s="352">
        <v>6005</v>
      </c>
      <c r="H84" s="352"/>
      <c r="I84" s="364"/>
      <c r="J84" s="364"/>
      <c r="K84" s="365">
        <v>0</v>
      </c>
      <c r="L84" s="366" t="s">
        <v>4368</v>
      </c>
    </row>
    <row r="85" ht="19.2" customHeight="1" spans="1:12">
      <c r="A85" s="350">
        <v>79</v>
      </c>
      <c r="B85" s="386" t="s">
        <v>4872</v>
      </c>
      <c r="C85" s="352" t="s">
        <v>4954</v>
      </c>
      <c r="D85" s="352"/>
      <c r="E85" s="352" t="s">
        <v>701</v>
      </c>
      <c r="F85" s="352">
        <v>2</v>
      </c>
      <c r="G85" s="352">
        <v>6005</v>
      </c>
      <c r="H85" s="352"/>
      <c r="I85" s="364"/>
      <c r="J85" s="364"/>
      <c r="K85" s="365">
        <v>4</v>
      </c>
      <c r="L85" s="366" t="s">
        <v>4368</v>
      </c>
    </row>
    <row r="86" ht="19.2" customHeight="1" spans="1:12">
      <c r="A86" s="350">
        <v>80</v>
      </c>
      <c r="B86" s="386" t="s">
        <v>4872</v>
      </c>
      <c r="C86" s="352" t="s">
        <v>4955</v>
      </c>
      <c r="D86" s="352"/>
      <c r="E86" s="352" t="s">
        <v>701</v>
      </c>
      <c r="F86" s="352">
        <v>5</v>
      </c>
      <c r="G86" s="352">
        <v>6003</v>
      </c>
      <c r="H86" s="352"/>
      <c r="I86" s="364"/>
      <c r="J86" s="364"/>
      <c r="K86" s="365">
        <v>5</v>
      </c>
      <c r="L86" s="366" t="s">
        <v>4368</v>
      </c>
    </row>
    <row r="87" ht="19.2" customHeight="1" spans="1:12">
      <c r="A87" s="154" t="s">
        <v>3856</v>
      </c>
      <c r="B87" s="154"/>
      <c r="C87" s="154"/>
      <c r="D87" s="369"/>
      <c r="E87" s="154"/>
      <c r="F87" s="154">
        <f>SUM(F7:F86)</f>
        <v>442</v>
      </c>
      <c r="G87" s="370"/>
      <c r="H87" s="370"/>
      <c r="I87" s="375">
        <f>SUM(I7:I86)</f>
        <v>0</v>
      </c>
      <c r="J87" s="375"/>
      <c r="K87" s="375">
        <f>SUM(K7:K86)</f>
        <v>386</v>
      </c>
      <c r="L87" s="376"/>
    </row>
    <row r="88" ht="19.2" customHeight="1" spans="1:12">
      <c r="A88" s="154" t="s">
        <v>3818</v>
      </c>
      <c r="B88" s="154"/>
      <c r="C88" s="154"/>
      <c r="D88" s="369"/>
      <c r="E88" s="154"/>
      <c r="F88" s="154"/>
      <c r="G88" s="370"/>
      <c r="H88" s="370"/>
      <c r="I88" s="375"/>
      <c r="J88" s="375"/>
      <c r="K88" s="375"/>
      <c r="L88" s="376"/>
    </row>
    <row r="89" ht="19.2" customHeight="1" spans="1:12">
      <c r="A89" s="154" t="s">
        <v>3857</v>
      </c>
      <c r="B89" s="154"/>
      <c r="C89" s="154"/>
      <c r="D89" s="369"/>
      <c r="E89" s="154"/>
      <c r="F89" s="154">
        <f>F87</f>
        <v>442</v>
      </c>
      <c r="G89" s="370"/>
      <c r="H89" s="370"/>
      <c r="I89" s="375"/>
      <c r="J89" s="375"/>
      <c r="K89" s="375">
        <f>K87</f>
        <v>386</v>
      </c>
      <c r="L89" s="376"/>
    </row>
    <row r="90" ht="19.5" customHeight="1" spans="1:12">
      <c r="A90" s="371" t="s">
        <v>4351</v>
      </c>
      <c r="B90" s="371"/>
      <c r="C90" s="343"/>
      <c r="E90" s="343"/>
      <c r="F90" s="343"/>
      <c r="G90" s="372"/>
      <c r="H90" s="372"/>
      <c r="I90" s="377" t="s">
        <v>4352</v>
      </c>
      <c r="J90" s="377"/>
      <c r="K90" s="377"/>
      <c r="L90" s="378"/>
    </row>
    <row r="91" ht="29.25" customHeight="1" spans="1:12">
      <c r="A91" s="373" t="s">
        <v>5048</v>
      </c>
      <c r="B91" s="373"/>
      <c r="C91" s="343"/>
      <c r="E91" s="343"/>
      <c r="F91" s="343"/>
      <c r="G91" s="372"/>
      <c r="H91" s="372"/>
      <c r="I91" s="372"/>
      <c r="J91" s="372"/>
      <c r="K91" s="343"/>
      <c r="L91" s="378"/>
    </row>
    <row r="92" ht="15" customHeight="1"/>
    <row r="93" ht="15" customHeight="1"/>
    <row r="94" ht="15" customHeight="1"/>
    <row r="95" ht="15" customHeight="1"/>
    <row r="96" ht="15" customHeight="1"/>
    <row r="97" ht="15" customHeight="1" spans="8:9">
      <c r="H97" s="374" t="e">
        <f>I89+#REF!+#REF!</f>
        <v>#REF!</v>
      </c>
      <c r="I97" s="374"/>
    </row>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sheetData>
  <mergeCells count="17">
    <mergeCell ref="A1:L1"/>
    <mergeCell ref="A3:L3"/>
    <mergeCell ref="I5:J5"/>
    <mergeCell ref="A87:C87"/>
    <mergeCell ref="A88:C88"/>
    <mergeCell ref="A89:C89"/>
    <mergeCell ref="I90:K90"/>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5"/>
  <sheetViews>
    <sheetView zoomScaleSheetLayoutView="90" workbookViewId="0">
      <selection activeCell="K7" sqref="K7"/>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4956</v>
      </c>
      <c r="C7" s="352" t="s">
        <v>4957</v>
      </c>
      <c r="D7" s="352" t="s">
        <v>4958</v>
      </c>
      <c r="E7" s="352" t="s">
        <v>386</v>
      </c>
      <c r="F7" s="352">
        <v>62</v>
      </c>
      <c r="G7" s="352" t="s">
        <v>4559</v>
      </c>
      <c r="H7" s="352"/>
      <c r="I7" s="364"/>
      <c r="J7" s="364"/>
      <c r="K7" s="365">
        <f>F7*35*0.001*4000</f>
        <v>8680</v>
      </c>
      <c r="L7" s="366" t="s">
        <v>4368</v>
      </c>
    </row>
    <row r="8" ht="19.2" customHeight="1" spans="1:12">
      <c r="A8" s="350">
        <v>2</v>
      </c>
      <c r="B8" s="386" t="s">
        <v>4956</v>
      </c>
      <c r="C8" s="352" t="s">
        <v>4957</v>
      </c>
      <c r="D8" s="352" t="s">
        <v>4958</v>
      </c>
      <c r="E8" s="352" t="s">
        <v>386</v>
      </c>
      <c r="F8" s="352">
        <v>42</v>
      </c>
      <c r="G8" s="352" t="s">
        <v>4468</v>
      </c>
      <c r="H8" s="352"/>
      <c r="I8" s="364"/>
      <c r="J8" s="364"/>
      <c r="K8" s="365">
        <f>F8*35*0.001*4000</f>
        <v>5880</v>
      </c>
      <c r="L8" s="366" t="s">
        <v>4368</v>
      </c>
    </row>
    <row r="9" ht="19.2" customHeight="1" spans="1:12">
      <c r="A9" s="154" t="s">
        <v>3856</v>
      </c>
      <c r="B9" s="154"/>
      <c r="C9" s="154"/>
      <c r="D9" s="369"/>
      <c r="E9" s="154"/>
      <c r="F9" s="154">
        <f>SUM(F7:F8)</f>
        <v>104</v>
      </c>
      <c r="G9" s="370"/>
      <c r="H9" s="370"/>
      <c r="I9" s="375">
        <f>SUM(I7:I8)</f>
        <v>0</v>
      </c>
      <c r="J9" s="375"/>
      <c r="K9" s="375">
        <f>SUM(K7:K8)</f>
        <v>14560</v>
      </c>
      <c r="L9" s="376"/>
    </row>
    <row r="10" ht="19.2" customHeight="1" spans="1:12">
      <c r="A10" s="154" t="s">
        <v>3818</v>
      </c>
      <c r="B10" s="154"/>
      <c r="C10" s="154"/>
      <c r="D10" s="369"/>
      <c r="E10" s="154"/>
      <c r="F10" s="154"/>
      <c r="G10" s="370"/>
      <c r="H10" s="370"/>
      <c r="I10" s="375"/>
      <c r="J10" s="375"/>
      <c r="K10" s="375"/>
      <c r="L10" s="376"/>
    </row>
    <row r="11" ht="19.2" customHeight="1" spans="1:12">
      <c r="A11" s="154" t="s">
        <v>3857</v>
      </c>
      <c r="B11" s="154"/>
      <c r="C11" s="154"/>
      <c r="D11" s="369"/>
      <c r="E11" s="154"/>
      <c r="F11" s="154">
        <v>104</v>
      </c>
      <c r="G11" s="370"/>
      <c r="H11" s="370"/>
      <c r="I11" s="375"/>
      <c r="J11" s="375"/>
      <c r="K11" s="375">
        <f>K9</f>
        <v>14560</v>
      </c>
      <c r="L11" s="376"/>
    </row>
    <row r="12" ht="19.5" customHeight="1" spans="1:12">
      <c r="A12" s="371" t="s">
        <v>4351</v>
      </c>
      <c r="B12" s="371"/>
      <c r="C12" s="343"/>
      <c r="E12" s="343"/>
      <c r="F12" s="343"/>
      <c r="G12" s="372"/>
      <c r="H12" s="372"/>
      <c r="I12" s="377" t="s">
        <v>4352</v>
      </c>
      <c r="J12" s="377"/>
      <c r="K12" s="377"/>
      <c r="L12" s="378"/>
    </row>
    <row r="13" ht="29.25" customHeight="1" spans="1:12">
      <c r="A13" s="373" t="s">
        <v>5048</v>
      </c>
      <c r="B13" s="373"/>
      <c r="C13" s="343"/>
      <c r="E13" s="343"/>
      <c r="F13" s="343"/>
      <c r="G13" s="372"/>
      <c r="H13" s="372"/>
      <c r="I13" s="372"/>
      <c r="J13" s="372"/>
      <c r="K13" s="343"/>
      <c r="L13" s="378"/>
    </row>
    <row r="14" ht="15" customHeight="1"/>
    <row r="15" ht="15" customHeight="1"/>
    <row r="16" ht="15" customHeight="1"/>
    <row r="17" ht="15" customHeight="1"/>
    <row r="18" ht="15" customHeight="1"/>
    <row r="19" ht="15" customHeight="1" spans="8:9">
      <c r="H19" s="374" t="e">
        <f>I11+#REF!+#REF!</f>
        <v>#REF!</v>
      </c>
      <c r="I19" s="374"/>
    </row>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sheetData>
  <mergeCells count="17">
    <mergeCell ref="A1:L1"/>
    <mergeCell ref="A3:L3"/>
    <mergeCell ref="I5:J5"/>
    <mergeCell ref="A9:C9"/>
    <mergeCell ref="A10:C10"/>
    <mergeCell ref="A11:C11"/>
    <mergeCell ref="I12:K12"/>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79"/>
  <sheetViews>
    <sheetView zoomScaleSheetLayoutView="90" topLeftCell="A31" workbookViewId="0">
      <selection activeCell="A42" sqref="$A42:$XFD42"/>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4959</v>
      </c>
      <c r="C7" s="352" t="s">
        <v>4960</v>
      </c>
      <c r="D7" s="352" t="s">
        <v>4961</v>
      </c>
      <c r="E7" s="352" t="s">
        <v>342</v>
      </c>
      <c r="F7" s="352">
        <v>12</v>
      </c>
      <c r="G7" s="352" t="s">
        <v>4367</v>
      </c>
      <c r="H7" s="352"/>
      <c r="I7" s="364">
        <v>10560</v>
      </c>
      <c r="J7" s="364"/>
      <c r="K7" s="365">
        <f>F7*15</f>
        <v>180</v>
      </c>
      <c r="L7" s="366" t="s">
        <v>4368</v>
      </c>
    </row>
    <row r="8" ht="19.2" customHeight="1" spans="1:12">
      <c r="A8" s="350">
        <v>2</v>
      </c>
      <c r="B8" s="386" t="s">
        <v>4959</v>
      </c>
      <c r="C8" s="352" t="s">
        <v>4960</v>
      </c>
      <c r="D8" s="352" t="s">
        <v>4962</v>
      </c>
      <c r="E8" s="352" t="s">
        <v>342</v>
      </c>
      <c r="F8" s="352">
        <v>1</v>
      </c>
      <c r="G8" s="352" t="s">
        <v>4367</v>
      </c>
      <c r="H8" s="352"/>
      <c r="I8" s="364">
        <v>880</v>
      </c>
      <c r="J8" s="364"/>
      <c r="K8" s="365">
        <f t="shared" ref="K8:K36" si="0">F8*15</f>
        <v>15</v>
      </c>
      <c r="L8" s="366" t="s">
        <v>4368</v>
      </c>
    </row>
    <row r="9" ht="19.2" customHeight="1" spans="1:12">
      <c r="A9" s="350">
        <v>3</v>
      </c>
      <c r="B9" s="386" t="s">
        <v>4959</v>
      </c>
      <c r="C9" s="352" t="s">
        <v>4960</v>
      </c>
      <c r="D9" s="352" t="s">
        <v>4963</v>
      </c>
      <c r="E9" s="352" t="s">
        <v>342</v>
      </c>
      <c r="F9" s="352">
        <v>1</v>
      </c>
      <c r="G9" s="352" t="s">
        <v>4367</v>
      </c>
      <c r="H9" s="352"/>
      <c r="I9" s="364">
        <v>4700</v>
      </c>
      <c r="J9" s="364"/>
      <c r="K9" s="365">
        <f t="shared" si="0"/>
        <v>15</v>
      </c>
      <c r="L9" s="366" t="s">
        <v>4368</v>
      </c>
    </row>
    <row r="10" ht="19.2" customHeight="1" spans="1:12">
      <c r="A10" s="350">
        <v>4</v>
      </c>
      <c r="B10" s="386" t="s">
        <v>4959</v>
      </c>
      <c r="C10" s="352" t="s">
        <v>4960</v>
      </c>
      <c r="D10" s="352" t="s">
        <v>4964</v>
      </c>
      <c r="E10" s="352" t="s">
        <v>342</v>
      </c>
      <c r="F10" s="352">
        <v>2</v>
      </c>
      <c r="G10" s="352" t="s">
        <v>4367</v>
      </c>
      <c r="H10" s="352"/>
      <c r="I10" s="364">
        <v>5400</v>
      </c>
      <c r="J10" s="364"/>
      <c r="K10" s="365">
        <f t="shared" si="0"/>
        <v>30</v>
      </c>
      <c r="L10" s="366" t="s">
        <v>4368</v>
      </c>
    </row>
    <row r="11" ht="19.2" customHeight="1" spans="1:12">
      <c r="A11" s="350">
        <v>5</v>
      </c>
      <c r="B11" s="386" t="s">
        <v>4959</v>
      </c>
      <c r="C11" s="352" t="s">
        <v>4960</v>
      </c>
      <c r="D11" s="352" t="s">
        <v>4965</v>
      </c>
      <c r="E11" s="352" t="s">
        <v>342</v>
      </c>
      <c r="F11" s="352">
        <v>1</v>
      </c>
      <c r="G11" s="352" t="s">
        <v>4367</v>
      </c>
      <c r="H11" s="352"/>
      <c r="I11" s="364">
        <v>4700</v>
      </c>
      <c r="J11" s="364"/>
      <c r="K11" s="365">
        <f t="shared" si="0"/>
        <v>15</v>
      </c>
      <c r="L11" s="366" t="s">
        <v>4368</v>
      </c>
    </row>
    <row r="12" ht="19.2" customHeight="1" spans="1:12">
      <c r="A12" s="350">
        <v>6</v>
      </c>
      <c r="B12" s="386" t="s">
        <v>4959</v>
      </c>
      <c r="C12" s="352" t="s">
        <v>4960</v>
      </c>
      <c r="D12" s="352" t="s">
        <v>4966</v>
      </c>
      <c r="E12" s="352" t="s">
        <v>342</v>
      </c>
      <c r="F12" s="352">
        <v>3</v>
      </c>
      <c r="G12" s="352" t="s">
        <v>4367</v>
      </c>
      <c r="H12" s="352"/>
      <c r="I12" s="364">
        <v>8100</v>
      </c>
      <c r="J12" s="364"/>
      <c r="K12" s="365">
        <f t="shared" si="0"/>
        <v>45</v>
      </c>
      <c r="L12" s="366" t="s">
        <v>4368</v>
      </c>
    </row>
    <row r="13" ht="19.2" customHeight="1" spans="1:12">
      <c r="A13" s="350">
        <v>7</v>
      </c>
      <c r="B13" s="386" t="s">
        <v>4959</v>
      </c>
      <c r="C13" s="352" t="s">
        <v>4960</v>
      </c>
      <c r="D13" s="352" t="s">
        <v>4266</v>
      </c>
      <c r="E13" s="352" t="s">
        <v>342</v>
      </c>
      <c r="F13" s="352">
        <v>2</v>
      </c>
      <c r="G13" s="352" t="s">
        <v>4367</v>
      </c>
      <c r="H13" s="352"/>
      <c r="I13" s="364">
        <v>1760</v>
      </c>
      <c r="J13" s="364"/>
      <c r="K13" s="365">
        <f t="shared" si="0"/>
        <v>30</v>
      </c>
      <c r="L13" s="366" t="s">
        <v>4368</v>
      </c>
    </row>
    <row r="14" ht="19.2" customHeight="1" spans="1:12">
      <c r="A14" s="350">
        <v>8</v>
      </c>
      <c r="B14" s="386" t="s">
        <v>4959</v>
      </c>
      <c r="C14" s="352" t="s">
        <v>4960</v>
      </c>
      <c r="D14" s="352" t="s">
        <v>4967</v>
      </c>
      <c r="E14" s="352" t="s">
        <v>342</v>
      </c>
      <c r="F14" s="352">
        <v>2</v>
      </c>
      <c r="G14" s="352" t="s">
        <v>4367</v>
      </c>
      <c r="H14" s="352"/>
      <c r="I14" s="364">
        <v>1790</v>
      </c>
      <c r="J14" s="364"/>
      <c r="K14" s="365">
        <f t="shared" si="0"/>
        <v>30</v>
      </c>
      <c r="L14" s="366" t="s">
        <v>4368</v>
      </c>
    </row>
    <row r="15" ht="19.2" customHeight="1" spans="1:12">
      <c r="A15" s="350">
        <v>9</v>
      </c>
      <c r="B15" s="386" t="s">
        <v>4959</v>
      </c>
      <c r="C15" s="352" t="s">
        <v>4960</v>
      </c>
      <c r="D15" s="352" t="s">
        <v>4968</v>
      </c>
      <c r="E15" s="352" t="s">
        <v>342</v>
      </c>
      <c r="F15" s="352">
        <v>1</v>
      </c>
      <c r="G15" s="352" t="s">
        <v>4367</v>
      </c>
      <c r="H15" s="352"/>
      <c r="I15" s="364">
        <v>1800</v>
      </c>
      <c r="J15" s="364"/>
      <c r="K15" s="365">
        <f t="shared" si="0"/>
        <v>15</v>
      </c>
      <c r="L15" s="366" t="s">
        <v>4368</v>
      </c>
    </row>
    <row r="16" ht="19.2" customHeight="1" spans="1:12">
      <c r="A16" s="350">
        <v>10</v>
      </c>
      <c r="B16" s="386" t="s">
        <v>4959</v>
      </c>
      <c r="C16" s="352" t="s">
        <v>4960</v>
      </c>
      <c r="D16" s="352" t="s">
        <v>4969</v>
      </c>
      <c r="E16" s="352" t="s">
        <v>342</v>
      </c>
      <c r="F16" s="352">
        <v>1</v>
      </c>
      <c r="G16" s="352" t="s">
        <v>4367</v>
      </c>
      <c r="H16" s="352"/>
      <c r="I16" s="364">
        <v>2700</v>
      </c>
      <c r="J16" s="364"/>
      <c r="K16" s="365">
        <f t="shared" si="0"/>
        <v>15</v>
      </c>
      <c r="L16" s="366" t="s">
        <v>4368</v>
      </c>
    </row>
    <row r="17" ht="19.2" customHeight="1" spans="1:12">
      <c r="A17" s="350">
        <v>11</v>
      </c>
      <c r="B17" s="386" t="s">
        <v>4959</v>
      </c>
      <c r="C17" s="352" t="s">
        <v>4960</v>
      </c>
      <c r="D17" s="352" t="s">
        <v>4970</v>
      </c>
      <c r="E17" s="352" t="s">
        <v>342</v>
      </c>
      <c r="F17" s="352">
        <v>1</v>
      </c>
      <c r="G17" s="352" t="s">
        <v>4367</v>
      </c>
      <c r="H17" s="352"/>
      <c r="I17" s="364">
        <v>2700</v>
      </c>
      <c r="J17" s="364"/>
      <c r="K17" s="365">
        <f t="shared" si="0"/>
        <v>15</v>
      </c>
      <c r="L17" s="366" t="s">
        <v>4368</v>
      </c>
    </row>
    <row r="18" ht="19.2" customHeight="1" spans="1:12">
      <c r="A18" s="350">
        <v>12</v>
      </c>
      <c r="B18" s="386" t="s">
        <v>4959</v>
      </c>
      <c r="C18" s="352" t="s">
        <v>4960</v>
      </c>
      <c r="D18" s="352" t="s">
        <v>4264</v>
      </c>
      <c r="E18" s="352" t="s">
        <v>342</v>
      </c>
      <c r="F18" s="352">
        <v>4</v>
      </c>
      <c r="G18" s="352" t="s">
        <v>4367</v>
      </c>
      <c r="H18" s="352"/>
      <c r="I18" s="364">
        <v>19960</v>
      </c>
      <c r="J18" s="364"/>
      <c r="K18" s="365">
        <f t="shared" si="0"/>
        <v>60</v>
      </c>
      <c r="L18" s="366" t="s">
        <v>4368</v>
      </c>
    </row>
    <row r="19" ht="19.2" customHeight="1" spans="1:12">
      <c r="A19" s="350">
        <v>13</v>
      </c>
      <c r="B19" s="386" t="s">
        <v>4959</v>
      </c>
      <c r="C19" s="352" t="s">
        <v>4960</v>
      </c>
      <c r="D19" s="352" t="s">
        <v>4971</v>
      </c>
      <c r="E19" s="352" t="s">
        <v>342</v>
      </c>
      <c r="F19" s="352">
        <v>1</v>
      </c>
      <c r="G19" s="352" t="s">
        <v>4367</v>
      </c>
      <c r="H19" s="352"/>
      <c r="I19" s="364">
        <v>1480</v>
      </c>
      <c r="J19" s="364"/>
      <c r="K19" s="365">
        <f t="shared" si="0"/>
        <v>15</v>
      </c>
      <c r="L19" s="366" t="s">
        <v>4368</v>
      </c>
    </row>
    <row r="20" ht="19.2" customHeight="1" spans="1:12">
      <c r="A20" s="350">
        <v>14</v>
      </c>
      <c r="B20" s="386" t="s">
        <v>4959</v>
      </c>
      <c r="C20" s="352" t="s">
        <v>4258</v>
      </c>
      <c r="D20" s="352" t="s">
        <v>4972</v>
      </c>
      <c r="E20" s="352" t="s">
        <v>342</v>
      </c>
      <c r="F20" s="352">
        <v>3</v>
      </c>
      <c r="G20" s="352" t="s">
        <v>4367</v>
      </c>
      <c r="H20" s="352"/>
      <c r="I20" s="364">
        <v>9540</v>
      </c>
      <c r="J20" s="364"/>
      <c r="K20" s="365">
        <v>60</v>
      </c>
      <c r="L20" s="366" t="s">
        <v>4368</v>
      </c>
    </row>
    <row r="21" ht="19.2" customHeight="1" spans="1:12">
      <c r="A21" s="350">
        <v>15</v>
      </c>
      <c r="B21" s="386" t="s">
        <v>4959</v>
      </c>
      <c r="C21" s="352" t="s">
        <v>2939</v>
      </c>
      <c r="D21" s="352">
        <v>2020</v>
      </c>
      <c r="E21" s="352" t="s">
        <v>895</v>
      </c>
      <c r="F21" s="352">
        <v>15</v>
      </c>
      <c r="G21" s="352" t="s">
        <v>4367</v>
      </c>
      <c r="H21" s="352"/>
      <c r="I21" s="364"/>
      <c r="J21" s="364"/>
      <c r="K21" s="365">
        <v>0</v>
      </c>
      <c r="L21" s="366" t="s">
        <v>4368</v>
      </c>
    </row>
    <row r="22" ht="19.2" customHeight="1" spans="1:12">
      <c r="A22" s="350">
        <v>16</v>
      </c>
      <c r="B22" s="386" t="s">
        <v>4959</v>
      </c>
      <c r="C22" s="352" t="s">
        <v>3711</v>
      </c>
      <c r="D22" s="352" t="s">
        <v>4973</v>
      </c>
      <c r="E22" s="352" t="s">
        <v>386</v>
      </c>
      <c r="F22" s="352">
        <v>1</v>
      </c>
      <c r="G22" s="352" t="s">
        <v>4367</v>
      </c>
      <c r="H22" s="352"/>
      <c r="I22" s="364"/>
      <c r="J22" s="364"/>
      <c r="K22" s="365">
        <v>20</v>
      </c>
      <c r="L22" s="366" t="s">
        <v>4368</v>
      </c>
    </row>
    <row r="23" ht="19.2" customHeight="1" spans="1:12">
      <c r="A23" s="350">
        <v>17</v>
      </c>
      <c r="B23" s="386" t="s">
        <v>4959</v>
      </c>
      <c r="C23" s="352" t="s">
        <v>2939</v>
      </c>
      <c r="D23" s="352" t="s">
        <v>4974</v>
      </c>
      <c r="E23" s="352" t="s">
        <v>386</v>
      </c>
      <c r="F23" s="352">
        <v>5</v>
      </c>
      <c r="G23" s="352" t="s">
        <v>4367</v>
      </c>
      <c r="H23" s="352"/>
      <c r="I23" s="364"/>
      <c r="J23" s="364"/>
      <c r="K23" s="365">
        <v>0</v>
      </c>
      <c r="L23" s="366" t="s">
        <v>4368</v>
      </c>
    </row>
    <row r="24" ht="19.2" customHeight="1" spans="1:12">
      <c r="A24" s="350">
        <v>18</v>
      </c>
      <c r="B24" s="386" t="s">
        <v>4959</v>
      </c>
      <c r="C24" s="352" t="s">
        <v>4975</v>
      </c>
      <c r="D24" s="352" t="s">
        <v>4976</v>
      </c>
      <c r="E24" s="352" t="s">
        <v>386</v>
      </c>
      <c r="F24" s="352">
        <v>2</v>
      </c>
      <c r="G24" s="352" t="s">
        <v>4367</v>
      </c>
      <c r="H24" s="352"/>
      <c r="I24" s="364"/>
      <c r="J24" s="364"/>
      <c r="K24" s="365">
        <v>40</v>
      </c>
      <c r="L24" s="366" t="s">
        <v>4368</v>
      </c>
    </row>
    <row r="25" ht="19.2" customHeight="1" spans="1:12">
      <c r="A25" s="350">
        <v>19</v>
      </c>
      <c r="B25" s="386" t="s">
        <v>4959</v>
      </c>
      <c r="C25" s="352" t="s">
        <v>4977</v>
      </c>
      <c r="D25" s="352" t="s">
        <v>4978</v>
      </c>
      <c r="E25" s="352" t="s">
        <v>342</v>
      </c>
      <c r="F25" s="352">
        <v>1</v>
      </c>
      <c r="G25" s="352" t="s">
        <v>4367</v>
      </c>
      <c r="H25" s="352"/>
      <c r="I25" s="364">
        <v>1310</v>
      </c>
      <c r="J25" s="364"/>
      <c r="K25" s="365">
        <v>30</v>
      </c>
      <c r="L25" s="366" t="s">
        <v>4368</v>
      </c>
    </row>
    <row r="26" ht="19.2" customHeight="1" spans="1:12">
      <c r="A26" s="350">
        <v>20</v>
      </c>
      <c r="B26" s="386" t="s">
        <v>4959</v>
      </c>
      <c r="C26" s="352" t="s">
        <v>4977</v>
      </c>
      <c r="D26" s="352" t="s">
        <v>4979</v>
      </c>
      <c r="E26" s="352" t="s">
        <v>386</v>
      </c>
      <c r="F26" s="352">
        <v>1</v>
      </c>
      <c r="G26" s="352" t="s">
        <v>4367</v>
      </c>
      <c r="H26" s="352"/>
      <c r="I26" s="364">
        <v>2800</v>
      </c>
      <c r="J26" s="364"/>
      <c r="K26" s="365">
        <v>30</v>
      </c>
      <c r="L26" s="366" t="s">
        <v>4368</v>
      </c>
    </row>
    <row r="27" ht="19.2" customHeight="1" spans="1:12">
      <c r="A27" s="350">
        <v>21</v>
      </c>
      <c r="B27" s="386" t="s">
        <v>4959</v>
      </c>
      <c r="C27" s="352" t="s">
        <v>4980</v>
      </c>
      <c r="D27" s="352"/>
      <c r="E27" s="352" t="s">
        <v>386</v>
      </c>
      <c r="F27" s="352">
        <v>2</v>
      </c>
      <c r="G27" s="352" t="s">
        <v>4367</v>
      </c>
      <c r="H27" s="352"/>
      <c r="I27" s="364">
        <v>1100</v>
      </c>
      <c r="J27" s="364"/>
      <c r="K27" s="365">
        <v>2</v>
      </c>
      <c r="L27" s="366" t="s">
        <v>4368</v>
      </c>
    </row>
    <row r="28" ht="19.2" customHeight="1" spans="1:12">
      <c r="A28" s="350">
        <v>22</v>
      </c>
      <c r="B28" s="386" t="s">
        <v>4959</v>
      </c>
      <c r="C28" s="352" t="s">
        <v>4981</v>
      </c>
      <c r="D28" s="352"/>
      <c r="E28" s="352" t="s">
        <v>386</v>
      </c>
      <c r="F28" s="352">
        <v>1</v>
      </c>
      <c r="G28" s="352" t="s">
        <v>4367</v>
      </c>
      <c r="H28" s="352"/>
      <c r="I28" s="364"/>
      <c r="J28" s="364"/>
      <c r="K28" s="365">
        <v>1</v>
      </c>
      <c r="L28" s="366" t="s">
        <v>4368</v>
      </c>
    </row>
    <row r="29" ht="19.2" customHeight="1" spans="1:12">
      <c r="A29" s="350">
        <v>23</v>
      </c>
      <c r="B29" s="386" t="s">
        <v>4959</v>
      </c>
      <c r="C29" s="352" t="s">
        <v>4982</v>
      </c>
      <c r="D29" s="352"/>
      <c r="E29" s="352" t="s">
        <v>386</v>
      </c>
      <c r="F29" s="352">
        <v>1</v>
      </c>
      <c r="G29" s="352" t="s">
        <v>4367</v>
      </c>
      <c r="H29" s="352"/>
      <c r="I29" s="364"/>
      <c r="J29" s="364"/>
      <c r="K29" s="365">
        <v>0</v>
      </c>
      <c r="L29" s="366" t="s">
        <v>4368</v>
      </c>
    </row>
    <row r="30" ht="19.2" customHeight="1" spans="1:12">
      <c r="A30" s="350">
        <v>24</v>
      </c>
      <c r="B30" s="386" t="s">
        <v>4959</v>
      </c>
      <c r="C30" s="352" t="s">
        <v>4983</v>
      </c>
      <c r="D30" s="352"/>
      <c r="E30" s="352" t="s">
        <v>386</v>
      </c>
      <c r="F30" s="352">
        <v>7</v>
      </c>
      <c r="G30" s="352" t="s">
        <v>4367</v>
      </c>
      <c r="H30" s="352"/>
      <c r="I30" s="364"/>
      <c r="J30" s="364"/>
      <c r="K30" s="365">
        <f>F30*3</f>
        <v>21</v>
      </c>
      <c r="L30" s="366" t="s">
        <v>4368</v>
      </c>
    </row>
    <row r="31" ht="19.2" customHeight="1" spans="1:12">
      <c r="A31" s="350">
        <v>25</v>
      </c>
      <c r="B31" s="386" t="s">
        <v>4959</v>
      </c>
      <c r="C31" s="352" t="s">
        <v>3711</v>
      </c>
      <c r="D31" s="352"/>
      <c r="E31" s="352" t="s">
        <v>386</v>
      </c>
      <c r="F31" s="352">
        <v>1</v>
      </c>
      <c r="G31" s="352" t="s">
        <v>4367</v>
      </c>
      <c r="H31" s="352"/>
      <c r="I31" s="364"/>
      <c r="J31" s="364"/>
      <c r="K31" s="365">
        <f>F31*20</f>
        <v>20</v>
      </c>
      <c r="L31" s="366" t="s">
        <v>4368</v>
      </c>
    </row>
    <row r="32" ht="19.2" customHeight="1" spans="1:12">
      <c r="A32" s="350">
        <v>26</v>
      </c>
      <c r="B32" s="386" t="s">
        <v>4959</v>
      </c>
      <c r="C32" s="352" t="s">
        <v>4984</v>
      </c>
      <c r="D32" s="352"/>
      <c r="E32" s="352" t="s">
        <v>386</v>
      </c>
      <c r="F32" s="352">
        <v>2</v>
      </c>
      <c r="G32" s="352" t="s">
        <v>4367</v>
      </c>
      <c r="H32" s="352"/>
      <c r="I32" s="364"/>
      <c r="J32" s="364"/>
      <c r="K32" s="365">
        <f>F32*1</f>
        <v>2</v>
      </c>
      <c r="L32" s="366" t="s">
        <v>4368</v>
      </c>
    </row>
    <row r="33" ht="19.2" customHeight="1" spans="1:12">
      <c r="A33" s="350">
        <v>27</v>
      </c>
      <c r="B33" s="386" t="s">
        <v>4959</v>
      </c>
      <c r="C33" s="352" t="s">
        <v>4258</v>
      </c>
      <c r="D33" s="352" t="s">
        <v>4985</v>
      </c>
      <c r="E33" s="352" t="s">
        <v>342</v>
      </c>
      <c r="F33" s="352">
        <v>1</v>
      </c>
      <c r="G33" s="352" t="s">
        <v>4468</v>
      </c>
      <c r="H33" s="352"/>
      <c r="I33" s="364">
        <v>9200</v>
      </c>
      <c r="J33" s="364"/>
      <c r="K33" s="365">
        <f>F33*20</f>
        <v>20</v>
      </c>
      <c r="L33" s="366" t="s">
        <v>4368</v>
      </c>
    </row>
    <row r="34" ht="19.2" customHeight="1" spans="1:12">
      <c r="A34" s="350">
        <v>28</v>
      </c>
      <c r="B34" s="386" t="s">
        <v>4959</v>
      </c>
      <c r="C34" s="352" t="s">
        <v>4258</v>
      </c>
      <c r="D34" s="352" t="s">
        <v>4986</v>
      </c>
      <c r="E34" s="352" t="s">
        <v>342</v>
      </c>
      <c r="F34" s="352">
        <v>1</v>
      </c>
      <c r="G34" s="352" t="s">
        <v>4468</v>
      </c>
      <c r="H34" s="352"/>
      <c r="I34" s="364">
        <v>9349</v>
      </c>
      <c r="J34" s="364"/>
      <c r="K34" s="365">
        <f>F34*20</f>
        <v>20</v>
      </c>
      <c r="L34" s="366" t="s">
        <v>4368</v>
      </c>
    </row>
    <row r="35" ht="19.2" customHeight="1" spans="1:12">
      <c r="A35" s="350">
        <v>29</v>
      </c>
      <c r="B35" s="386" t="s">
        <v>4959</v>
      </c>
      <c r="C35" s="352" t="s">
        <v>4987</v>
      </c>
      <c r="D35" s="352" t="s">
        <v>4988</v>
      </c>
      <c r="E35" s="352" t="s">
        <v>342</v>
      </c>
      <c r="F35" s="352">
        <v>7</v>
      </c>
      <c r="G35" s="352" t="s">
        <v>4468</v>
      </c>
      <c r="H35" s="352"/>
      <c r="I35" s="364"/>
      <c r="J35" s="364"/>
      <c r="K35" s="365">
        <f t="shared" si="0"/>
        <v>105</v>
      </c>
      <c r="L35" s="366" t="s">
        <v>4368</v>
      </c>
    </row>
    <row r="36" ht="19.2" customHeight="1" spans="1:12">
      <c r="A36" s="350">
        <v>30</v>
      </c>
      <c r="B36" s="386" t="s">
        <v>4959</v>
      </c>
      <c r="C36" s="352" t="s">
        <v>4987</v>
      </c>
      <c r="D36" s="352" t="s">
        <v>4988</v>
      </c>
      <c r="E36" s="352" t="s">
        <v>342</v>
      </c>
      <c r="F36" s="352">
        <v>41</v>
      </c>
      <c r="G36" s="352" t="s">
        <v>4559</v>
      </c>
      <c r="H36" s="352"/>
      <c r="I36" s="364">
        <v>36080</v>
      </c>
      <c r="J36" s="364"/>
      <c r="K36" s="365">
        <f t="shared" si="0"/>
        <v>615</v>
      </c>
      <c r="L36" s="366" t="s">
        <v>4368</v>
      </c>
    </row>
    <row r="37" ht="19.2" customHeight="1" spans="1:12">
      <c r="A37" s="350">
        <v>31</v>
      </c>
      <c r="B37" s="386" t="s">
        <v>4959</v>
      </c>
      <c r="C37" s="352" t="s">
        <v>4989</v>
      </c>
      <c r="D37" s="352" t="s">
        <v>4990</v>
      </c>
      <c r="E37" s="352" t="s">
        <v>386</v>
      </c>
      <c r="F37" s="352">
        <v>1</v>
      </c>
      <c r="G37" s="352" t="s">
        <v>4559</v>
      </c>
      <c r="H37" s="352"/>
      <c r="I37" s="364"/>
      <c r="J37" s="364"/>
      <c r="K37" s="365">
        <f>F37*3</f>
        <v>3</v>
      </c>
      <c r="L37" s="366" t="s">
        <v>4368</v>
      </c>
    </row>
    <row r="38" ht="19.2" customHeight="1" spans="1:12">
      <c r="A38" s="350">
        <v>32</v>
      </c>
      <c r="B38" s="386" t="s">
        <v>4959</v>
      </c>
      <c r="C38" s="352" t="s">
        <v>4991</v>
      </c>
      <c r="D38" s="352" t="s">
        <v>4992</v>
      </c>
      <c r="E38" s="352" t="s">
        <v>386</v>
      </c>
      <c r="F38" s="352">
        <v>1</v>
      </c>
      <c r="G38" s="352" t="s">
        <v>4559</v>
      </c>
      <c r="H38" s="352"/>
      <c r="I38" s="364"/>
      <c r="J38" s="364"/>
      <c r="K38" s="365">
        <f>F38*20</f>
        <v>20</v>
      </c>
      <c r="L38" s="366" t="s">
        <v>4368</v>
      </c>
    </row>
    <row r="39" ht="19.2" customHeight="1" spans="1:12">
      <c r="A39" s="350">
        <v>33</v>
      </c>
      <c r="B39" s="386" t="s">
        <v>4959</v>
      </c>
      <c r="C39" s="352" t="s">
        <v>3711</v>
      </c>
      <c r="D39" s="352" t="s">
        <v>4993</v>
      </c>
      <c r="E39" s="352" t="s">
        <v>386</v>
      </c>
      <c r="F39" s="352">
        <v>1</v>
      </c>
      <c r="G39" s="352" t="s">
        <v>4559</v>
      </c>
      <c r="H39" s="352"/>
      <c r="I39" s="364"/>
      <c r="J39" s="364"/>
      <c r="K39" s="365">
        <f>F39*20</f>
        <v>20</v>
      </c>
      <c r="L39" s="366" t="s">
        <v>4368</v>
      </c>
    </row>
    <row r="40" ht="19.2" customHeight="1" spans="1:12">
      <c r="A40" s="350">
        <v>34</v>
      </c>
      <c r="B40" s="386" t="s">
        <v>4959</v>
      </c>
      <c r="C40" s="352" t="s">
        <v>3711</v>
      </c>
      <c r="D40" s="352" t="s">
        <v>4994</v>
      </c>
      <c r="E40" s="352"/>
      <c r="F40" s="352">
        <v>3</v>
      </c>
      <c r="G40" s="352" t="s">
        <v>4559</v>
      </c>
      <c r="H40" s="352"/>
      <c r="I40" s="364"/>
      <c r="J40" s="364"/>
      <c r="K40" s="365">
        <f>F40*20</f>
        <v>60</v>
      </c>
      <c r="L40" s="366" t="s">
        <v>4368</v>
      </c>
    </row>
    <row r="41" ht="19.2" customHeight="1" spans="1:12">
      <c r="A41" s="350">
        <v>35</v>
      </c>
      <c r="B41" s="386" t="s">
        <v>4959</v>
      </c>
      <c r="C41" s="352" t="s">
        <v>4989</v>
      </c>
      <c r="D41" s="352"/>
      <c r="E41" s="352" t="s">
        <v>386</v>
      </c>
      <c r="F41" s="352">
        <v>8</v>
      </c>
      <c r="G41" s="352" t="s">
        <v>4559</v>
      </c>
      <c r="H41" s="352"/>
      <c r="I41" s="364"/>
      <c r="J41" s="364"/>
      <c r="K41" s="365">
        <f>F41*2</f>
        <v>16</v>
      </c>
      <c r="L41" s="366" t="s">
        <v>4368</v>
      </c>
    </row>
    <row r="42" ht="19.2" customHeight="1" spans="1:12">
      <c r="A42" s="350">
        <v>36</v>
      </c>
      <c r="B42" s="386" t="s">
        <v>4959</v>
      </c>
      <c r="C42" s="352" t="s">
        <v>4258</v>
      </c>
      <c r="D42" s="352" t="s">
        <v>4995</v>
      </c>
      <c r="E42" s="352" t="s">
        <v>342</v>
      </c>
      <c r="F42" s="352">
        <v>1</v>
      </c>
      <c r="G42" s="352" t="s">
        <v>4559</v>
      </c>
      <c r="H42" s="352"/>
      <c r="I42" s="364">
        <v>15384</v>
      </c>
      <c r="J42" s="364"/>
      <c r="K42" s="365">
        <f>F42*30</f>
        <v>30</v>
      </c>
      <c r="L42" s="366" t="s">
        <v>4368</v>
      </c>
    </row>
    <row r="43" ht="19.2" customHeight="1" spans="1:12">
      <c r="A43" s="154" t="s">
        <v>3856</v>
      </c>
      <c r="B43" s="154"/>
      <c r="C43" s="154"/>
      <c r="D43" s="369"/>
      <c r="E43" s="154"/>
      <c r="F43" s="154">
        <f>SUM(F7:F42)</f>
        <v>139</v>
      </c>
      <c r="G43" s="370"/>
      <c r="H43" s="370"/>
      <c r="I43" s="375">
        <f>SUM(I7:I42)</f>
        <v>151293</v>
      </c>
      <c r="J43" s="375"/>
      <c r="K43" s="375">
        <f>SUM(K7:K42)</f>
        <v>1615</v>
      </c>
      <c r="L43" s="376"/>
    </row>
    <row r="44" ht="19.2" customHeight="1" spans="1:12">
      <c r="A44" s="154" t="s">
        <v>3818</v>
      </c>
      <c r="B44" s="154"/>
      <c r="C44" s="154"/>
      <c r="D44" s="369"/>
      <c r="E44" s="154"/>
      <c r="F44" s="154"/>
      <c r="G44" s="370"/>
      <c r="H44" s="370"/>
      <c r="I44" s="375"/>
      <c r="J44" s="375"/>
      <c r="K44" s="375"/>
      <c r="L44" s="376"/>
    </row>
    <row r="45" ht="19.2" customHeight="1" spans="1:12">
      <c r="A45" s="154" t="s">
        <v>3857</v>
      </c>
      <c r="B45" s="154"/>
      <c r="C45" s="154"/>
      <c r="D45" s="369"/>
      <c r="E45" s="154"/>
      <c r="F45" s="154">
        <v>139</v>
      </c>
      <c r="G45" s="370"/>
      <c r="H45" s="370"/>
      <c r="I45" s="375">
        <f>I43</f>
        <v>151293</v>
      </c>
      <c r="J45" s="375"/>
      <c r="K45" s="375">
        <f>K43</f>
        <v>1615</v>
      </c>
      <c r="L45" s="376"/>
    </row>
    <row r="46" ht="19.5" customHeight="1" spans="1:12">
      <c r="A46" s="371" t="s">
        <v>4351</v>
      </c>
      <c r="B46" s="371"/>
      <c r="C46" s="343"/>
      <c r="E46" s="343"/>
      <c r="F46" s="343"/>
      <c r="G46" s="372"/>
      <c r="H46" s="372"/>
      <c r="I46" s="377" t="s">
        <v>4352</v>
      </c>
      <c r="J46" s="377"/>
      <c r="K46" s="377"/>
      <c r="L46" s="378"/>
    </row>
    <row r="47" ht="29.25" customHeight="1" spans="1:12">
      <c r="A47" s="373" t="s">
        <v>5048</v>
      </c>
      <c r="B47" s="373"/>
      <c r="C47" s="343"/>
      <c r="E47" s="343"/>
      <c r="F47" s="343"/>
      <c r="G47" s="372"/>
      <c r="H47" s="372"/>
      <c r="I47" s="372"/>
      <c r="J47" s="372"/>
      <c r="K47" s="343"/>
      <c r="L47" s="378"/>
    </row>
    <row r="48" ht="15" customHeight="1"/>
    <row r="49" ht="15" customHeight="1"/>
    <row r="50" ht="15" customHeight="1"/>
    <row r="51" ht="15" customHeight="1"/>
    <row r="52" ht="15" customHeight="1"/>
    <row r="53" ht="15" customHeight="1" spans="8:9">
      <c r="H53" s="374" t="e">
        <f>I45+#REF!+#REF!</f>
        <v>#REF!</v>
      </c>
      <c r="I53" s="374"/>
    </row>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sheetData>
  <mergeCells count="17">
    <mergeCell ref="A1:L1"/>
    <mergeCell ref="A3:L3"/>
    <mergeCell ref="I5:J5"/>
    <mergeCell ref="A43:C43"/>
    <mergeCell ref="A44:C44"/>
    <mergeCell ref="A45:C45"/>
    <mergeCell ref="I46:K46"/>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50"/>
  <sheetViews>
    <sheetView zoomScaleSheetLayoutView="90" workbookViewId="0">
      <selection activeCell="K7" sqref="K7"/>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4996</v>
      </c>
      <c r="C7" s="352" t="s">
        <v>4565</v>
      </c>
      <c r="D7" s="352" t="s">
        <v>4997</v>
      </c>
      <c r="E7" s="352" t="s">
        <v>342</v>
      </c>
      <c r="F7" s="352">
        <v>1</v>
      </c>
      <c r="G7" s="352" t="s">
        <v>4468</v>
      </c>
      <c r="H7" s="352"/>
      <c r="I7" s="364"/>
      <c r="J7" s="364"/>
      <c r="K7" s="365">
        <f>2*2100</f>
        <v>4200</v>
      </c>
      <c r="L7" s="366" t="s">
        <v>4368</v>
      </c>
    </row>
    <row r="8" ht="19.2" customHeight="1" spans="1:12">
      <c r="A8" s="350">
        <v>2</v>
      </c>
      <c r="B8" s="386" t="s">
        <v>4996</v>
      </c>
      <c r="C8" s="352" t="s">
        <v>4998</v>
      </c>
      <c r="D8" s="352" t="s">
        <v>4999</v>
      </c>
      <c r="E8" s="352" t="s">
        <v>342</v>
      </c>
      <c r="F8" s="352">
        <v>1</v>
      </c>
      <c r="G8" s="352" t="s">
        <v>4468</v>
      </c>
      <c r="H8" s="352"/>
      <c r="I8" s="364"/>
      <c r="J8" s="364"/>
      <c r="K8" s="365">
        <f>1.5*2100</f>
        <v>3150</v>
      </c>
      <c r="L8" s="366" t="s">
        <v>4368</v>
      </c>
    </row>
    <row r="9" ht="19.2" customHeight="1" spans="1:12">
      <c r="A9" s="350">
        <v>3</v>
      </c>
      <c r="B9" s="386" t="s">
        <v>4996</v>
      </c>
      <c r="C9" s="352" t="s">
        <v>4998</v>
      </c>
      <c r="D9" s="352" t="s">
        <v>4999</v>
      </c>
      <c r="E9" s="352" t="s">
        <v>342</v>
      </c>
      <c r="F9" s="352">
        <v>1</v>
      </c>
      <c r="G9" s="352" t="s">
        <v>4559</v>
      </c>
      <c r="H9" s="352"/>
      <c r="I9" s="364"/>
      <c r="J9" s="364"/>
      <c r="K9" s="365">
        <f>1.5*2100</f>
        <v>3150</v>
      </c>
      <c r="L9" s="366" t="s">
        <v>4368</v>
      </c>
    </row>
    <row r="10" ht="19.2" customHeight="1" spans="1:12">
      <c r="A10" s="350"/>
      <c r="B10" s="386"/>
      <c r="C10" s="352"/>
      <c r="D10" s="352"/>
      <c r="E10" s="352"/>
      <c r="F10" s="352"/>
      <c r="G10" s="352"/>
      <c r="H10" s="352"/>
      <c r="I10" s="364"/>
      <c r="J10" s="364"/>
      <c r="K10" s="365"/>
      <c r="L10" s="366"/>
    </row>
    <row r="11" ht="19.2" customHeight="1" spans="1:12">
      <c r="A11" s="350"/>
      <c r="B11" s="386"/>
      <c r="C11" s="352"/>
      <c r="D11" s="352"/>
      <c r="E11" s="352"/>
      <c r="F11" s="352"/>
      <c r="G11" s="352"/>
      <c r="H11" s="352"/>
      <c r="I11" s="364"/>
      <c r="J11" s="364"/>
      <c r="K11" s="365"/>
      <c r="L11" s="366"/>
    </row>
    <row r="12" ht="19.2" customHeight="1" spans="1:12">
      <c r="A12" s="350"/>
      <c r="B12" s="386"/>
      <c r="C12" s="352"/>
      <c r="D12" s="352"/>
      <c r="E12" s="352"/>
      <c r="F12" s="352"/>
      <c r="G12" s="352"/>
      <c r="H12" s="352"/>
      <c r="I12" s="364"/>
      <c r="J12" s="364"/>
      <c r="K12" s="365"/>
      <c r="L12" s="366"/>
    </row>
    <row r="13" ht="19.2" customHeight="1" spans="1:12">
      <c r="A13" s="350"/>
      <c r="B13" s="386"/>
      <c r="C13" s="352"/>
      <c r="D13" s="352"/>
      <c r="E13" s="352"/>
      <c r="F13" s="352"/>
      <c r="G13" s="352"/>
      <c r="H13" s="352"/>
      <c r="I13" s="364"/>
      <c r="J13" s="364"/>
      <c r="K13" s="365"/>
      <c r="L13" s="366"/>
    </row>
    <row r="14" ht="19.2" customHeight="1" spans="1:12">
      <c r="A14" s="154" t="s">
        <v>3856</v>
      </c>
      <c r="B14" s="154"/>
      <c r="C14" s="154"/>
      <c r="D14" s="369"/>
      <c r="E14" s="154"/>
      <c r="F14" s="154">
        <f>SUM(F7:F9)</f>
        <v>3</v>
      </c>
      <c r="G14" s="370"/>
      <c r="H14" s="370"/>
      <c r="I14" s="375">
        <f>SUM(I7:I9)</f>
        <v>0</v>
      </c>
      <c r="J14" s="375"/>
      <c r="K14" s="375">
        <f>SUM(K7:K9)</f>
        <v>10500</v>
      </c>
      <c r="L14" s="376"/>
    </row>
    <row r="15" ht="19.2" customHeight="1" spans="1:12">
      <c r="A15" s="154" t="s">
        <v>3818</v>
      </c>
      <c r="B15" s="154"/>
      <c r="C15" s="154"/>
      <c r="D15" s="369"/>
      <c r="E15" s="154"/>
      <c r="F15" s="154"/>
      <c r="G15" s="370"/>
      <c r="H15" s="370"/>
      <c r="I15" s="375"/>
      <c r="J15" s="375"/>
      <c r="K15" s="375"/>
      <c r="L15" s="376"/>
    </row>
    <row r="16" ht="19.2" customHeight="1" spans="1:12">
      <c r="A16" s="154" t="s">
        <v>3857</v>
      </c>
      <c r="B16" s="154"/>
      <c r="C16" s="154"/>
      <c r="D16" s="369"/>
      <c r="E16" s="154"/>
      <c r="F16" s="154">
        <v>3</v>
      </c>
      <c r="G16" s="370"/>
      <c r="H16" s="370"/>
      <c r="I16" s="375">
        <f>I14</f>
        <v>0</v>
      </c>
      <c r="J16" s="375"/>
      <c r="K16" s="375">
        <f>K14</f>
        <v>10500</v>
      </c>
      <c r="L16" s="376"/>
    </row>
    <row r="17" ht="19.5" customHeight="1" spans="1:12">
      <c r="A17" s="371" t="s">
        <v>4351</v>
      </c>
      <c r="B17" s="371"/>
      <c r="C17" s="343"/>
      <c r="E17" s="343"/>
      <c r="F17" s="343"/>
      <c r="G17" s="372"/>
      <c r="H17" s="372"/>
      <c r="I17" s="377" t="s">
        <v>4352</v>
      </c>
      <c r="J17" s="377"/>
      <c r="K17" s="377"/>
      <c r="L17" s="378"/>
    </row>
    <row r="18" ht="29.25" customHeight="1" spans="1:12">
      <c r="A18" s="373" t="s">
        <v>5048</v>
      </c>
      <c r="B18" s="373"/>
      <c r="C18" s="343"/>
      <c r="E18" s="343"/>
      <c r="F18" s="343"/>
      <c r="G18" s="372"/>
      <c r="H18" s="372"/>
      <c r="I18" s="372"/>
      <c r="J18" s="372"/>
      <c r="K18" s="343"/>
      <c r="L18" s="378"/>
    </row>
    <row r="19" ht="15" customHeight="1"/>
    <row r="20" ht="15" customHeight="1"/>
    <row r="21" ht="15" customHeight="1"/>
    <row r="22" ht="15" customHeight="1"/>
    <row r="23" ht="15" customHeight="1"/>
    <row r="24" ht="15" customHeight="1" spans="8:9">
      <c r="H24" s="374" t="e">
        <f>I16+#REF!+#REF!</f>
        <v>#REF!</v>
      </c>
      <c r="I24" s="374"/>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sheetData>
  <mergeCells count="17">
    <mergeCell ref="A1:L1"/>
    <mergeCell ref="A3:L3"/>
    <mergeCell ref="I5:J5"/>
    <mergeCell ref="A14:C14"/>
    <mergeCell ref="A15:C15"/>
    <mergeCell ref="A16:C16"/>
    <mergeCell ref="I17:K17"/>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60"/>
  <sheetViews>
    <sheetView zoomScaleSheetLayoutView="90" topLeftCell="A9" workbookViewId="0">
      <selection activeCell="K25" sqref="K25"/>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5000</v>
      </c>
      <c r="C7" s="352" t="s">
        <v>5001</v>
      </c>
      <c r="D7" s="352" t="s">
        <v>5002</v>
      </c>
      <c r="E7" s="352" t="s">
        <v>342</v>
      </c>
      <c r="F7" s="352">
        <v>2</v>
      </c>
      <c r="G7" s="352" t="s">
        <v>4468</v>
      </c>
      <c r="H7" s="352"/>
      <c r="I7" s="364"/>
      <c r="J7" s="364"/>
      <c r="K7" s="365">
        <f>200*0.001*3000</f>
        <v>600</v>
      </c>
      <c r="L7" s="366" t="s">
        <v>4368</v>
      </c>
    </row>
    <row r="8" ht="19.2" customHeight="1" spans="1:12">
      <c r="A8" s="350">
        <v>2</v>
      </c>
      <c r="B8" s="386" t="s">
        <v>5000</v>
      </c>
      <c r="C8" s="352" t="s">
        <v>5003</v>
      </c>
      <c r="D8" s="352" t="s">
        <v>5004</v>
      </c>
      <c r="E8" s="352" t="s">
        <v>386</v>
      </c>
      <c r="F8" s="352">
        <v>2</v>
      </c>
      <c r="G8" s="352" t="s">
        <v>4468</v>
      </c>
      <c r="H8" s="352"/>
      <c r="I8" s="364"/>
      <c r="J8" s="364"/>
      <c r="K8" s="365">
        <v>3000</v>
      </c>
      <c r="L8" s="366" t="s">
        <v>4368</v>
      </c>
    </row>
    <row r="9" ht="19.2" customHeight="1" spans="1:12">
      <c r="A9" s="350">
        <v>3</v>
      </c>
      <c r="B9" s="386" t="s">
        <v>5000</v>
      </c>
      <c r="C9" s="352" t="s">
        <v>5005</v>
      </c>
      <c r="D9" s="352" t="s">
        <v>5006</v>
      </c>
      <c r="E9" s="352" t="s">
        <v>386</v>
      </c>
      <c r="F9" s="352">
        <v>2</v>
      </c>
      <c r="G9" s="352" t="s">
        <v>4468</v>
      </c>
      <c r="H9" s="352"/>
      <c r="I9" s="364"/>
      <c r="J9" s="364"/>
      <c r="K9" s="365">
        <v>3000</v>
      </c>
      <c r="L9" s="366" t="s">
        <v>4368</v>
      </c>
    </row>
    <row r="10" ht="19.2" customHeight="1" spans="1:12">
      <c r="A10" s="350">
        <v>4</v>
      </c>
      <c r="B10" s="386" t="s">
        <v>5000</v>
      </c>
      <c r="C10" s="352" t="s">
        <v>5007</v>
      </c>
      <c r="D10" s="352" t="s">
        <v>5008</v>
      </c>
      <c r="E10" s="352" t="s">
        <v>386</v>
      </c>
      <c r="F10" s="352">
        <v>4</v>
      </c>
      <c r="G10" s="352" t="s">
        <v>4468</v>
      </c>
      <c r="H10" s="352"/>
      <c r="I10" s="364"/>
      <c r="J10" s="364"/>
      <c r="K10" s="365">
        <v>3000</v>
      </c>
      <c r="L10" s="366" t="s">
        <v>4368</v>
      </c>
    </row>
    <row r="11" ht="19.2" customHeight="1" spans="1:12">
      <c r="A11" s="350">
        <v>5</v>
      </c>
      <c r="B11" s="386" t="s">
        <v>5000</v>
      </c>
      <c r="C11" s="352" t="s">
        <v>5009</v>
      </c>
      <c r="D11" s="352" t="s">
        <v>5010</v>
      </c>
      <c r="E11" s="352" t="s">
        <v>386</v>
      </c>
      <c r="F11" s="352">
        <v>2</v>
      </c>
      <c r="G11" s="352" t="s">
        <v>4468</v>
      </c>
      <c r="H11" s="352"/>
      <c r="I11" s="364"/>
      <c r="J11" s="364"/>
      <c r="K11" s="365">
        <f>4*3000</f>
        <v>12000</v>
      </c>
      <c r="L11" s="366" t="s">
        <v>4368</v>
      </c>
    </row>
    <row r="12" ht="19.2" customHeight="1" spans="1:12">
      <c r="A12" s="350">
        <v>6</v>
      </c>
      <c r="B12" s="386" t="s">
        <v>5000</v>
      </c>
      <c r="C12" s="352" t="s">
        <v>5003</v>
      </c>
      <c r="D12" s="352" t="s">
        <v>5011</v>
      </c>
      <c r="E12" s="352" t="s">
        <v>386</v>
      </c>
      <c r="F12" s="352">
        <v>1</v>
      </c>
      <c r="G12" s="352" t="s">
        <v>4468</v>
      </c>
      <c r="H12" s="352"/>
      <c r="I12" s="364"/>
      <c r="J12" s="364"/>
      <c r="K12" s="365">
        <v>1500</v>
      </c>
      <c r="L12" s="366" t="s">
        <v>4368</v>
      </c>
    </row>
    <row r="13" ht="19.2" customHeight="1" spans="1:12">
      <c r="A13" s="350">
        <v>7</v>
      </c>
      <c r="B13" s="386" t="s">
        <v>5000</v>
      </c>
      <c r="C13" s="352" t="s">
        <v>5012</v>
      </c>
      <c r="D13" s="352" t="s">
        <v>5013</v>
      </c>
      <c r="E13" s="352" t="s">
        <v>342</v>
      </c>
      <c r="F13" s="352">
        <v>13</v>
      </c>
      <c r="G13" s="352" t="s">
        <v>4468</v>
      </c>
      <c r="H13" s="352"/>
      <c r="I13" s="364"/>
      <c r="J13" s="364"/>
      <c r="K13" s="365">
        <f>150*0.001*13*3000</f>
        <v>5850</v>
      </c>
      <c r="L13" s="366" t="s">
        <v>4368</v>
      </c>
    </row>
    <row r="14" ht="19.2" customHeight="1" spans="1:12">
      <c r="A14" s="350">
        <v>8</v>
      </c>
      <c r="B14" s="386" t="s">
        <v>5000</v>
      </c>
      <c r="C14" s="352" t="s">
        <v>5014</v>
      </c>
      <c r="D14" s="352"/>
      <c r="E14" s="352" t="s">
        <v>386</v>
      </c>
      <c r="F14" s="352">
        <v>1</v>
      </c>
      <c r="G14" s="352" t="s">
        <v>4468</v>
      </c>
      <c r="H14" s="352"/>
      <c r="I14" s="364"/>
      <c r="J14" s="364"/>
      <c r="K14" s="365">
        <v>300</v>
      </c>
      <c r="L14" s="366" t="s">
        <v>4368</v>
      </c>
    </row>
    <row r="15" ht="19.2" customHeight="1" spans="1:12">
      <c r="A15" s="350">
        <v>9</v>
      </c>
      <c r="B15" s="386" t="s">
        <v>5000</v>
      </c>
      <c r="C15" s="352" t="s">
        <v>5015</v>
      </c>
      <c r="D15" s="352" t="s">
        <v>5016</v>
      </c>
      <c r="E15" s="352" t="s">
        <v>378</v>
      </c>
      <c r="F15" s="352">
        <v>1</v>
      </c>
      <c r="G15" s="352" t="s">
        <v>4468</v>
      </c>
      <c r="H15" s="352"/>
      <c r="I15" s="364"/>
      <c r="J15" s="364"/>
      <c r="K15" s="365">
        <v>300</v>
      </c>
      <c r="L15" s="366" t="s">
        <v>4368</v>
      </c>
    </row>
    <row r="16" ht="19.2" customHeight="1" spans="1:12">
      <c r="A16" s="350">
        <v>10</v>
      </c>
      <c r="B16" s="386" t="s">
        <v>5000</v>
      </c>
      <c r="C16" s="352" t="s">
        <v>5017</v>
      </c>
      <c r="D16" s="352" t="s">
        <v>5018</v>
      </c>
      <c r="E16" s="352" t="s">
        <v>386</v>
      </c>
      <c r="F16" s="352">
        <v>1</v>
      </c>
      <c r="G16" s="352" t="s">
        <v>4468</v>
      </c>
      <c r="H16" s="352"/>
      <c r="I16" s="364"/>
      <c r="J16" s="364"/>
      <c r="K16" s="365">
        <v>3000</v>
      </c>
      <c r="L16" s="366" t="s">
        <v>4368</v>
      </c>
    </row>
    <row r="17" ht="19.2" customHeight="1" spans="1:12">
      <c r="A17" s="350">
        <v>11</v>
      </c>
      <c r="B17" s="386" t="s">
        <v>5000</v>
      </c>
      <c r="C17" s="352" t="s">
        <v>5019</v>
      </c>
      <c r="D17" s="352" t="s">
        <v>5020</v>
      </c>
      <c r="E17" s="352" t="s">
        <v>342</v>
      </c>
      <c r="F17" s="352">
        <v>1</v>
      </c>
      <c r="G17" s="352" t="s">
        <v>4367</v>
      </c>
      <c r="H17" s="352"/>
      <c r="I17" s="364"/>
      <c r="J17" s="364"/>
      <c r="K17" s="365">
        <v>600</v>
      </c>
      <c r="L17" s="366" t="s">
        <v>4368</v>
      </c>
    </row>
    <row r="18" ht="19.2" customHeight="1" spans="1:12">
      <c r="A18" s="350">
        <v>12</v>
      </c>
      <c r="B18" s="386" t="s">
        <v>5000</v>
      </c>
      <c r="C18" s="352" t="s">
        <v>5021</v>
      </c>
      <c r="D18" s="352" t="s">
        <v>5022</v>
      </c>
      <c r="E18" s="352" t="s">
        <v>342</v>
      </c>
      <c r="F18" s="352">
        <v>3</v>
      </c>
      <c r="G18" s="352" t="s">
        <v>4468</v>
      </c>
      <c r="H18" s="352"/>
      <c r="I18" s="364"/>
      <c r="J18" s="364"/>
      <c r="K18" s="365">
        <v>600</v>
      </c>
      <c r="L18" s="366" t="s">
        <v>4368</v>
      </c>
    </row>
    <row r="19" ht="19.2" customHeight="1" spans="1:12">
      <c r="A19" s="350">
        <v>13</v>
      </c>
      <c r="B19" s="386" t="s">
        <v>5000</v>
      </c>
      <c r="C19" s="352" t="s">
        <v>5023</v>
      </c>
      <c r="D19" s="352" t="s">
        <v>5024</v>
      </c>
      <c r="E19" s="352" t="s">
        <v>342</v>
      </c>
      <c r="F19" s="352">
        <v>1</v>
      </c>
      <c r="G19" s="352" t="s">
        <v>4468</v>
      </c>
      <c r="H19" s="352"/>
      <c r="I19" s="364"/>
      <c r="J19" s="364"/>
      <c r="K19" s="365">
        <v>300</v>
      </c>
      <c r="L19" s="366" t="s">
        <v>4368</v>
      </c>
    </row>
    <row r="20" ht="19.2" customHeight="1" spans="1:12">
      <c r="A20" s="350">
        <v>14</v>
      </c>
      <c r="B20" s="386" t="s">
        <v>5000</v>
      </c>
      <c r="C20" s="352" t="s">
        <v>5003</v>
      </c>
      <c r="D20" s="352" t="s">
        <v>5025</v>
      </c>
      <c r="E20" s="352" t="s">
        <v>342</v>
      </c>
      <c r="F20" s="352">
        <v>1</v>
      </c>
      <c r="G20" s="352" t="s">
        <v>4468</v>
      </c>
      <c r="H20" s="352"/>
      <c r="I20" s="364"/>
      <c r="J20" s="364"/>
      <c r="K20" s="365">
        <v>3000</v>
      </c>
      <c r="L20" s="366" t="s">
        <v>4368</v>
      </c>
    </row>
    <row r="21" ht="19.2" customHeight="1" spans="1:12">
      <c r="A21" s="350">
        <v>15</v>
      </c>
      <c r="B21" s="386" t="s">
        <v>5000</v>
      </c>
      <c r="C21" s="352" t="s">
        <v>5026</v>
      </c>
      <c r="D21" s="352" t="s">
        <v>5027</v>
      </c>
      <c r="E21" s="352" t="s">
        <v>342</v>
      </c>
      <c r="F21" s="352">
        <v>1</v>
      </c>
      <c r="G21" s="352" t="s">
        <v>4559</v>
      </c>
      <c r="H21" s="352"/>
      <c r="I21" s="364"/>
      <c r="J21" s="364"/>
      <c r="K21" s="365">
        <v>300</v>
      </c>
      <c r="L21" s="366" t="s">
        <v>4368</v>
      </c>
    </row>
    <row r="22" ht="19.2" customHeight="1" spans="1:12">
      <c r="A22" s="350">
        <v>16</v>
      </c>
      <c r="B22" s="386" t="s">
        <v>5000</v>
      </c>
      <c r="C22" s="352" t="s">
        <v>5021</v>
      </c>
      <c r="D22" s="352" t="s">
        <v>5022</v>
      </c>
      <c r="E22" s="352" t="s">
        <v>342</v>
      </c>
      <c r="F22" s="352">
        <v>1</v>
      </c>
      <c r="G22" s="353" t="s">
        <v>4559</v>
      </c>
      <c r="H22" s="352"/>
      <c r="I22" s="364"/>
      <c r="J22" s="364"/>
      <c r="K22" s="365">
        <v>120</v>
      </c>
      <c r="L22" s="366" t="s">
        <v>4368</v>
      </c>
    </row>
    <row r="23" ht="19.2" customHeight="1" spans="1:12">
      <c r="A23" s="350">
        <v>17</v>
      </c>
      <c r="B23" s="386" t="s">
        <v>5000</v>
      </c>
      <c r="C23" s="352" t="s">
        <v>1011</v>
      </c>
      <c r="D23" s="352" t="s">
        <v>5028</v>
      </c>
      <c r="E23" s="352" t="s">
        <v>342</v>
      </c>
      <c r="F23" s="352">
        <v>1</v>
      </c>
      <c r="G23" s="352" t="s">
        <v>4559</v>
      </c>
      <c r="H23" s="352"/>
      <c r="I23" s="364"/>
      <c r="J23" s="364"/>
      <c r="K23" s="365">
        <v>120</v>
      </c>
      <c r="L23" s="366" t="s">
        <v>4368</v>
      </c>
    </row>
    <row r="24" ht="19.2" customHeight="1" spans="1:12">
      <c r="A24" s="154" t="s">
        <v>3856</v>
      </c>
      <c r="B24" s="154"/>
      <c r="C24" s="154"/>
      <c r="D24" s="369"/>
      <c r="E24" s="154"/>
      <c r="F24" s="154">
        <f>SUM(F7:F23)</f>
        <v>38</v>
      </c>
      <c r="G24" s="370"/>
      <c r="H24" s="370"/>
      <c r="I24" s="375">
        <f>SUM(I7:I23)</f>
        <v>0</v>
      </c>
      <c r="J24" s="375"/>
      <c r="K24" s="375">
        <f>SUM(K7:K23)</f>
        <v>37590</v>
      </c>
      <c r="L24" s="376"/>
    </row>
    <row r="25" ht="19.2" customHeight="1" spans="1:12">
      <c r="A25" s="154" t="s">
        <v>3818</v>
      </c>
      <c r="B25" s="154"/>
      <c r="C25" s="154"/>
      <c r="D25" s="369"/>
      <c r="E25" s="154"/>
      <c r="F25" s="154"/>
      <c r="G25" s="370"/>
      <c r="H25" s="370"/>
      <c r="I25" s="375"/>
      <c r="J25" s="375"/>
      <c r="K25" s="375"/>
      <c r="L25" s="376"/>
    </row>
    <row r="26" ht="19.2" customHeight="1" spans="1:12">
      <c r="A26" s="154" t="s">
        <v>3857</v>
      </c>
      <c r="B26" s="154"/>
      <c r="C26" s="154"/>
      <c r="D26" s="369"/>
      <c r="E26" s="154"/>
      <c r="F26" s="154">
        <v>38</v>
      </c>
      <c r="G26" s="370"/>
      <c r="H26" s="370"/>
      <c r="I26" s="375"/>
      <c r="J26" s="375"/>
      <c r="K26" s="375">
        <f>K24</f>
        <v>37590</v>
      </c>
      <c r="L26" s="376"/>
    </row>
    <row r="27" ht="19.5" customHeight="1" spans="1:12">
      <c r="A27" s="371" t="s">
        <v>4351</v>
      </c>
      <c r="B27" s="371"/>
      <c r="C27" s="343"/>
      <c r="E27" s="343"/>
      <c r="F27" s="343"/>
      <c r="G27" s="372"/>
      <c r="H27" s="372"/>
      <c r="I27" s="377" t="s">
        <v>4352</v>
      </c>
      <c r="J27" s="377"/>
      <c r="K27" s="377"/>
      <c r="L27" s="378"/>
    </row>
    <row r="28" ht="29.25" customHeight="1" spans="1:12">
      <c r="A28" s="373" t="s">
        <v>5048</v>
      </c>
      <c r="B28" s="373"/>
      <c r="C28" s="343"/>
      <c r="E28" s="343"/>
      <c r="F28" s="343"/>
      <c r="G28" s="372"/>
      <c r="H28" s="372"/>
      <c r="I28" s="372"/>
      <c r="J28" s="372"/>
      <c r="K28" s="343"/>
      <c r="L28" s="378"/>
    </row>
    <row r="29" ht="15" customHeight="1"/>
    <row r="30" ht="15" customHeight="1"/>
    <row r="31" ht="15" customHeight="1"/>
    <row r="32" ht="15" customHeight="1"/>
    <row r="33" ht="15" customHeight="1"/>
    <row r="34" ht="15" customHeight="1" spans="8:9">
      <c r="H34" s="374" t="e">
        <f>I26+#REF!+#REF!</f>
        <v>#REF!</v>
      </c>
      <c r="I34" s="374"/>
    </row>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sheetData>
  <mergeCells count="17">
    <mergeCell ref="A1:L1"/>
    <mergeCell ref="A3:L3"/>
    <mergeCell ref="I5:J5"/>
    <mergeCell ref="A24:C24"/>
    <mergeCell ref="A25:C25"/>
    <mergeCell ref="A26:C26"/>
    <mergeCell ref="I27:K27"/>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6"/>
  <sheetViews>
    <sheetView zoomScaleSheetLayoutView="90" topLeftCell="A4" workbookViewId="0">
      <selection activeCell="K11" sqref="K11"/>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5029</v>
      </c>
      <c r="C7" s="352" t="s">
        <v>5030</v>
      </c>
      <c r="D7" s="352" t="s">
        <v>5031</v>
      </c>
      <c r="E7" s="352" t="s">
        <v>386</v>
      </c>
      <c r="F7" s="352">
        <v>2</v>
      </c>
      <c r="G7" s="352" t="s">
        <v>4468</v>
      </c>
      <c r="H7" s="352"/>
      <c r="I7" s="364"/>
      <c r="J7" s="364"/>
      <c r="K7" s="365">
        <f>3*2000*2</f>
        <v>12000</v>
      </c>
      <c r="L7" s="366" t="s">
        <v>4368</v>
      </c>
    </row>
    <row r="8" ht="19.2" customHeight="1" spans="1:12">
      <c r="A8" s="350">
        <v>2</v>
      </c>
      <c r="B8" s="386" t="s">
        <v>5029</v>
      </c>
      <c r="C8" s="352" t="s">
        <v>5032</v>
      </c>
      <c r="D8" s="352" t="s">
        <v>5033</v>
      </c>
      <c r="E8" s="352" t="s">
        <v>386</v>
      </c>
      <c r="F8" s="352">
        <v>3</v>
      </c>
      <c r="G8" s="352" t="s">
        <v>4468</v>
      </c>
      <c r="H8" s="352"/>
      <c r="I8" s="364"/>
      <c r="J8" s="364"/>
      <c r="K8" s="365">
        <f>2*2000*3</f>
        <v>12000</v>
      </c>
      <c r="L8" s="366" t="s">
        <v>4368</v>
      </c>
    </row>
    <row r="9" ht="19.2" customHeight="1" spans="1:12">
      <c r="A9" s="350">
        <v>3</v>
      </c>
      <c r="B9" s="386" t="s">
        <v>5029</v>
      </c>
      <c r="C9" s="352" t="s">
        <v>5032</v>
      </c>
      <c r="D9" s="352" t="s">
        <v>5034</v>
      </c>
      <c r="E9" s="352" t="s">
        <v>386</v>
      </c>
      <c r="F9" s="352">
        <v>2</v>
      </c>
      <c r="G9" s="352" t="s">
        <v>4468</v>
      </c>
      <c r="H9" s="352"/>
      <c r="I9" s="364"/>
      <c r="J9" s="364"/>
      <c r="K9" s="365">
        <f>2*2000*2</f>
        <v>8000</v>
      </c>
      <c r="L9" s="366" t="s">
        <v>4368</v>
      </c>
    </row>
    <row r="10" ht="19.2" customHeight="1" spans="1:12">
      <c r="A10" s="154" t="s">
        <v>3856</v>
      </c>
      <c r="B10" s="154"/>
      <c r="C10" s="154"/>
      <c r="D10" s="369"/>
      <c r="E10" s="154"/>
      <c r="F10" s="154">
        <f>SUM(F7:F9)</f>
        <v>7</v>
      </c>
      <c r="G10" s="370"/>
      <c r="H10" s="370"/>
      <c r="I10" s="375">
        <f>SUM(I7:I9)</f>
        <v>0</v>
      </c>
      <c r="J10" s="375"/>
      <c r="K10" s="375">
        <f>SUM(K7:K9)</f>
        <v>32000</v>
      </c>
      <c r="L10" s="376"/>
    </row>
    <row r="11" ht="19.2" customHeight="1" spans="1:12">
      <c r="A11" s="154" t="s">
        <v>3818</v>
      </c>
      <c r="B11" s="154"/>
      <c r="C11" s="154"/>
      <c r="D11" s="369"/>
      <c r="E11" s="154"/>
      <c r="F11" s="154"/>
      <c r="G11" s="370"/>
      <c r="H11" s="370"/>
      <c r="I11" s="375"/>
      <c r="J11" s="375"/>
      <c r="K11" s="375"/>
      <c r="L11" s="376"/>
    </row>
    <row r="12" ht="19.2" customHeight="1" spans="1:12">
      <c r="A12" s="154" t="s">
        <v>3857</v>
      </c>
      <c r="B12" s="154"/>
      <c r="C12" s="154"/>
      <c r="D12" s="369"/>
      <c r="E12" s="154"/>
      <c r="F12" s="154">
        <v>7</v>
      </c>
      <c r="G12" s="370"/>
      <c r="H12" s="370"/>
      <c r="I12" s="375"/>
      <c r="J12" s="375"/>
      <c r="K12" s="375">
        <f>K10</f>
        <v>32000</v>
      </c>
      <c r="L12" s="376"/>
    </row>
    <row r="13" ht="19.5" customHeight="1" spans="1:12">
      <c r="A13" s="371" t="s">
        <v>4351</v>
      </c>
      <c r="B13" s="371"/>
      <c r="C13" s="343"/>
      <c r="E13" s="343"/>
      <c r="F13" s="343"/>
      <c r="G13" s="372"/>
      <c r="H13" s="372"/>
      <c r="I13" s="377" t="s">
        <v>4352</v>
      </c>
      <c r="J13" s="377"/>
      <c r="K13" s="377"/>
      <c r="L13" s="378"/>
    </row>
    <row r="14" ht="29.25" customHeight="1" spans="1:12">
      <c r="A14" s="373" t="s">
        <v>5048</v>
      </c>
      <c r="B14" s="373"/>
      <c r="C14" s="343"/>
      <c r="E14" s="343"/>
      <c r="F14" s="343"/>
      <c r="G14" s="372"/>
      <c r="H14" s="372"/>
      <c r="I14" s="372"/>
      <c r="J14" s="372"/>
      <c r="K14" s="343"/>
      <c r="L14" s="378"/>
    </row>
    <row r="15" ht="15" customHeight="1"/>
    <row r="16" ht="15" customHeight="1"/>
    <row r="17" ht="15" customHeight="1"/>
    <row r="18" ht="15" customHeight="1"/>
    <row r="19" ht="15" customHeight="1"/>
    <row r="20" ht="15" customHeight="1" spans="8:9">
      <c r="H20" s="374" t="e">
        <f>I12+#REF!+#REF!</f>
        <v>#REF!</v>
      </c>
      <c r="I20" s="374"/>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sheetData>
  <mergeCells count="17">
    <mergeCell ref="A1:L1"/>
    <mergeCell ref="A3:L3"/>
    <mergeCell ref="I5:J5"/>
    <mergeCell ref="A10:C10"/>
    <mergeCell ref="A11:C11"/>
    <mergeCell ref="A12:C12"/>
    <mergeCell ref="I13:K13"/>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9"/>
  <sheetViews>
    <sheetView zoomScaleSheetLayoutView="90" workbookViewId="0">
      <selection activeCell="K14" sqref="K14"/>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5035</v>
      </c>
      <c r="C7" s="353" t="s">
        <v>1066</v>
      </c>
      <c r="D7" s="352" t="s">
        <v>5036</v>
      </c>
      <c r="E7" s="352" t="s">
        <v>342</v>
      </c>
      <c r="F7" s="352">
        <v>1</v>
      </c>
      <c r="G7" s="352" t="s">
        <v>4468</v>
      </c>
      <c r="H7" s="352"/>
      <c r="I7" s="364"/>
      <c r="J7" s="364"/>
      <c r="K7" s="365">
        <f>3.5*7500</f>
        <v>26250</v>
      </c>
      <c r="L7" s="366" t="s">
        <v>4368</v>
      </c>
    </row>
    <row r="8" ht="19.2" customHeight="1" spans="1:12">
      <c r="A8" s="350">
        <v>2</v>
      </c>
      <c r="B8" s="386" t="s">
        <v>5035</v>
      </c>
      <c r="C8" s="352" t="s">
        <v>1066</v>
      </c>
      <c r="D8" s="352" t="s">
        <v>5036</v>
      </c>
      <c r="E8" s="352" t="s">
        <v>342</v>
      </c>
      <c r="F8" s="352">
        <v>1</v>
      </c>
      <c r="G8" s="352" t="s">
        <v>4468</v>
      </c>
      <c r="H8" s="352"/>
      <c r="I8" s="364"/>
      <c r="J8" s="364"/>
      <c r="K8" s="365">
        <f>3.5*7500</f>
        <v>26250</v>
      </c>
      <c r="L8" s="366" t="s">
        <v>4368</v>
      </c>
    </row>
    <row r="9" ht="19.2" customHeight="1" spans="1:12">
      <c r="A9" s="350"/>
      <c r="B9" s="386"/>
      <c r="C9" s="352"/>
      <c r="D9" s="352"/>
      <c r="E9" s="352"/>
      <c r="F9" s="352"/>
      <c r="G9" s="352"/>
      <c r="H9" s="352"/>
      <c r="I9" s="364"/>
      <c r="J9" s="364"/>
      <c r="K9" s="365"/>
      <c r="L9" s="366"/>
    </row>
    <row r="10" ht="19.2" customHeight="1" spans="1:12">
      <c r="A10" s="350"/>
      <c r="B10" s="386"/>
      <c r="C10" s="352"/>
      <c r="D10" s="352"/>
      <c r="E10" s="352"/>
      <c r="F10" s="352"/>
      <c r="G10" s="352"/>
      <c r="H10" s="352"/>
      <c r="I10" s="364"/>
      <c r="J10" s="364"/>
      <c r="K10" s="365"/>
      <c r="L10" s="366"/>
    </row>
    <row r="11" ht="19.2" customHeight="1" spans="1:12">
      <c r="A11" s="350"/>
      <c r="B11" s="386"/>
      <c r="C11" s="352"/>
      <c r="D11" s="352"/>
      <c r="E11" s="352"/>
      <c r="F11" s="352"/>
      <c r="G11" s="352"/>
      <c r="H11" s="352"/>
      <c r="I11" s="364"/>
      <c r="J11" s="364"/>
      <c r="K11" s="365"/>
      <c r="L11" s="366"/>
    </row>
    <row r="12" ht="19.2" customHeight="1" spans="1:12">
      <c r="A12" s="350"/>
      <c r="B12" s="386"/>
      <c r="C12" s="352"/>
      <c r="D12" s="352"/>
      <c r="E12" s="352"/>
      <c r="F12" s="352"/>
      <c r="G12" s="352"/>
      <c r="H12" s="352"/>
      <c r="I12" s="364"/>
      <c r="J12" s="364"/>
      <c r="K12" s="365"/>
      <c r="L12" s="366"/>
    </row>
    <row r="13" ht="19.2" customHeight="1" spans="1:12">
      <c r="A13" s="154" t="s">
        <v>3856</v>
      </c>
      <c r="B13" s="154"/>
      <c r="C13" s="154"/>
      <c r="D13" s="369"/>
      <c r="E13" s="154"/>
      <c r="F13" s="154">
        <f>SUM(F7:F8)</f>
        <v>2</v>
      </c>
      <c r="G13" s="370"/>
      <c r="H13" s="370"/>
      <c r="I13" s="375">
        <f>SUM(I7:I8)</f>
        <v>0</v>
      </c>
      <c r="J13" s="375"/>
      <c r="K13" s="375">
        <f>SUM(K7:K8)</f>
        <v>52500</v>
      </c>
      <c r="L13" s="376"/>
    </row>
    <row r="14" ht="19.2" customHeight="1" spans="1:12">
      <c r="A14" s="154" t="s">
        <v>3818</v>
      </c>
      <c r="B14" s="154"/>
      <c r="C14" s="154"/>
      <c r="D14" s="369"/>
      <c r="E14" s="154"/>
      <c r="F14" s="154"/>
      <c r="G14" s="370"/>
      <c r="H14" s="370"/>
      <c r="I14" s="375"/>
      <c r="J14" s="375"/>
      <c r="K14" s="375"/>
      <c r="L14" s="376"/>
    </row>
    <row r="15" ht="19.2" customHeight="1" spans="1:12">
      <c r="A15" s="154" t="s">
        <v>3857</v>
      </c>
      <c r="B15" s="154"/>
      <c r="C15" s="154"/>
      <c r="D15" s="369"/>
      <c r="E15" s="154"/>
      <c r="F15" s="154">
        <v>2</v>
      </c>
      <c r="G15" s="370"/>
      <c r="H15" s="370"/>
      <c r="I15" s="375"/>
      <c r="J15" s="375"/>
      <c r="K15" s="375">
        <f>K13</f>
        <v>52500</v>
      </c>
      <c r="L15" s="376"/>
    </row>
    <row r="16" ht="19.5" customHeight="1" spans="1:12">
      <c r="A16" s="371" t="s">
        <v>4351</v>
      </c>
      <c r="B16" s="371"/>
      <c r="C16" s="343"/>
      <c r="E16" s="343"/>
      <c r="F16" s="343"/>
      <c r="G16" s="372"/>
      <c r="H16" s="372"/>
      <c r="I16" s="377" t="s">
        <v>4352</v>
      </c>
      <c r="J16" s="377"/>
      <c r="K16" s="377"/>
      <c r="L16" s="378"/>
    </row>
    <row r="17" ht="29.25" customHeight="1" spans="1:12">
      <c r="A17" s="373" t="s">
        <v>5048</v>
      </c>
      <c r="B17" s="373"/>
      <c r="C17" s="343"/>
      <c r="E17" s="343"/>
      <c r="F17" s="343"/>
      <c r="G17" s="372"/>
      <c r="H17" s="372"/>
      <c r="I17" s="372"/>
      <c r="J17" s="372"/>
      <c r="K17" s="343"/>
      <c r="L17" s="378"/>
    </row>
    <row r="18" ht="15" customHeight="1"/>
    <row r="19" ht="15" customHeight="1"/>
    <row r="20" ht="15" customHeight="1"/>
    <row r="21" ht="15" customHeight="1"/>
    <row r="22" ht="15" customHeight="1"/>
    <row r="23" ht="15" customHeight="1" spans="8:9">
      <c r="H23" s="374" t="e">
        <f>I15+#REF!+#REF!</f>
        <v>#REF!</v>
      </c>
      <c r="I23" s="374"/>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sheetData>
  <mergeCells count="17">
    <mergeCell ref="A1:L1"/>
    <mergeCell ref="A3:L3"/>
    <mergeCell ref="I5:J5"/>
    <mergeCell ref="A13:C13"/>
    <mergeCell ref="A14:C14"/>
    <mergeCell ref="A15:C15"/>
    <mergeCell ref="I16:K16"/>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8"/>
  <sheetViews>
    <sheetView zoomScaleSheetLayoutView="90" topLeftCell="A4" workbookViewId="0">
      <selection activeCell="L18" sqref="L17:L1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5037</v>
      </c>
      <c r="C7" s="352" t="s">
        <v>5038</v>
      </c>
      <c r="D7" s="352" t="s">
        <v>5039</v>
      </c>
      <c r="E7" s="352" t="s">
        <v>342</v>
      </c>
      <c r="F7" s="352">
        <v>1</v>
      </c>
      <c r="G7" s="352" t="s">
        <v>4468</v>
      </c>
      <c r="H7" s="352"/>
      <c r="I7" s="364"/>
      <c r="J7" s="364"/>
      <c r="K7" s="365">
        <v>3500</v>
      </c>
      <c r="L7" s="366" t="s">
        <v>4368</v>
      </c>
    </row>
    <row r="8" ht="19.2" customHeight="1" spans="1:12">
      <c r="A8" s="350">
        <v>2</v>
      </c>
      <c r="B8" s="386" t="s">
        <v>5037</v>
      </c>
      <c r="C8" s="352" t="s">
        <v>5040</v>
      </c>
      <c r="D8" s="352" t="s">
        <v>5041</v>
      </c>
      <c r="E8" s="352" t="s">
        <v>342</v>
      </c>
      <c r="F8" s="352">
        <v>1</v>
      </c>
      <c r="G8" s="352" t="s">
        <v>4468</v>
      </c>
      <c r="H8" s="352"/>
      <c r="I8" s="364"/>
      <c r="J8" s="364"/>
      <c r="K8" s="365">
        <v>3500</v>
      </c>
      <c r="L8" s="366" t="s">
        <v>4368</v>
      </c>
    </row>
    <row r="9" ht="19.2" customHeight="1" spans="1:12">
      <c r="A9" s="350">
        <v>3</v>
      </c>
      <c r="B9" s="386" t="s">
        <v>5037</v>
      </c>
      <c r="C9" s="352" t="s">
        <v>4015</v>
      </c>
      <c r="D9" s="352" t="s">
        <v>5039</v>
      </c>
      <c r="E9" s="352" t="s">
        <v>342</v>
      </c>
      <c r="F9" s="352">
        <v>1</v>
      </c>
      <c r="G9" s="352" t="s">
        <v>4468</v>
      </c>
      <c r="H9" s="352"/>
      <c r="I9" s="364"/>
      <c r="J9" s="364"/>
      <c r="K9" s="365">
        <v>1000</v>
      </c>
      <c r="L9" s="366" t="s">
        <v>4368</v>
      </c>
    </row>
    <row r="10" ht="19.2" customHeight="1" spans="1:12">
      <c r="A10" s="350">
        <v>4</v>
      </c>
      <c r="B10" s="386" t="s">
        <v>5037</v>
      </c>
      <c r="C10" s="352" t="s">
        <v>5042</v>
      </c>
      <c r="D10" s="352" t="s">
        <v>5041</v>
      </c>
      <c r="E10" s="352" t="s">
        <v>386</v>
      </c>
      <c r="F10" s="352">
        <v>1</v>
      </c>
      <c r="G10" s="352" t="s">
        <v>4468</v>
      </c>
      <c r="H10" s="352"/>
      <c r="I10" s="364"/>
      <c r="J10" s="364"/>
      <c r="K10" s="365">
        <v>800</v>
      </c>
      <c r="L10" s="366" t="s">
        <v>4368</v>
      </c>
    </row>
    <row r="11" ht="19.2" customHeight="1" spans="1:12">
      <c r="A11" s="350">
        <v>5</v>
      </c>
      <c r="B11" s="386" t="s">
        <v>5037</v>
      </c>
      <c r="C11" s="352" t="s">
        <v>4276</v>
      </c>
      <c r="D11" s="352" t="s">
        <v>5043</v>
      </c>
      <c r="E11" s="352" t="s">
        <v>342</v>
      </c>
      <c r="F11" s="352">
        <v>1</v>
      </c>
      <c r="G11" s="352" t="s">
        <v>4367</v>
      </c>
      <c r="H11" s="352"/>
      <c r="I11" s="364"/>
      <c r="J11" s="364"/>
      <c r="K11" s="365">
        <f>2000*12</f>
        <v>24000</v>
      </c>
      <c r="L11" s="366" t="s">
        <v>4368</v>
      </c>
    </row>
    <row r="12" ht="19.2" customHeight="1" spans="1:12">
      <c r="A12" s="154" t="s">
        <v>3856</v>
      </c>
      <c r="B12" s="154"/>
      <c r="C12" s="154"/>
      <c r="D12" s="369"/>
      <c r="E12" s="154"/>
      <c r="F12" s="154">
        <f>SUM(F7:F11)</f>
        <v>5</v>
      </c>
      <c r="G12" s="370"/>
      <c r="H12" s="370"/>
      <c r="I12" s="375">
        <f>SUM(I7:I11)</f>
        <v>0</v>
      </c>
      <c r="J12" s="375"/>
      <c r="K12" s="375">
        <f>SUM(K7:K11)</f>
        <v>32800</v>
      </c>
      <c r="L12" s="376"/>
    </row>
    <row r="13" ht="19.2" customHeight="1" spans="1:12">
      <c r="A13" s="154" t="s">
        <v>3818</v>
      </c>
      <c r="B13" s="154"/>
      <c r="C13" s="154"/>
      <c r="D13" s="369"/>
      <c r="E13" s="154"/>
      <c r="F13" s="154"/>
      <c r="G13" s="370"/>
      <c r="H13" s="370"/>
      <c r="I13" s="375"/>
      <c r="J13" s="375"/>
      <c r="K13" s="375"/>
      <c r="L13" s="376"/>
    </row>
    <row r="14" ht="19.2" customHeight="1" spans="1:12">
      <c r="A14" s="154" t="s">
        <v>3857</v>
      </c>
      <c r="B14" s="154"/>
      <c r="C14" s="154"/>
      <c r="D14" s="369"/>
      <c r="E14" s="154"/>
      <c r="F14" s="154">
        <v>5</v>
      </c>
      <c r="G14" s="370"/>
      <c r="H14" s="370"/>
      <c r="I14" s="375"/>
      <c r="J14" s="375"/>
      <c r="K14" s="375">
        <f>K12</f>
        <v>32800</v>
      </c>
      <c r="L14" s="376"/>
    </row>
    <row r="15" ht="19.5" customHeight="1" spans="1:12">
      <c r="A15" s="371" t="s">
        <v>4351</v>
      </c>
      <c r="B15" s="371"/>
      <c r="C15" s="343"/>
      <c r="E15" s="343"/>
      <c r="F15" s="343"/>
      <c r="G15" s="372"/>
      <c r="H15" s="372"/>
      <c r="I15" s="377" t="s">
        <v>4352</v>
      </c>
      <c r="J15" s="377"/>
      <c r="K15" s="377"/>
      <c r="L15" s="378"/>
    </row>
    <row r="16" ht="29.25" customHeight="1" spans="1:12">
      <c r="A16" s="373" t="s">
        <v>5048</v>
      </c>
      <c r="B16" s="373"/>
      <c r="C16" s="343"/>
      <c r="E16" s="343"/>
      <c r="F16" s="343"/>
      <c r="G16" s="372"/>
      <c r="H16" s="372"/>
      <c r="I16" s="372"/>
      <c r="J16" s="372"/>
      <c r="K16" s="343"/>
      <c r="L16" s="378"/>
    </row>
    <row r="17" ht="15" customHeight="1"/>
    <row r="18" ht="15" customHeight="1"/>
    <row r="19" ht="15" customHeight="1"/>
    <row r="20" ht="15" customHeight="1"/>
    <row r="21" ht="15" customHeight="1"/>
    <row r="22" ht="15" customHeight="1" spans="8:9">
      <c r="H22" s="374" t="e">
        <f>I14+#REF!+#REF!</f>
        <v>#REF!</v>
      </c>
      <c r="I22" s="374"/>
    </row>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sheetData>
  <mergeCells count="17">
    <mergeCell ref="A1:L1"/>
    <mergeCell ref="A3:L3"/>
    <mergeCell ref="I5:J5"/>
    <mergeCell ref="A12:C12"/>
    <mergeCell ref="A13:C13"/>
    <mergeCell ref="A14:C14"/>
    <mergeCell ref="I15:K15"/>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50"/>
  <sheetViews>
    <sheetView zoomScaleSheetLayoutView="90" workbookViewId="0">
      <selection activeCell="K7" sqref="K7"/>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5044</v>
      </c>
      <c r="C7" s="352" t="s">
        <v>5045</v>
      </c>
      <c r="D7" s="352"/>
      <c r="E7" s="352" t="s">
        <v>486</v>
      </c>
      <c r="F7" s="352">
        <v>1</v>
      </c>
      <c r="G7" s="352" t="s">
        <v>4367</v>
      </c>
      <c r="H7" s="352"/>
      <c r="I7" s="364">
        <v>72000</v>
      </c>
      <c r="J7" s="364"/>
      <c r="K7" s="365">
        <v>10000</v>
      </c>
      <c r="L7" s="366" t="s">
        <v>4368</v>
      </c>
    </row>
    <row r="8" ht="19.2" customHeight="1" spans="1:12">
      <c r="A8" s="350"/>
      <c r="B8" s="386"/>
      <c r="C8" s="352"/>
      <c r="D8" s="352"/>
      <c r="E8" s="352"/>
      <c r="F8" s="352"/>
      <c r="G8" s="352"/>
      <c r="H8" s="352"/>
      <c r="I8" s="364"/>
      <c r="J8" s="364"/>
      <c r="K8" s="365"/>
      <c r="L8" s="366"/>
    </row>
    <row r="9" ht="19.2" customHeight="1" spans="1:12">
      <c r="A9" s="350"/>
      <c r="B9" s="386"/>
      <c r="C9" s="352"/>
      <c r="D9" s="352"/>
      <c r="E9" s="352"/>
      <c r="F9" s="352"/>
      <c r="G9" s="352"/>
      <c r="H9" s="352"/>
      <c r="I9" s="364"/>
      <c r="J9" s="364"/>
      <c r="K9" s="365"/>
      <c r="L9" s="366"/>
    </row>
    <row r="10" ht="19.2" customHeight="1" spans="1:12">
      <c r="A10" s="350"/>
      <c r="B10" s="386"/>
      <c r="C10" s="352"/>
      <c r="D10" s="352"/>
      <c r="E10" s="352"/>
      <c r="F10" s="352"/>
      <c r="G10" s="352"/>
      <c r="H10" s="352"/>
      <c r="I10" s="364"/>
      <c r="J10" s="364"/>
      <c r="K10" s="365"/>
      <c r="L10" s="366"/>
    </row>
    <row r="11" ht="19.2" customHeight="1" spans="1:12">
      <c r="A11" s="350"/>
      <c r="B11" s="386"/>
      <c r="C11" s="352"/>
      <c r="D11" s="352"/>
      <c r="E11" s="352"/>
      <c r="F11" s="352"/>
      <c r="G11" s="352"/>
      <c r="H11" s="352"/>
      <c r="I11" s="364"/>
      <c r="J11" s="364"/>
      <c r="K11" s="365"/>
      <c r="L11" s="366"/>
    </row>
    <row r="12" ht="19.2" customHeight="1" spans="1:12">
      <c r="A12" s="350"/>
      <c r="B12" s="386"/>
      <c r="C12" s="352"/>
      <c r="D12" s="352"/>
      <c r="E12" s="352"/>
      <c r="F12" s="352"/>
      <c r="G12" s="352"/>
      <c r="H12" s="352"/>
      <c r="I12" s="364"/>
      <c r="J12" s="364"/>
      <c r="K12" s="365"/>
      <c r="L12" s="366"/>
    </row>
    <row r="13" ht="19.2" customHeight="1" spans="1:12">
      <c r="A13" s="350"/>
      <c r="B13" s="386"/>
      <c r="C13" s="352"/>
      <c r="D13" s="352"/>
      <c r="E13" s="352"/>
      <c r="F13" s="352"/>
      <c r="G13" s="352"/>
      <c r="H13" s="352"/>
      <c r="I13" s="364"/>
      <c r="J13" s="364"/>
      <c r="K13" s="365"/>
      <c r="L13" s="366"/>
    </row>
    <row r="14" ht="19.2" customHeight="1" spans="1:12">
      <c r="A14" s="154" t="s">
        <v>3856</v>
      </c>
      <c r="B14" s="154"/>
      <c r="C14" s="154"/>
      <c r="D14" s="369"/>
      <c r="E14" s="154"/>
      <c r="F14" s="154">
        <f>SUM(F7:F13)</f>
        <v>1</v>
      </c>
      <c r="G14" s="370"/>
      <c r="H14" s="370"/>
      <c r="I14" s="375">
        <f>SUM(I7:I13)</f>
        <v>72000</v>
      </c>
      <c r="J14" s="375"/>
      <c r="K14" s="375">
        <f>SUM(K7:K13)</f>
        <v>10000</v>
      </c>
      <c r="L14" s="376"/>
    </row>
    <row r="15" ht="19.2" customHeight="1" spans="1:12">
      <c r="A15" s="154" t="s">
        <v>3818</v>
      </c>
      <c r="B15" s="154"/>
      <c r="C15" s="154"/>
      <c r="D15" s="369"/>
      <c r="E15" s="154"/>
      <c r="F15" s="154"/>
      <c r="G15" s="370"/>
      <c r="H15" s="370"/>
      <c r="I15" s="375"/>
      <c r="J15" s="375"/>
      <c r="K15" s="375"/>
      <c r="L15" s="376"/>
    </row>
    <row r="16" ht="19.2" customHeight="1" spans="1:12">
      <c r="A16" s="154" t="s">
        <v>3857</v>
      </c>
      <c r="B16" s="154"/>
      <c r="C16" s="154"/>
      <c r="D16" s="369"/>
      <c r="E16" s="154"/>
      <c r="F16" s="154">
        <v>1</v>
      </c>
      <c r="G16" s="370"/>
      <c r="H16" s="370"/>
      <c r="I16" s="375">
        <f>I14</f>
        <v>72000</v>
      </c>
      <c r="J16" s="375"/>
      <c r="K16" s="375">
        <f>K14</f>
        <v>10000</v>
      </c>
      <c r="L16" s="376"/>
    </row>
    <row r="17" ht="19.5" customHeight="1" spans="1:12">
      <c r="A17" s="371" t="s">
        <v>4351</v>
      </c>
      <c r="B17" s="371"/>
      <c r="C17" s="343"/>
      <c r="E17" s="343"/>
      <c r="F17" s="343"/>
      <c r="G17" s="372"/>
      <c r="H17" s="372"/>
      <c r="I17" s="377" t="s">
        <v>4352</v>
      </c>
      <c r="J17" s="377"/>
      <c r="K17" s="377"/>
      <c r="L17" s="378"/>
    </row>
    <row r="18" ht="29.25" customHeight="1" spans="1:12">
      <c r="A18" s="373" t="s">
        <v>5048</v>
      </c>
      <c r="B18" s="373"/>
      <c r="C18" s="343"/>
      <c r="E18" s="343"/>
      <c r="F18" s="343"/>
      <c r="G18" s="372"/>
      <c r="H18" s="372"/>
      <c r="I18" s="372"/>
      <c r="J18" s="372"/>
      <c r="K18" s="343"/>
      <c r="L18" s="378"/>
    </row>
    <row r="19" ht="15" customHeight="1"/>
    <row r="20" ht="15" customHeight="1"/>
    <row r="21" ht="15" customHeight="1"/>
    <row r="22" ht="15" customHeight="1"/>
    <row r="23" ht="15" customHeight="1"/>
    <row r="24" ht="15" customHeight="1" spans="8:9">
      <c r="H24" s="374" t="e">
        <f>I16+#REF!+#REF!</f>
        <v>#REF!</v>
      </c>
      <c r="I24" s="374"/>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sheetData>
  <mergeCells count="17">
    <mergeCell ref="A1:L1"/>
    <mergeCell ref="A3:L3"/>
    <mergeCell ref="I5:J5"/>
    <mergeCell ref="A14:C14"/>
    <mergeCell ref="A15:C15"/>
    <mergeCell ref="A16:C16"/>
    <mergeCell ref="I17:K17"/>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50"/>
  <sheetViews>
    <sheetView zoomScaleSheetLayoutView="90" workbookViewId="0">
      <selection activeCell="K15" sqref="K15"/>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9" width="11.9" style="341" customWidth="1"/>
    <col min="10" max="10" width="9.7" style="341" customWidth="1"/>
    <col min="11" max="11" width="14.4" style="342" customWidth="1" outlineLevel="1"/>
    <col min="12" max="12" width="28.1" style="344" customWidth="1" outlineLevel="1"/>
    <col min="13" max="16384" width="9" style="341"/>
  </cols>
  <sheetData>
    <row r="1" ht="24" customHeight="1" spans="1:12">
      <c r="A1" s="345" t="s">
        <v>4354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8" customHeight="1" spans="1:12">
      <c r="A3" s="349" t="s">
        <v>4355</v>
      </c>
      <c r="B3" s="349"/>
      <c r="C3" s="347"/>
      <c r="D3" s="347"/>
      <c r="E3" s="347"/>
      <c r="F3" s="347"/>
      <c r="G3" s="347"/>
      <c r="H3" s="347"/>
      <c r="I3" s="347"/>
      <c r="J3" s="347"/>
      <c r="K3" s="360"/>
      <c r="L3" s="360"/>
    </row>
    <row r="4" ht="12" customHeight="1" spans="1:12">
      <c r="A4" s="7" t="s">
        <v>4356</v>
      </c>
      <c r="B4" s="7"/>
      <c r="C4" s="347"/>
      <c r="D4" s="347"/>
      <c r="E4" s="347"/>
      <c r="F4" s="347"/>
      <c r="G4" s="348"/>
      <c r="H4" s="348"/>
      <c r="I4" s="348"/>
      <c r="J4" s="348"/>
      <c r="K4" s="347"/>
      <c r="L4" s="361" t="s">
        <v>3878</v>
      </c>
    </row>
    <row r="5" ht="12.75" customHeight="1" spans="1:12">
      <c r="A5" s="393" t="s">
        <v>4357</v>
      </c>
      <c r="B5" s="394" t="s">
        <v>3880</v>
      </c>
      <c r="C5" s="395" t="s">
        <v>4358</v>
      </c>
      <c r="D5" s="395" t="s">
        <v>4359</v>
      </c>
      <c r="E5" s="395" t="s">
        <v>4360</v>
      </c>
      <c r="F5" s="396" t="s">
        <v>335</v>
      </c>
      <c r="G5" s="396" t="s">
        <v>3771</v>
      </c>
      <c r="H5" s="395" t="s">
        <v>4361</v>
      </c>
      <c r="I5" s="393" t="s">
        <v>4362</v>
      </c>
      <c r="J5" s="393"/>
      <c r="K5" s="398" t="s">
        <v>140</v>
      </c>
      <c r="L5" s="399" t="s">
        <v>4363</v>
      </c>
    </row>
    <row r="6" ht="12.75" customHeight="1" spans="1:12">
      <c r="A6" s="393"/>
      <c r="B6" s="397"/>
      <c r="C6" s="395"/>
      <c r="D6" s="395"/>
      <c r="E6" s="395"/>
      <c r="F6" s="395"/>
      <c r="G6" s="395"/>
      <c r="H6" s="395"/>
      <c r="I6" s="400" t="s">
        <v>4364</v>
      </c>
      <c r="J6" s="400" t="s">
        <v>4365</v>
      </c>
      <c r="K6" s="401"/>
      <c r="L6" s="399"/>
    </row>
    <row r="7" ht="19.2" customHeight="1" spans="1:12">
      <c r="A7" s="350">
        <v>1</v>
      </c>
      <c r="B7" s="386" t="s">
        <v>5046</v>
      </c>
      <c r="C7" s="352" t="s">
        <v>5047</v>
      </c>
      <c r="D7" s="352" t="s">
        <v>4921</v>
      </c>
      <c r="E7" s="352" t="s">
        <v>2456</v>
      </c>
      <c r="F7" s="352">
        <v>4</v>
      </c>
      <c r="G7" s="352" t="s">
        <v>4559</v>
      </c>
      <c r="H7" s="352"/>
      <c r="I7" s="364"/>
      <c r="J7" s="364"/>
      <c r="K7" s="365">
        <v>800</v>
      </c>
      <c r="L7" s="366" t="s">
        <v>4368</v>
      </c>
    </row>
    <row r="8" ht="19.2" customHeight="1" spans="1:12">
      <c r="A8" s="350"/>
      <c r="B8" s="386"/>
      <c r="C8" s="352"/>
      <c r="D8" s="352"/>
      <c r="E8" s="352"/>
      <c r="F8" s="352"/>
      <c r="G8" s="352"/>
      <c r="H8" s="352"/>
      <c r="I8" s="364"/>
      <c r="J8" s="364"/>
      <c r="K8" s="365"/>
      <c r="L8" s="366"/>
    </row>
    <row r="9" ht="19.2" customHeight="1" spans="1:12">
      <c r="A9" s="350"/>
      <c r="B9" s="386"/>
      <c r="C9" s="352"/>
      <c r="D9" s="352"/>
      <c r="E9" s="352"/>
      <c r="F9" s="352"/>
      <c r="G9" s="352"/>
      <c r="H9" s="352"/>
      <c r="I9" s="364"/>
      <c r="J9" s="364"/>
      <c r="K9" s="365"/>
      <c r="L9" s="366"/>
    </row>
    <row r="10" ht="19.2" customHeight="1" spans="1:12">
      <c r="A10" s="350"/>
      <c r="B10" s="386"/>
      <c r="C10" s="352"/>
      <c r="D10" s="352"/>
      <c r="E10" s="352"/>
      <c r="F10" s="352"/>
      <c r="G10" s="352"/>
      <c r="H10" s="352"/>
      <c r="I10" s="364"/>
      <c r="J10" s="364"/>
      <c r="K10" s="365"/>
      <c r="L10" s="366"/>
    </row>
    <row r="11" ht="19.2" customHeight="1" spans="1:12">
      <c r="A11" s="350"/>
      <c r="B11" s="386"/>
      <c r="C11" s="352"/>
      <c r="D11" s="352"/>
      <c r="E11" s="352"/>
      <c r="F11" s="352"/>
      <c r="G11" s="352"/>
      <c r="H11" s="352"/>
      <c r="I11" s="364"/>
      <c r="J11" s="364"/>
      <c r="K11" s="365"/>
      <c r="L11" s="366"/>
    </row>
    <row r="12" ht="19.2" customHeight="1" spans="1:12">
      <c r="A12" s="350"/>
      <c r="B12" s="386"/>
      <c r="C12" s="352"/>
      <c r="D12" s="352"/>
      <c r="E12" s="352"/>
      <c r="F12" s="352"/>
      <c r="G12" s="352"/>
      <c r="H12" s="352"/>
      <c r="I12" s="364"/>
      <c r="J12" s="364"/>
      <c r="K12" s="365"/>
      <c r="L12" s="366"/>
    </row>
    <row r="13" ht="19.2" customHeight="1" spans="1:12">
      <c r="A13" s="350"/>
      <c r="B13" s="386"/>
      <c r="C13" s="352"/>
      <c r="D13" s="352"/>
      <c r="E13" s="352"/>
      <c r="F13" s="352"/>
      <c r="G13" s="352"/>
      <c r="H13" s="352"/>
      <c r="I13" s="364"/>
      <c r="J13" s="364"/>
      <c r="K13" s="365"/>
      <c r="L13" s="366"/>
    </row>
    <row r="14" ht="19.2" customHeight="1" spans="1:12">
      <c r="A14" s="154" t="s">
        <v>3856</v>
      </c>
      <c r="B14" s="154"/>
      <c r="C14" s="154"/>
      <c r="D14" s="369"/>
      <c r="E14" s="154"/>
      <c r="F14" s="154">
        <f>SUM(F7:F7)</f>
        <v>4</v>
      </c>
      <c r="G14" s="370"/>
      <c r="H14" s="370"/>
      <c r="I14" s="375">
        <f>SUM(I7:I7)</f>
        <v>0</v>
      </c>
      <c r="J14" s="375"/>
      <c r="K14" s="375">
        <f>SUM(K7:K7)</f>
        <v>800</v>
      </c>
      <c r="L14" s="376"/>
    </row>
    <row r="15" ht="19.2" customHeight="1" spans="1:12">
      <c r="A15" s="154" t="s">
        <v>3818</v>
      </c>
      <c r="B15" s="154"/>
      <c r="C15" s="154"/>
      <c r="D15" s="369"/>
      <c r="E15" s="154"/>
      <c r="F15" s="154"/>
      <c r="G15" s="370"/>
      <c r="H15" s="370"/>
      <c r="I15" s="375"/>
      <c r="J15" s="375"/>
      <c r="K15" s="375"/>
      <c r="L15" s="376"/>
    </row>
    <row r="16" ht="19.2" customHeight="1" spans="1:12">
      <c r="A16" s="154" t="s">
        <v>3857</v>
      </c>
      <c r="B16" s="154"/>
      <c r="C16" s="154"/>
      <c r="D16" s="369"/>
      <c r="E16" s="154"/>
      <c r="F16" s="154">
        <v>4</v>
      </c>
      <c r="G16" s="370"/>
      <c r="H16" s="370"/>
      <c r="I16" s="375"/>
      <c r="J16" s="375"/>
      <c r="K16" s="375">
        <f>K14</f>
        <v>800</v>
      </c>
      <c r="L16" s="376"/>
    </row>
    <row r="17" ht="19.5" customHeight="1" spans="1:12">
      <c r="A17" s="371" t="s">
        <v>4351</v>
      </c>
      <c r="B17" s="371"/>
      <c r="C17" s="343"/>
      <c r="E17" s="343"/>
      <c r="F17" s="343"/>
      <c r="G17" s="372"/>
      <c r="H17" s="372"/>
      <c r="I17" s="377" t="s">
        <v>4352</v>
      </c>
      <c r="J17" s="377"/>
      <c r="K17" s="377"/>
      <c r="L17" s="378"/>
    </row>
    <row r="18" ht="29.25" customHeight="1" spans="1:12">
      <c r="A18" s="373" t="s">
        <v>5048</v>
      </c>
      <c r="B18" s="373"/>
      <c r="C18" s="343"/>
      <c r="E18" s="343"/>
      <c r="F18" s="343"/>
      <c r="G18" s="372"/>
      <c r="H18" s="372"/>
      <c r="I18" s="372"/>
      <c r="J18" s="372"/>
      <c r="K18" s="343"/>
      <c r="L18" s="378"/>
    </row>
    <row r="19" ht="15" customHeight="1"/>
    <row r="20" ht="15" customHeight="1"/>
    <row r="21" ht="15" customHeight="1"/>
    <row r="22" ht="15" customHeight="1"/>
    <row r="23" ht="15" customHeight="1"/>
    <row r="24" ht="15" customHeight="1" spans="8:9">
      <c r="H24" s="374" t="e">
        <f>I16+#REF!+#REF!</f>
        <v>#REF!</v>
      </c>
      <c r="I24" s="374"/>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sheetData>
  <mergeCells count="17">
    <mergeCell ref="A1:L1"/>
    <mergeCell ref="A3:L3"/>
    <mergeCell ref="I5:J5"/>
    <mergeCell ref="A14:C14"/>
    <mergeCell ref="A15:C15"/>
    <mergeCell ref="A16:C16"/>
    <mergeCell ref="I17:K17"/>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8" fitToHeight="0" orientation="landscape"/>
  <headerFooter alignWithMargins="0">
    <oddFooter>&amp;C&amp;9共&amp;N页第&amp;P页
</oddFooter>
  </headerFooter>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50"/>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19.1" style="343" customWidth="1"/>
    <col min="5" max="5" width="4.7" style="342" customWidth="1"/>
    <col min="6" max="6" width="7" style="342" customWidth="1"/>
    <col min="7" max="7" width="13.6" style="341" customWidth="1"/>
    <col min="8" max="8" width="9.5" style="341" hidden="1" customWidth="1"/>
    <col min="9" max="10" width="9.7" style="341" customWidth="1"/>
    <col min="11" max="11" width="14.2"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5066</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30" customHeight="1" spans="1:12">
      <c r="A7" s="350">
        <v>1</v>
      </c>
      <c r="B7" s="355" t="s">
        <v>3889</v>
      </c>
      <c r="C7" s="352" t="s">
        <v>3890</v>
      </c>
      <c r="D7" s="352"/>
      <c r="E7" s="392" t="s">
        <v>2459</v>
      </c>
      <c r="F7" s="352">
        <v>31</v>
      </c>
      <c r="G7" s="352"/>
      <c r="H7" s="352"/>
      <c r="I7" s="364"/>
      <c r="J7" s="364"/>
      <c r="K7" s="355">
        <v>34000</v>
      </c>
      <c r="L7" s="390" t="s">
        <v>5067</v>
      </c>
    </row>
    <row r="8" ht="21" customHeight="1" spans="1:12">
      <c r="A8" s="350">
        <v>2</v>
      </c>
      <c r="B8" s="355" t="s">
        <v>3889</v>
      </c>
      <c r="C8" s="367" t="s">
        <v>3892</v>
      </c>
      <c r="D8" s="206"/>
      <c r="E8" s="153" t="s">
        <v>2459</v>
      </c>
      <c r="F8" s="153">
        <v>3.34</v>
      </c>
      <c r="G8" s="153" t="s">
        <v>3893</v>
      </c>
      <c r="H8" s="352"/>
      <c r="I8" s="364"/>
      <c r="J8" s="364"/>
      <c r="K8" s="355">
        <v>34000</v>
      </c>
      <c r="L8" s="366" t="s">
        <v>3894</v>
      </c>
    </row>
    <row r="9" ht="21" customHeight="1" spans="1:12">
      <c r="A9" s="350">
        <v>3</v>
      </c>
      <c r="B9" s="355" t="s">
        <v>3889</v>
      </c>
      <c r="C9" s="367" t="s">
        <v>3895</v>
      </c>
      <c r="D9" s="206"/>
      <c r="E9" s="153" t="s">
        <v>2459</v>
      </c>
      <c r="F9" s="153">
        <v>34.81</v>
      </c>
      <c r="G9" s="153" t="s">
        <v>3893</v>
      </c>
      <c r="H9" s="352"/>
      <c r="I9" s="364"/>
      <c r="J9" s="364"/>
      <c r="K9" s="355">
        <v>34000</v>
      </c>
      <c r="L9" s="366" t="s">
        <v>3894</v>
      </c>
    </row>
    <row r="10" ht="21" customHeight="1" spans="1:12">
      <c r="A10" s="350">
        <v>4</v>
      </c>
      <c r="B10" s="355" t="s">
        <v>3889</v>
      </c>
      <c r="C10" s="368" t="s">
        <v>3896</v>
      </c>
      <c r="D10" s="153"/>
      <c r="E10" s="153" t="s">
        <v>2459</v>
      </c>
      <c r="F10" s="153">
        <v>3.29</v>
      </c>
      <c r="G10" s="153" t="s">
        <v>3897</v>
      </c>
      <c r="H10" s="352"/>
      <c r="I10" s="364"/>
      <c r="J10" s="364"/>
      <c r="K10" s="355">
        <v>34000</v>
      </c>
      <c r="L10" s="366" t="s">
        <v>3894</v>
      </c>
    </row>
    <row r="11" ht="21" customHeight="1" spans="1:12">
      <c r="A11" s="350">
        <v>5</v>
      </c>
      <c r="B11" s="355" t="s">
        <v>3889</v>
      </c>
      <c r="C11" s="368" t="s">
        <v>3898</v>
      </c>
      <c r="D11" s="153"/>
      <c r="E11" s="153" t="s">
        <v>2459</v>
      </c>
      <c r="F11" s="153">
        <v>34.77</v>
      </c>
      <c r="G11" s="153" t="s">
        <v>3897</v>
      </c>
      <c r="H11" s="352"/>
      <c r="I11" s="364"/>
      <c r="J11" s="364"/>
      <c r="K11" s="355">
        <v>34000</v>
      </c>
      <c r="L11" s="366" t="s">
        <v>3894</v>
      </c>
    </row>
    <row r="12" ht="21" customHeight="1" spans="1:12">
      <c r="A12" s="350">
        <v>6</v>
      </c>
      <c r="B12" s="355" t="s">
        <v>3889</v>
      </c>
      <c r="C12" s="368" t="s">
        <v>3899</v>
      </c>
      <c r="D12" s="153"/>
      <c r="E12" s="153" t="s">
        <v>2459</v>
      </c>
      <c r="F12" s="153">
        <v>3.29</v>
      </c>
      <c r="G12" s="153" t="s">
        <v>3897</v>
      </c>
      <c r="H12" s="352"/>
      <c r="I12" s="364"/>
      <c r="J12" s="364"/>
      <c r="K12" s="355">
        <v>34000</v>
      </c>
      <c r="L12" s="366" t="s">
        <v>3894</v>
      </c>
    </row>
    <row r="13" ht="21" customHeight="1" spans="1:12">
      <c r="A13" s="350">
        <v>7</v>
      </c>
      <c r="B13" s="355" t="s">
        <v>3889</v>
      </c>
      <c r="C13" s="368" t="s">
        <v>3900</v>
      </c>
      <c r="D13" s="153"/>
      <c r="E13" s="153" t="s">
        <v>2459</v>
      </c>
      <c r="F13" s="153">
        <v>34.77</v>
      </c>
      <c r="G13" s="153" t="s">
        <v>3897</v>
      </c>
      <c r="H13" s="352"/>
      <c r="I13" s="364"/>
      <c r="J13" s="364"/>
      <c r="K13" s="355">
        <v>34000</v>
      </c>
      <c r="L13" s="366" t="s">
        <v>3894</v>
      </c>
    </row>
    <row r="14" ht="21" customHeight="1" spans="1:12">
      <c r="A14" s="154" t="s">
        <v>3856</v>
      </c>
      <c r="B14" s="154"/>
      <c r="C14" s="154"/>
      <c r="D14" s="369"/>
      <c r="E14" s="154"/>
      <c r="F14" s="154">
        <f>SUM(F7:F13)</f>
        <v>145.27</v>
      </c>
      <c r="G14" s="370"/>
      <c r="H14" s="370"/>
      <c r="I14" s="375"/>
      <c r="J14" s="375"/>
      <c r="K14" s="375">
        <v>0</v>
      </c>
      <c r="L14" s="376"/>
    </row>
    <row r="15" ht="21" customHeight="1" spans="1:12">
      <c r="A15" s="154" t="s">
        <v>3818</v>
      </c>
      <c r="B15" s="154"/>
      <c r="C15" s="154"/>
      <c r="D15" s="369"/>
      <c r="E15" s="154"/>
      <c r="F15" s="154"/>
      <c r="G15" s="370"/>
      <c r="H15" s="370"/>
      <c r="I15" s="375"/>
      <c r="J15" s="375"/>
      <c r="K15" s="375"/>
      <c r="L15" s="376"/>
    </row>
    <row r="16" ht="21" customHeight="1" spans="1:12">
      <c r="A16" s="154" t="s">
        <v>3857</v>
      </c>
      <c r="B16" s="154"/>
      <c r="C16" s="154"/>
      <c r="D16" s="369"/>
      <c r="E16" s="154"/>
      <c r="F16" s="154"/>
      <c r="G16" s="370"/>
      <c r="H16" s="370"/>
      <c r="I16" s="375"/>
      <c r="J16" s="375"/>
      <c r="K16" s="375">
        <v>0</v>
      </c>
      <c r="L16" s="376"/>
    </row>
    <row r="17" ht="40.5" customHeight="1" spans="1:12">
      <c r="A17" s="371" t="s">
        <v>4351</v>
      </c>
      <c r="B17" s="371"/>
      <c r="C17" s="343"/>
      <c r="E17" s="343"/>
      <c r="F17" s="343"/>
      <c r="G17" s="372"/>
      <c r="H17" s="372"/>
      <c r="I17" s="377" t="s">
        <v>4352</v>
      </c>
      <c r="J17" s="377"/>
      <c r="K17" s="377"/>
      <c r="L17" s="378"/>
    </row>
    <row r="18" ht="44.25" customHeight="1" spans="1:12">
      <c r="A18" s="373" t="s">
        <v>5068</v>
      </c>
      <c r="B18" s="373"/>
      <c r="C18" s="343"/>
      <c r="E18" s="343"/>
      <c r="F18" s="343"/>
      <c r="G18" s="372"/>
      <c r="H18" s="372"/>
      <c r="I18" s="372"/>
      <c r="J18" s="372"/>
      <c r="K18" s="343"/>
      <c r="L18" s="378"/>
    </row>
    <row r="19" ht="15" customHeight="1"/>
    <row r="20" ht="15" customHeight="1"/>
    <row r="21" ht="15" customHeight="1"/>
    <row r="22" ht="15" customHeight="1"/>
    <row r="23" ht="15" customHeight="1"/>
    <row r="24" ht="15" customHeight="1" spans="8:9">
      <c r="H24" s="374" t="e">
        <f>I16+#REF!+#REF!</f>
        <v>#REF!</v>
      </c>
      <c r="I24" s="374"/>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sheetData>
  <mergeCells count="17">
    <mergeCell ref="A1:L1"/>
    <mergeCell ref="A3:L3"/>
    <mergeCell ref="I5:J5"/>
    <mergeCell ref="A14:C14"/>
    <mergeCell ref="A15:C15"/>
    <mergeCell ref="A16:C16"/>
    <mergeCell ref="I17:K17"/>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1" fitToHeight="0" orientation="landscape"/>
  <headerFooter alignWithMargins="0">
    <oddFooter>&amp;C&amp;9共&amp;N页第&amp;P页
</oddFooter>
  </headerFooter>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68"/>
  <sheetViews>
    <sheetView view="pageBreakPreview" zoomScale="90" zoomScaleNormal="100" workbookViewId="0">
      <selection activeCell="B7" sqref="B7:L31"/>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1.6"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3876</v>
      </c>
      <c r="B3" s="349"/>
      <c r="C3" s="347"/>
      <c r="D3" s="347"/>
      <c r="E3" s="347"/>
      <c r="F3" s="347"/>
      <c r="G3" s="347"/>
      <c r="H3" s="347"/>
      <c r="I3" s="347"/>
      <c r="J3" s="347"/>
      <c r="K3" s="360"/>
      <c r="L3" s="360"/>
    </row>
    <row r="4" ht="15.9" customHeight="1" spans="1:12">
      <c r="A4" s="7" t="s">
        <v>3877</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55" t="s">
        <v>4150</v>
      </c>
      <c r="C7" s="368" t="s">
        <v>4151</v>
      </c>
      <c r="D7" s="367" t="s">
        <v>4152</v>
      </c>
      <c r="E7" s="368" t="s">
        <v>386</v>
      </c>
      <c r="F7" s="368">
        <v>2</v>
      </c>
      <c r="G7" s="368" t="s">
        <v>3910</v>
      </c>
      <c r="H7" s="352"/>
      <c r="I7" s="364"/>
      <c r="J7" s="364"/>
      <c r="K7" s="355">
        <v>1680</v>
      </c>
      <c r="L7" s="366" t="s">
        <v>3905</v>
      </c>
    </row>
    <row r="8" ht="21" customHeight="1" spans="1:12">
      <c r="A8" s="350">
        <v>2</v>
      </c>
      <c r="B8" s="355" t="s">
        <v>4150</v>
      </c>
      <c r="C8" s="368" t="s">
        <v>1317</v>
      </c>
      <c r="D8" s="367" t="s">
        <v>4153</v>
      </c>
      <c r="E8" s="368" t="s">
        <v>386</v>
      </c>
      <c r="F8" s="368">
        <v>7</v>
      </c>
      <c r="G8" s="368" t="s">
        <v>3910</v>
      </c>
      <c r="H8" s="352"/>
      <c r="I8" s="364"/>
      <c r="J8" s="364"/>
      <c r="K8" s="355">
        <v>1680</v>
      </c>
      <c r="L8" s="366" t="s">
        <v>3905</v>
      </c>
    </row>
    <row r="9" ht="21" customHeight="1" spans="1:12">
      <c r="A9" s="350">
        <v>3</v>
      </c>
      <c r="B9" s="355" t="s">
        <v>4150</v>
      </c>
      <c r="C9" s="368" t="s">
        <v>1317</v>
      </c>
      <c r="D9" s="367" t="s">
        <v>4154</v>
      </c>
      <c r="E9" s="368" t="s">
        <v>386</v>
      </c>
      <c r="F9" s="368">
        <v>9</v>
      </c>
      <c r="G9" s="368" t="s">
        <v>3910</v>
      </c>
      <c r="H9" s="352"/>
      <c r="I9" s="364"/>
      <c r="J9" s="364"/>
      <c r="K9" s="355">
        <v>1680</v>
      </c>
      <c r="L9" s="366" t="s">
        <v>3905</v>
      </c>
    </row>
    <row r="10" ht="21" customHeight="1" spans="1:12">
      <c r="A10" s="350">
        <v>4</v>
      </c>
      <c r="B10" s="355" t="s">
        <v>4150</v>
      </c>
      <c r="C10" s="368" t="s">
        <v>821</v>
      </c>
      <c r="D10" s="368"/>
      <c r="E10" s="368" t="s">
        <v>393</v>
      </c>
      <c r="F10" s="368">
        <v>1</v>
      </c>
      <c r="G10" s="368" t="s">
        <v>3977</v>
      </c>
      <c r="H10" s="352"/>
      <c r="I10" s="364"/>
      <c r="J10" s="364"/>
      <c r="K10" s="355">
        <v>1680</v>
      </c>
      <c r="L10" s="366" t="s">
        <v>3905</v>
      </c>
    </row>
    <row r="11" ht="21" customHeight="1" spans="1:12">
      <c r="A11" s="350">
        <v>5</v>
      </c>
      <c r="B11" s="355" t="s">
        <v>4150</v>
      </c>
      <c r="C11" s="368" t="s">
        <v>4155</v>
      </c>
      <c r="D11" s="368" t="s">
        <v>4156</v>
      </c>
      <c r="E11" s="368" t="s">
        <v>342</v>
      </c>
      <c r="F11" s="368">
        <v>1</v>
      </c>
      <c r="G11" s="368" t="s">
        <v>3910</v>
      </c>
      <c r="H11" s="352"/>
      <c r="I11" s="364"/>
      <c r="J11" s="364"/>
      <c r="K11" s="355">
        <v>1680</v>
      </c>
      <c r="L11" s="366" t="s">
        <v>3905</v>
      </c>
    </row>
    <row r="12" ht="21" customHeight="1" spans="1:12">
      <c r="A12" s="350">
        <v>6</v>
      </c>
      <c r="B12" s="355" t="s">
        <v>4150</v>
      </c>
      <c r="C12" s="368" t="s">
        <v>4157</v>
      </c>
      <c r="D12" s="368" t="s">
        <v>4158</v>
      </c>
      <c r="E12" s="368" t="s">
        <v>386</v>
      </c>
      <c r="F12" s="368">
        <v>16</v>
      </c>
      <c r="G12" s="368" t="s">
        <v>3910</v>
      </c>
      <c r="H12" s="352"/>
      <c r="I12" s="364"/>
      <c r="J12" s="364"/>
      <c r="K12" s="355">
        <v>1680</v>
      </c>
      <c r="L12" s="366" t="s">
        <v>3905</v>
      </c>
    </row>
    <row r="13" ht="21" customHeight="1" spans="1:12">
      <c r="A13" s="350">
        <v>7</v>
      </c>
      <c r="B13" s="355" t="s">
        <v>4150</v>
      </c>
      <c r="C13" s="368" t="s">
        <v>4157</v>
      </c>
      <c r="D13" s="368" t="s">
        <v>4159</v>
      </c>
      <c r="E13" s="368" t="s">
        <v>386</v>
      </c>
      <c r="F13" s="368">
        <v>8</v>
      </c>
      <c r="G13" s="368" t="s">
        <v>3910</v>
      </c>
      <c r="H13" s="352"/>
      <c r="I13" s="364"/>
      <c r="J13" s="364"/>
      <c r="K13" s="355">
        <v>1680</v>
      </c>
      <c r="L13" s="366" t="s">
        <v>3905</v>
      </c>
    </row>
    <row r="14" ht="21" customHeight="1" spans="1:12">
      <c r="A14" s="350">
        <v>8</v>
      </c>
      <c r="B14" s="355" t="s">
        <v>4150</v>
      </c>
      <c r="C14" s="368" t="s">
        <v>4160</v>
      </c>
      <c r="D14" s="368" t="s">
        <v>4161</v>
      </c>
      <c r="E14" s="368" t="s">
        <v>386</v>
      </c>
      <c r="F14" s="368">
        <v>3</v>
      </c>
      <c r="G14" s="368" t="s">
        <v>3910</v>
      </c>
      <c r="H14" s="352"/>
      <c r="I14" s="364"/>
      <c r="J14" s="364"/>
      <c r="K14" s="355">
        <v>1680</v>
      </c>
      <c r="L14" s="366" t="s">
        <v>3905</v>
      </c>
    </row>
    <row r="15" ht="21" customHeight="1" spans="1:12">
      <c r="A15" s="350">
        <v>9</v>
      </c>
      <c r="B15" s="355" t="s">
        <v>4150</v>
      </c>
      <c r="C15" s="368" t="s">
        <v>4160</v>
      </c>
      <c r="D15" s="368" t="s">
        <v>4162</v>
      </c>
      <c r="E15" s="368" t="s">
        <v>386</v>
      </c>
      <c r="F15" s="368">
        <v>1</v>
      </c>
      <c r="G15" s="368" t="s">
        <v>3910</v>
      </c>
      <c r="H15" s="352"/>
      <c r="I15" s="364"/>
      <c r="J15" s="364"/>
      <c r="K15" s="355">
        <v>1680</v>
      </c>
      <c r="L15" s="366" t="s">
        <v>3905</v>
      </c>
    </row>
    <row r="16" ht="21" customHeight="1" spans="1:12">
      <c r="A16" s="350">
        <v>10</v>
      </c>
      <c r="B16" s="355" t="s">
        <v>4150</v>
      </c>
      <c r="C16" s="368" t="s">
        <v>821</v>
      </c>
      <c r="D16" s="368" t="s">
        <v>4163</v>
      </c>
      <c r="E16" s="368" t="s">
        <v>386</v>
      </c>
      <c r="F16" s="368">
        <v>1</v>
      </c>
      <c r="G16" s="368" t="s">
        <v>3910</v>
      </c>
      <c r="H16" s="352"/>
      <c r="I16" s="364"/>
      <c r="J16" s="364"/>
      <c r="K16" s="355">
        <v>1680</v>
      </c>
      <c r="L16" s="366" t="s">
        <v>3905</v>
      </c>
    </row>
    <row r="17" ht="21" customHeight="1" spans="1:12">
      <c r="A17" s="350">
        <v>11</v>
      </c>
      <c r="B17" s="355" t="s">
        <v>4150</v>
      </c>
      <c r="C17" s="368" t="s">
        <v>4164</v>
      </c>
      <c r="D17" s="368" t="s">
        <v>4165</v>
      </c>
      <c r="E17" s="368" t="s">
        <v>386</v>
      </c>
      <c r="F17" s="368">
        <v>1</v>
      </c>
      <c r="G17" s="368" t="s">
        <v>3910</v>
      </c>
      <c r="H17" s="352"/>
      <c r="I17" s="364"/>
      <c r="J17" s="364"/>
      <c r="K17" s="355">
        <v>1680</v>
      </c>
      <c r="L17" s="366" t="s">
        <v>3905</v>
      </c>
    </row>
    <row r="18" ht="21" customHeight="1" spans="1:12">
      <c r="A18" s="350">
        <v>12</v>
      </c>
      <c r="B18" s="355" t="s">
        <v>4150</v>
      </c>
      <c r="C18" s="368" t="s">
        <v>4166</v>
      </c>
      <c r="D18" s="368" t="s">
        <v>4167</v>
      </c>
      <c r="E18" s="368" t="s">
        <v>386</v>
      </c>
      <c r="F18" s="368">
        <v>1</v>
      </c>
      <c r="G18" s="368" t="s">
        <v>3910</v>
      </c>
      <c r="H18" s="352"/>
      <c r="I18" s="364"/>
      <c r="J18" s="364"/>
      <c r="K18" s="355">
        <v>1680</v>
      </c>
      <c r="L18" s="366" t="s">
        <v>3905</v>
      </c>
    </row>
    <row r="19" ht="21" customHeight="1" spans="1:12">
      <c r="A19" s="350">
        <v>13</v>
      </c>
      <c r="B19" s="355" t="s">
        <v>4150</v>
      </c>
      <c r="C19" s="368" t="s">
        <v>4168</v>
      </c>
      <c r="D19" s="368" t="s">
        <v>4169</v>
      </c>
      <c r="E19" s="368" t="s">
        <v>386</v>
      </c>
      <c r="F19" s="368">
        <v>1</v>
      </c>
      <c r="G19" s="368" t="s">
        <v>3910</v>
      </c>
      <c r="H19" s="352"/>
      <c r="I19" s="364"/>
      <c r="J19" s="364"/>
      <c r="K19" s="355">
        <v>1680</v>
      </c>
      <c r="L19" s="366" t="s">
        <v>3905</v>
      </c>
    </row>
    <row r="20" ht="21" customHeight="1" spans="1:12">
      <c r="A20" s="350">
        <v>14</v>
      </c>
      <c r="B20" s="355" t="s">
        <v>4150</v>
      </c>
      <c r="C20" s="368" t="s">
        <v>4164</v>
      </c>
      <c r="D20" s="368" t="s">
        <v>4170</v>
      </c>
      <c r="E20" s="368" t="s">
        <v>386</v>
      </c>
      <c r="F20" s="368">
        <v>1</v>
      </c>
      <c r="G20" s="368" t="s">
        <v>3910</v>
      </c>
      <c r="H20" s="352"/>
      <c r="I20" s="364"/>
      <c r="J20" s="364"/>
      <c r="K20" s="355">
        <v>1680</v>
      </c>
      <c r="L20" s="366" t="s">
        <v>3905</v>
      </c>
    </row>
    <row r="21" ht="21" customHeight="1" spans="1:12">
      <c r="A21" s="350">
        <v>15</v>
      </c>
      <c r="B21" s="355" t="s">
        <v>4150</v>
      </c>
      <c r="C21" s="368" t="s">
        <v>4171</v>
      </c>
      <c r="D21" s="368" t="s">
        <v>4172</v>
      </c>
      <c r="E21" s="368" t="s">
        <v>386</v>
      </c>
      <c r="F21" s="368">
        <v>1</v>
      </c>
      <c r="G21" s="368" t="s">
        <v>3910</v>
      </c>
      <c r="H21" s="352"/>
      <c r="I21" s="364"/>
      <c r="J21" s="364"/>
      <c r="K21" s="355">
        <v>1680</v>
      </c>
      <c r="L21" s="366" t="s">
        <v>3905</v>
      </c>
    </row>
    <row r="22" ht="21" customHeight="1" spans="1:12">
      <c r="A22" s="350">
        <v>16</v>
      </c>
      <c r="B22" s="355" t="s">
        <v>4150</v>
      </c>
      <c r="C22" s="368" t="s">
        <v>4173</v>
      </c>
      <c r="D22" s="368" t="s">
        <v>4174</v>
      </c>
      <c r="E22" s="368" t="s">
        <v>386</v>
      </c>
      <c r="F22" s="368">
        <v>1</v>
      </c>
      <c r="G22" s="368" t="s">
        <v>3910</v>
      </c>
      <c r="H22" s="352"/>
      <c r="I22" s="364"/>
      <c r="J22" s="364"/>
      <c r="K22" s="355">
        <v>1680</v>
      </c>
      <c r="L22" s="366" t="s">
        <v>3905</v>
      </c>
    </row>
    <row r="23" ht="21" customHeight="1" spans="1:12">
      <c r="A23" s="350">
        <v>17</v>
      </c>
      <c r="B23" s="355" t="s">
        <v>4150</v>
      </c>
      <c r="C23" s="368" t="s">
        <v>4175</v>
      </c>
      <c r="D23" s="368" t="s">
        <v>4176</v>
      </c>
      <c r="E23" s="368" t="s">
        <v>386</v>
      </c>
      <c r="F23" s="368">
        <v>1</v>
      </c>
      <c r="G23" s="368" t="s">
        <v>3910</v>
      </c>
      <c r="H23" s="352"/>
      <c r="I23" s="364"/>
      <c r="J23" s="364"/>
      <c r="K23" s="355">
        <v>1680</v>
      </c>
      <c r="L23" s="366" t="s">
        <v>3905</v>
      </c>
    </row>
    <row r="24" ht="21" customHeight="1" spans="1:12">
      <c r="A24" s="350">
        <v>18</v>
      </c>
      <c r="B24" s="355" t="s">
        <v>4150</v>
      </c>
      <c r="C24" s="368" t="s">
        <v>4177</v>
      </c>
      <c r="D24" s="367" t="s">
        <v>4178</v>
      </c>
      <c r="E24" s="368" t="s">
        <v>386</v>
      </c>
      <c r="F24" s="368">
        <v>5</v>
      </c>
      <c r="G24" s="368" t="s">
        <v>3910</v>
      </c>
      <c r="H24" s="352"/>
      <c r="I24" s="364"/>
      <c r="J24" s="364"/>
      <c r="K24" s="355">
        <v>1680</v>
      </c>
      <c r="L24" s="366" t="s">
        <v>3905</v>
      </c>
    </row>
    <row r="25" ht="21" customHeight="1" spans="1:12">
      <c r="A25" s="350">
        <v>19</v>
      </c>
      <c r="B25" s="355" t="s">
        <v>4150</v>
      </c>
      <c r="C25" s="368" t="s">
        <v>4179</v>
      </c>
      <c r="D25" s="368" t="s">
        <v>4180</v>
      </c>
      <c r="E25" s="368" t="s">
        <v>386</v>
      </c>
      <c r="F25" s="368">
        <v>15</v>
      </c>
      <c r="G25" s="368" t="s">
        <v>3910</v>
      </c>
      <c r="H25" s="352"/>
      <c r="I25" s="364"/>
      <c r="J25" s="364"/>
      <c r="K25" s="355">
        <v>1680</v>
      </c>
      <c r="L25" s="366" t="s">
        <v>3905</v>
      </c>
    </row>
    <row r="26" ht="21" customHeight="1" spans="1:12">
      <c r="A26" s="350">
        <v>20</v>
      </c>
      <c r="B26" s="355" t="s">
        <v>4150</v>
      </c>
      <c r="C26" s="368" t="s">
        <v>1186</v>
      </c>
      <c r="D26" s="367"/>
      <c r="E26" s="368" t="s">
        <v>393</v>
      </c>
      <c r="F26" s="368">
        <v>3</v>
      </c>
      <c r="G26" s="368" t="s">
        <v>3910</v>
      </c>
      <c r="H26" s="352"/>
      <c r="I26" s="364"/>
      <c r="J26" s="364"/>
      <c r="K26" s="355">
        <v>1680</v>
      </c>
      <c r="L26" s="366" t="s">
        <v>3905</v>
      </c>
    </row>
    <row r="27" ht="21" customHeight="1" spans="1:12">
      <c r="A27" s="350">
        <v>21</v>
      </c>
      <c r="B27" s="355" t="s">
        <v>4150</v>
      </c>
      <c r="C27" s="368" t="s">
        <v>4181</v>
      </c>
      <c r="D27" s="367">
        <v>57980813</v>
      </c>
      <c r="E27" s="368" t="s">
        <v>386</v>
      </c>
      <c r="F27" s="368">
        <v>1</v>
      </c>
      <c r="G27" s="368" t="s">
        <v>3910</v>
      </c>
      <c r="H27" s="352"/>
      <c r="I27" s="364"/>
      <c r="J27" s="364"/>
      <c r="K27" s="355">
        <v>1680</v>
      </c>
      <c r="L27" s="366" t="s">
        <v>3905</v>
      </c>
    </row>
    <row r="28" ht="21" customHeight="1" spans="1:12">
      <c r="A28" s="350">
        <v>22</v>
      </c>
      <c r="B28" s="355" t="s">
        <v>4150</v>
      </c>
      <c r="C28" s="368" t="s">
        <v>4182</v>
      </c>
      <c r="D28" s="368" t="s">
        <v>4183</v>
      </c>
      <c r="E28" s="368" t="s">
        <v>386</v>
      </c>
      <c r="F28" s="368">
        <v>50</v>
      </c>
      <c r="G28" s="368" t="s">
        <v>3910</v>
      </c>
      <c r="H28" s="352"/>
      <c r="I28" s="364"/>
      <c r="J28" s="364"/>
      <c r="K28" s="355">
        <v>1680</v>
      </c>
      <c r="L28" s="366" t="s">
        <v>3905</v>
      </c>
    </row>
    <row r="29" ht="21" customHeight="1" spans="1:12">
      <c r="A29" s="350">
        <v>23</v>
      </c>
      <c r="B29" s="355" t="s">
        <v>4150</v>
      </c>
      <c r="C29" s="368" t="s">
        <v>743</v>
      </c>
      <c r="D29" s="368"/>
      <c r="E29" s="368" t="s">
        <v>386</v>
      </c>
      <c r="F29" s="368">
        <v>2</v>
      </c>
      <c r="G29" s="368" t="s">
        <v>3977</v>
      </c>
      <c r="H29" s="352"/>
      <c r="I29" s="364"/>
      <c r="J29" s="364"/>
      <c r="K29" s="355">
        <v>1680</v>
      </c>
      <c r="L29" s="366" t="s">
        <v>3905</v>
      </c>
    </row>
    <row r="30" ht="21" customHeight="1" spans="1:12">
      <c r="A30" s="350">
        <v>24</v>
      </c>
      <c r="B30" s="355" t="s">
        <v>4150</v>
      </c>
      <c r="C30" s="367" t="s">
        <v>4184</v>
      </c>
      <c r="D30" s="367" t="s">
        <v>4185</v>
      </c>
      <c r="E30" s="368" t="s">
        <v>342</v>
      </c>
      <c r="F30" s="368">
        <v>1</v>
      </c>
      <c r="G30" s="368" t="s">
        <v>3910</v>
      </c>
      <c r="H30" s="352"/>
      <c r="I30" s="364"/>
      <c r="J30" s="364"/>
      <c r="K30" s="355">
        <v>1680</v>
      </c>
      <c r="L30" s="366" t="s">
        <v>3905</v>
      </c>
    </row>
    <row r="31" ht="21" customHeight="1" spans="1:12">
      <c r="A31" s="350">
        <v>25</v>
      </c>
      <c r="B31" s="355" t="s">
        <v>4150</v>
      </c>
      <c r="C31" s="383" t="s">
        <v>4186</v>
      </c>
      <c r="D31" s="383" t="s">
        <v>4187</v>
      </c>
      <c r="E31" s="383" t="s">
        <v>386</v>
      </c>
      <c r="F31" s="368">
        <v>2</v>
      </c>
      <c r="G31" s="368" t="s">
        <v>4112</v>
      </c>
      <c r="H31" s="352"/>
      <c r="I31" s="364"/>
      <c r="J31" s="364"/>
      <c r="K31" s="355">
        <v>1680</v>
      </c>
      <c r="L31" s="366" t="s">
        <v>3905</v>
      </c>
    </row>
    <row r="32" ht="21" customHeight="1" spans="1:12">
      <c r="A32" s="154" t="s">
        <v>3856</v>
      </c>
      <c r="B32" s="154"/>
      <c r="C32" s="154"/>
      <c r="D32" s="369"/>
      <c r="E32" s="154"/>
      <c r="F32" s="154">
        <f>SUM(F7:F31)</f>
        <v>135</v>
      </c>
      <c r="G32" s="370"/>
      <c r="H32" s="370"/>
      <c r="I32" s="375"/>
      <c r="J32" s="375"/>
      <c r="K32" s="375">
        <v>0</v>
      </c>
      <c r="L32" s="376"/>
    </row>
    <row r="33" ht="21" customHeight="1" spans="1:12">
      <c r="A33" s="154" t="s">
        <v>3818</v>
      </c>
      <c r="B33" s="154"/>
      <c r="C33" s="154"/>
      <c r="D33" s="369"/>
      <c r="E33" s="154"/>
      <c r="F33" s="154"/>
      <c r="G33" s="370"/>
      <c r="H33" s="370"/>
      <c r="I33" s="375"/>
      <c r="J33" s="375"/>
      <c r="K33" s="375"/>
      <c r="L33" s="376"/>
    </row>
    <row r="34" ht="21" customHeight="1" spans="1:12">
      <c r="A34" s="154" t="s">
        <v>3857</v>
      </c>
      <c r="B34" s="154"/>
      <c r="C34" s="154"/>
      <c r="D34" s="369"/>
      <c r="E34" s="154"/>
      <c r="F34" s="154"/>
      <c r="G34" s="370"/>
      <c r="H34" s="370"/>
      <c r="I34" s="375"/>
      <c r="J34" s="375"/>
      <c r="K34" s="375">
        <v>0</v>
      </c>
      <c r="L34" s="376"/>
    </row>
    <row r="35" ht="40.5" customHeight="1" spans="1:12">
      <c r="A35" s="371" t="s">
        <v>4351</v>
      </c>
      <c r="B35" s="371"/>
      <c r="C35" s="343"/>
      <c r="E35" s="343"/>
      <c r="F35" s="343"/>
      <c r="G35" s="372"/>
      <c r="H35" s="372"/>
      <c r="I35" s="377" t="s">
        <v>4352</v>
      </c>
      <c r="J35" s="377"/>
      <c r="K35" s="377"/>
      <c r="L35" s="378"/>
    </row>
    <row r="36" ht="44.25" customHeight="1" spans="1:12">
      <c r="A36" s="373" t="s">
        <v>4353</v>
      </c>
      <c r="B36" s="373"/>
      <c r="C36" s="343"/>
      <c r="E36" s="343"/>
      <c r="F36" s="343"/>
      <c r="G36" s="372"/>
      <c r="H36" s="372"/>
      <c r="I36" s="372"/>
      <c r="J36" s="372"/>
      <c r="K36" s="343"/>
      <c r="L36" s="378"/>
    </row>
    <row r="37" ht="15" customHeight="1"/>
    <row r="38" ht="15" customHeight="1"/>
    <row r="39" ht="15" customHeight="1"/>
    <row r="40" ht="15" customHeight="1"/>
    <row r="41" ht="15" customHeight="1"/>
    <row r="42" ht="15" customHeight="1" spans="8:9">
      <c r="H42" s="374" t="e">
        <f>I34+#REF!+#REF!</f>
        <v>#REF!</v>
      </c>
      <c r="I42" s="374"/>
    </row>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sheetData>
  <mergeCells count="17">
    <mergeCell ref="A1:L1"/>
    <mergeCell ref="A3:L3"/>
    <mergeCell ref="I5:J5"/>
    <mergeCell ref="A32:C32"/>
    <mergeCell ref="A33:C33"/>
    <mergeCell ref="A34:C34"/>
    <mergeCell ref="I35:K35"/>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85"/>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4.4"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5070</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86" t="s">
        <v>3901</v>
      </c>
      <c r="C7" s="368" t="s">
        <v>3909</v>
      </c>
      <c r="D7" s="368"/>
      <c r="E7" s="368" t="s">
        <v>386</v>
      </c>
      <c r="F7" s="368">
        <v>5</v>
      </c>
      <c r="G7" s="368" t="s">
        <v>3910</v>
      </c>
      <c r="H7" s="352"/>
      <c r="I7" s="364"/>
      <c r="J7" s="364"/>
      <c r="K7" s="355">
        <v>1680</v>
      </c>
      <c r="L7" s="366" t="s">
        <v>3905</v>
      </c>
    </row>
    <row r="8" ht="21" customHeight="1" spans="1:12">
      <c r="A8" s="350">
        <v>2</v>
      </c>
      <c r="B8" s="386" t="s">
        <v>3901</v>
      </c>
      <c r="C8" s="368" t="s">
        <v>3911</v>
      </c>
      <c r="D8" s="368"/>
      <c r="E8" s="368" t="s">
        <v>386</v>
      </c>
      <c r="F8" s="368">
        <v>1</v>
      </c>
      <c r="G8" s="368" t="s">
        <v>3910</v>
      </c>
      <c r="H8" s="352"/>
      <c r="I8" s="364"/>
      <c r="J8" s="364"/>
      <c r="K8" s="355">
        <v>1680</v>
      </c>
      <c r="L8" s="366" t="s">
        <v>5071</v>
      </c>
    </row>
    <row r="9" ht="21" customHeight="1" spans="1:12">
      <c r="A9" s="350">
        <v>3</v>
      </c>
      <c r="B9" s="386" t="s">
        <v>3901</v>
      </c>
      <c r="C9" s="368" t="s">
        <v>3914</v>
      </c>
      <c r="D9" s="368"/>
      <c r="E9" s="368" t="s">
        <v>476</v>
      </c>
      <c r="F9" s="368">
        <v>1</v>
      </c>
      <c r="G9" s="368" t="s">
        <v>3910</v>
      </c>
      <c r="H9" s="352"/>
      <c r="I9" s="364"/>
      <c r="J9" s="364"/>
      <c r="K9" s="355">
        <v>1680</v>
      </c>
      <c r="L9" s="366" t="s">
        <v>3905</v>
      </c>
    </row>
    <row r="10" ht="21" customHeight="1" spans="1:12">
      <c r="A10" s="350">
        <v>4</v>
      </c>
      <c r="B10" s="386" t="s">
        <v>3901</v>
      </c>
      <c r="C10" s="368" t="s">
        <v>3915</v>
      </c>
      <c r="D10" s="368" t="s">
        <v>3916</v>
      </c>
      <c r="E10" s="368" t="s">
        <v>386</v>
      </c>
      <c r="F10" s="368">
        <v>2</v>
      </c>
      <c r="G10" s="368" t="s">
        <v>3910</v>
      </c>
      <c r="H10" s="352"/>
      <c r="I10" s="364"/>
      <c r="J10" s="364"/>
      <c r="K10" s="355">
        <v>1680</v>
      </c>
      <c r="L10" s="366" t="s">
        <v>3905</v>
      </c>
    </row>
    <row r="11" ht="27.75" customHeight="1" spans="1:12">
      <c r="A11" s="350">
        <v>5</v>
      </c>
      <c r="B11" s="386" t="s">
        <v>3901</v>
      </c>
      <c r="C11" s="368" t="s">
        <v>3917</v>
      </c>
      <c r="D11" s="367"/>
      <c r="E11" s="368" t="s">
        <v>386</v>
      </c>
      <c r="F11" s="368">
        <v>9</v>
      </c>
      <c r="G11" s="368" t="s">
        <v>3910</v>
      </c>
      <c r="H11" s="352"/>
      <c r="I11" s="364"/>
      <c r="J11" s="364"/>
      <c r="K11" s="355">
        <v>1680</v>
      </c>
      <c r="L11" s="387" t="s">
        <v>5072</v>
      </c>
    </row>
    <row r="12" ht="21" customHeight="1" spans="1:12">
      <c r="A12" s="350">
        <v>6</v>
      </c>
      <c r="B12" s="386" t="s">
        <v>3901</v>
      </c>
      <c r="C12" s="368" t="s">
        <v>3919</v>
      </c>
      <c r="D12" s="368"/>
      <c r="E12" s="368" t="s">
        <v>386</v>
      </c>
      <c r="F12" s="368">
        <v>5</v>
      </c>
      <c r="G12" s="368" t="s">
        <v>3910</v>
      </c>
      <c r="H12" s="352"/>
      <c r="I12" s="364"/>
      <c r="J12" s="364"/>
      <c r="K12" s="355">
        <v>1680</v>
      </c>
      <c r="L12" s="366" t="s">
        <v>3905</v>
      </c>
    </row>
    <row r="13" ht="21" customHeight="1" spans="1:12">
      <c r="A13" s="350">
        <v>7</v>
      </c>
      <c r="B13" s="386" t="s">
        <v>3901</v>
      </c>
      <c r="C13" s="368" t="s">
        <v>3920</v>
      </c>
      <c r="D13" s="368"/>
      <c r="E13" s="368" t="s">
        <v>386</v>
      </c>
      <c r="F13" s="368">
        <v>4</v>
      </c>
      <c r="G13" s="368" t="s">
        <v>3910</v>
      </c>
      <c r="H13" s="352"/>
      <c r="I13" s="364"/>
      <c r="J13" s="364"/>
      <c r="K13" s="355">
        <v>1680</v>
      </c>
      <c r="L13" s="366" t="s">
        <v>3905</v>
      </c>
    </row>
    <row r="14" ht="21" customHeight="1" spans="1:12">
      <c r="A14" s="350">
        <v>8</v>
      </c>
      <c r="B14" s="386" t="s">
        <v>3901</v>
      </c>
      <c r="C14" s="368" t="s">
        <v>485</v>
      </c>
      <c r="D14" s="368"/>
      <c r="E14" s="368" t="s">
        <v>342</v>
      </c>
      <c r="F14" s="368">
        <v>1</v>
      </c>
      <c r="G14" s="368" t="s">
        <v>3910</v>
      </c>
      <c r="H14" s="352"/>
      <c r="I14" s="364"/>
      <c r="J14" s="364"/>
      <c r="K14" s="355">
        <v>1680</v>
      </c>
      <c r="L14" s="366" t="s">
        <v>3905</v>
      </c>
    </row>
    <row r="15" ht="21" customHeight="1" spans="1:12">
      <c r="A15" s="350">
        <v>9</v>
      </c>
      <c r="B15" s="386" t="s">
        <v>3901</v>
      </c>
      <c r="C15" s="368" t="s">
        <v>3921</v>
      </c>
      <c r="D15" s="368" t="s">
        <v>3922</v>
      </c>
      <c r="E15" s="368" t="s">
        <v>378</v>
      </c>
      <c r="F15" s="368">
        <v>4</v>
      </c>
      <c r="G15" s="368" t="s">
        <v>3910</v>
      </c>
      <c r="H15" s="352"/>
      <c r="I15" s="364"/>
      <c r="J15" s="364"/>
      <c r="K15" s="355">
        <v>1680</v>
      </c>
      <c r="L15" s="366" t="s">
        <v>3905</v>
      </c>
    </row>
    <row r="16" ht="21" customHeight="1" spans="1:12">
      <c r="A16" s="350">
        <v>10</v>
      </c>
      <c r="B16" s="386" t="s">
        <v>3901</v>
      </c>
      <c r="C16" s="367" t="s">
        <v>3923</v>
      </c>
      <c r="D16" s="367" t="s">
        <v>3924</v>
      </c>
      <c r="E16" s="368" t="s">
        <v>393</v>
      </c>
      <c r="F16" s="368">
        <v>3</v>
      </c>
      <c r="G16" s="368" t="s">
        <v>3910</v>
      </c>
      <c r="H16" s="352"/>
      <c r="I16" s="364"/>
      <c r="J16" s="364"/>
      <c r="K16" s="355">
        <v>1680</v>
      </c>
      <c r="L16" s="366" t="s">
        <v>3905</v>
      </c>
    </row>
    <row r="17" ht="21" customHeight="1" spans="1:12">
      <c r="A17" s="350">
        <v>11</v>
      </c>
      <c r="B17" s="386" t="s">
        <v>3901</v>
      </c>
      <c r="C17" s="368" t="s">
        <v>3925</v>
      </c>
      <c r="D17" s="368">
        <v>50</v>
      </c>
      <c r="E17" s="368" t="s">
        <v>468</v>
      </c>
      <c r="F17" s="368">
        <v>32</v>
      </c>
      <c r="G17" s="368" t="s">
        <v>3910</v>
      </c>
      <c r="H17" s="352"/>
      <c r="I17" s="364"/>
      <c r="J17" s="364"/>
      <c r="K17" s="355">
        <v>1680</v>
      </c>
      <c r="L17" s="366" t="s">
        <v>3905</v>
      </c>
    </row>
    <row r="18" ht="21" customHeight="1" spans="1:12">
      <c r="A18" s="350">
        <v>12</v>
      </c>
      <c r="B18" s="386" t="s">
        <v>3901</v>
      </c>
      <c r="C18" s="368" t="s">
        <v>3926</v>
      </c>
      <c r="D18" s="368" t="s">
        <v>3927</v>
      </c>
      <c r="E18" s="368" t="s">
        <v>468</v>
      </c>
      <c r="F18" s="368">
        <v>13</v>
      </c>
      <c r="G18" s="368" t="s">
        <v>3910</v>
      </c>
      <c r="H18" s="352"/>
      <c r="I18" s="364"/>
      <c r="J18" s="364"/>
      <c r="K18" s="355">
        <v>1680</v>
      </c>
      <c r="L18" s="366" t="s">
        <v>3905</v>
      </c>
    </row>
    <row r="19" ht="21" customHeight="1" spans="1:12">
      <c r="A19" s="350">
        <v>13</v>
      </c>
      <c r="B19" s="386" t="s">
        <v>3901</v>
      </c>
      <c r="C19" s="368" t="s">
        <v>3928</v>
      </c>
      <c r="D19" s="368"/>
      <c r="E19" s="368" t="s">
        <v>3930</v>
      </c>
      <c r="F19" s="368">
        <v>2</v>
      </c>
      <c r="G19" s="368" t="s">
        <v>3910</v>
      </c>
      <c r="H19" s="352"/>
      <c r="I19" s="364"/>
      <c r="J19" s="364"/>
      <c r="K19" s="355">
        <v>1680</v>
      </c>
      <c r="L19" s="366" t="s">
        <v>5073</v>
      </c>
    </row>
    <row r="20" ht="21" customHeight="1" spans="1:12">
      <c r="A20" s="350">
        <v>14</v>
      </c>
      <c r="B20" s="386" t="s">
        <v>3901</v>
      </c>
      <c r="C20" s="368" t="s">
        <v>3931</v>
      </c>
      <c r="D20" s="368" t="s">
        <v>3932</v>
      </c>
      <c r="E20" s="368" t="s">
        <v>386</v>
      </c>
      <c r="F20" s="368">
        <v>1</v>
      </c>
      <c r="G20" s="368" t="s">
        <v>3910</v>
      </c>
      <c r="H20" s="352"/>
      <c r="I20" s="364"/>
      <c r="J20" s="364"/>
      <c r="K20" s="355">
        <v>1680</v>
      </c>
      <c r="L20" s="366" t="s">
        <v>3905</v>
      </c>
    </row>
    <row r="21" ht="21" customHeight="1" spans="1:12">
      <c r="A21" s="350">
        <v>15</v>
      </c>
      <c r="B21" s="386" t="s">
        <v>3901</v>
      </c>
      <c r="C21" s="368" t="s">
        <v>1696</v>
      </c>
      <c r="D21" s="368" t="s">
        <v>3932</v>
      </c>
      <c r="E21" s="368" t="s">
        <v>1381</v>
      </c>
      <c r="F21" s="368">
        <v>17</v>
      </c>
      <c r="G21" s="368" t="s">
        <v>3910</v>
      </c>
      <c r="H21" s="352"/>
      <c r="I21" s="364"/>
      <c r="J21" s="364"/>
      <c r="K21" s="355">
        <v>1680</v>
      </c>
      <c r="L21" s="366" t="s">
        <v>3905</v>
      </c>
    </row>
    <row r="22" ht="21" customHeight="1" spans="1:12">
      <c r="A22" s="350">
        <v>16</v>
      </c>
      <c r="B22" s="386" t="s">
        <v>3901</v>
      </c>
      <c r="C22" s="368" t="s">
        <v>3928</v>
      </c>
      <c r="D22" s="368"/>
      <c r="E22" s="368" t="s">
        <v>3930</v>
      </c>
      <c r="F22" s="368">
        <v>1</v>
      </c>
      <c r="G22" s="368" t="s">
        <v>3910</v>
      </c>
      <c r="H22" s="352"/>
      <c r="I22" s="364"/>
      <c r="J22" s="364"/>
      <c r="K22" s="355">
        <v>1680</v>
      </c>
      <c r="L22" s="366" t="s">
        <v>5074</v>
      </c>
    </row>
    <row r="23" ht="21" customHeight="1" spans="1:12">
      <c r="A23" s="350">
        <v>17</v>
      </c>
      <c r="B23" s="386" t="s">
        <v>3901</v>
      </c>
      <c r="C23" s="368" t="s">
        <v>3928</v>
      </c>
      <c r="D23" s="368"/>
      <c r="E23" s="368" t="s">
        <v>3930</v>
      </c>
      <c r="F23" s="368">
        <v>1</v>
      </c>
      <c r="G23" s="368" t="s">
        <v>3910</v>
      </c>
      <c r="H23" s="352"/>
      <c r="I23" s="364"/>
      <c r="J23" s="364"/>
      <c r="K23" s="355">
        <v>1680</v>
      </c>
      <c r="L23" s="366" t="s">
        <v>5075</v>
      </c>
    </row>
    <row r="24" ht="21" customHeight="1" spans="1:12">
      <c r="A24" s="350">
        <v>18</v>
      </c>
      <c r="B24" s="386" t="s">
        <v>3901</v>
      </c>
      <c r="C24" s="368" t="s">
        <v>3935</v>
      </c>
      <c r="D24" s="368" t="s">
        <v>3932</v>
      </c>
      <c r="E24" s="368" t="s">
        <v>386</v>
      </c>
      <c r="F24" s="368">
        <v>3</v>
      </c>
      <c r="G24" s="368" t="s">
        <v>3910</v>
      </c>
      <c r="H24" s="352"/>
      <c r="I24" s="364"/>
      <c r="J24" s="364"/>
      <c r="K24" s="355">
        <v>1680</v>
      </c>
      <c r="L24" s="366" t="s">
        <v>3905</v>
      </c>
    </row>
    <row r="25" ht="21" customHeight="1" spans="1:12">
      <c r="A25" s="350">
        <v>19</v>
      </c>
      <c r="B25" s="386" t="s">
        <v>3901</v>
      </c>
      <c r="C25" s="368" t="s">
        <v>3936</v>
      </c>
      <c r="D25" s="368" t="s">
        <v>3932</v>
      </c>
      <c r="E25" s="368" t="s">
        <v>468</v>
      </c>
      <c r="F25" s="368">
        <v>6.3</v>
      </c>
      <c r="G25" s="368" t="s">
        <v>3910</v>
      </c>
      <c r="H25" s="352"/>
      <c r="I25" s="364"/>
      <c r="J25" s="364"/>
      <c r="K25" s="355">
        <v>1680</v>
      </c>
      <c r="L25" s="366" t="s">
        <v>3905</v>
      </c>
    </row>
    <row r="26" ht="21" customHeight="1" spans="1:12">
      <c r="A26" s="350">
        <v>20</v>
      </c>
      <c r="B26" s="386" t="s">
        <v>3901</v>
      </c>
      <c r="C26" s="368" t="s">
        <v>3936</v>
      </c>
      <c r="D26" s="368" t="s">
        <v>1441</v>
      </c>
      <c r="E26" s="368" t="s">
        <v>468</v>
      </c>
      <c r="F26" s="368">
        <v>2.4</v>
      </c>
      <c r="G26" s="368" t="s">
        <v>3910</v>
      </c>
      <c r="H26" s="352"/>
      <c r="I26" s="364"/>
      <c r="J26" s="364"/>
      <c r="K26" s="355">
        <v>1680</v>
      </c>
      <c r="L26" s="366" t="s">
        <v>3905</v>
      </c>
    </row>
    <row r="27" ht="21" customHeight="1" spans="1:12">
      <c r="A27" s="350">
        <v>21</v>
      </c>
      <c r="B27" s="386" t="s">
        <v>3901</v>
      </c>
      <c r="C27" s="368" t="s">
        <v>3936</v>
      </c>
      <c r="D27" s="368" t="s">
        <v>3932</v>
      </c>
      <c r="E27" s="368" t="s">
        <v>468</v>
      </c>
      <c r="F27" s="368">
        <v>7</v>
      </c>
      <c r="G27" s="368" t="s">
        <v>3910</v>
      </c>
      <c r="H27" s="352"/>
      <c r="I27" s="364"/>
      <c r="J27" s="364"/>
      <c r="K27" s="355">
        <v>1680</v>
      </c>
      <c r="L27" s="366" t="s">
        <v>3905</v>
      </c>
    </row>
    <row r="28" ht="21" customHeight="1" spans="1:12">
      <c r="A28" s="350">
        <v>22</v>
      </c>
      <c r="B28" s="386" t="s">
        <v>3901</v>
      </c>
      <c r="C28" s="368" t="s">
        <v>1696</v>
      </c>
      <c r="D28" s="368" t="s">
        <v>3932</v>
      </c>
      <c r="E28" s="368" t="s">
        <v>393</v>
      </c>
      <c r="F28" s="368">
        <v>22</v>
      </c>
      <c r="G28" s="368" t="s">
        <v>3910</v>
      </c>
      <c r="H28" s="352"/>
      <c r="I28" s="364"/>
      <c r="J28" s="364"/>
      <c r="K28" s="355">
        <v>1680</v>
      </c>
      <c r="L28" s="366" t="s">
        <v>3905</v>
      </c>
    </row>
    <row r="29" ht="21" customHeight="1" spans="1:12">
      <c r="A29" s="350">
        <v>23</v>
      </c>
      <c r="B29" s="386" t="s">
        <v>3901</v>
      </c>
      <c r="C29" s="368" t="s">
        <v>1449</v>
      </c>
      <c r="D29" s="368" t="s">
        <v>3932</v>
      </c>
      <c r="E29" s="368" t="s">
        <v>386</v>
      </c>
      <c r="F29" s="368">
        <v>5</v>
      </c>
      <c r="G29" s="368" t="s">
        <v>3910</v>
      </c>
      <c r="H29" s="352"/>
      <c r="I29" s="364"/>
      <c r="J29" s="364"/>
      <c r="K29" s="355">
        <v>1680</v>
      </c>
      <c r="L29" s="366" t="s">
        <v>3905</v>
      </c>
    </row>
    <row r="30" ht="21" customHeight="1" spans="1:12">
      <c r="A30" s="350">
        <v>24</v>
      </c>
      <c r="B30" s="386" t="s">
        <v>3901</v>
      </c>
      <c r="C30" s="368" t="s">
        <v>1428</v>
      </c>
      <c r="D30" s="368" t="s">
        <v>3932</v>
      </c>
      <c r="E30" s="368" t="s">
        <v>386</v>
      </c>
      <c r="F30" s="368">
        <v>4</v>
      </c>
      <c r="G30" s="368" t="s">
        <v>3910</v>
      </c>
      <c r="H30" s="352"/>
      <c r="I30" s="364"/>
      <c r="J30" s="364"/>
      <c r="K30" s="355">
        <v>1680</v>
      </c>
      <c r="L30" s="366" t="s">
        <v>3905</v>
      </c>
    </row>
    <row r="31" ht="21" customHeight="1" spans="1:12">
      <c r="A31" s="350">
        <v>25</v>
      </c>
      <c r="B31" s="386" t="s">
        <v>3901</v>
      </c>
      <c r="C31" s="368" t="s">
        <v>3936</v>
      </c>
      <c r="D31" s="368" t="s">
        <v>3937</v>
      </c>
      <c r="E31" s="368" t="s">
        <v>468</v>
      </c>
      <c r="F31" s="368">
        <v>7</v>
      </c>
      <c r="G31" s="368" t="s">
        <v>3910</v>
      </c>
      <c r="H31" s="352"/>
      <c r="I31" s="364"/>
      <c r="J31" s="364"/>
      <c r="K31" s="355">
        <v>1680</v>
      </c>
      <c r="L31" s="366" t="s">
        <v>3905</v>
      </c>
    </row>
    <row r="32" ht="21" customHeight="1" spans="1:12">
      <c r="A32" s="350">
        <v>26</v>
      </c>
      <c r="B32" s="386" t="s">
        <v>3901</v>
      </c>
      <c r="C32" s="368" t="s">
        <v>1696</v>
      </c>
      <c r="D32" s="368" t="s">
        <v>3937</v>
      </c>
      <c r="E32" s="368" t="s">
        <v>393</v>
      </c>
      <c r="F32" s="368">
        <v>9</v>
      </c>
      <c r="G32" s="368" t="s">
        <v>3910</v>
      </c>
      <c r="H32" s="352"/>
      <c r="I32" s="364"/>
      <c r="J32" s="364"/>
      <c r="K32" s="355">
        <v>1680</v>
      </c>
      <c r="L32" s="366" t="s">
        <v>3905</v>
      </c>
    </row>
    <row r="33" ht="21" customHeight="1" spans="1:12">
      <c r="A33" s="350">
        <v>27</v>
      </c>
      <c r="B33" s="386" t="s">
        <v>3901</v>
      </c>
      <c r="C33" s="368" t="s">
        <v>1428</v>
      </c>
      <c r="D33" s="368" t="s">
        <v>3937</v>
      </c>
      <c r="E33" s="368" t="s">
        <v>386</v>
      </c>
      <c r="F33" s="368">
        <v>1</v>
      </c>
      <c r="G33" s="368" t="s">
        <v>3910</v>
      </c>
      <c r="H33" s="352"/>
      <c r="I33" s="364"/>
      <c r="J33" s="364"/>
      <c r="K33" s="355">
        <v>1680</v>
      </c>
      <c r="L33" s="366" t="s">
        <v>3905</v>
      </c>
    </row>
    <row r="34" ht="21" customHeight="1" spans="1:12">
      <c r="A34" s="350">
        <v>28</v>
      </c>
      <c r="B34" s="386" t="s">
        <v>3901</v>
      </c>
      <c r="C34" s="368" t="s">
        <v>3936</v>
      </c>
      <c r="D34" s="368" t="s">
        <v>3938</v>
      </c>
      <c r="E34" s="368" t="s">
        <v>468</v>
      </c>
      <c r="F34" s="368">
        <v>3</v>
      </c>
      <c r="G34" s="368" t="s">
        <v>3910</v>
      </c>
      <c r="H34" s="352"/>
      <c r="I34" s="364"/>
      <c r="J34" s="364"/>
      <c r="K34" s="355">
        <v>1680</v>
      </c>
      <c r="L34" s="366" t="s">
        <v>3905</v>
      </c>
    </row>
    <row r="35" ht="21" customHeight="1" spans="1:12">
      <c r="A35" s="350">
        <v>29</v>
      </c>
      <c r="B35" s="386" t="s">
        <v>3901</v>
      </c>
      <c r="C35" s="368" t="s">
        <v>1428</v>
      </c>
      <c r="D35" s="368" t="s">
        <v>3938</v>
      </c>
      <c r="E35" s="368" t="s">
        <v>386</v>
      </c>
      <c r="F35" s="368">
        <v>5</v>
      </c>
      <c r="G35" s="368" t="s">
        <v>3910</v>
      </c>
      <c r="H35" s="352"/>
      <c r="I35" s="364"/>
      <c r="J35" s="364"/>
      <c r="K35" s="355">
        <v>1680</v>
      </c>
      <c r="L35" s="366" t="s">
        <v>3905</v>
      </c>
    </row>
    <row r="36" ht="21" customHeight="1" spans="1:12">
      <c r="A36" s="350">
        <v>30</v>
      </c>
      <c r="B36" s="386" t="s">
        <v>3901</v>
      </c>
      <c r="C36" s="368" t="s">
        <v>1696</v>
      </c>
      <c r="D36" s="368" t="s">
        <v>3938</v>
      </c>
      <c r="E36" s="368" t="s">
        <v>393</v>
      </c>
      <c r="F36" s="368">
        <v>10</v>
      </c>
      <c r="G36" s="368" t="s">
        <v>3910</v>
      </c>
      <c r="H36" s="352"/>
      <c r="I36" s="364"/>
      <c r="J36" s="364"/>
      <c r="K36" s="355">
        <v>1680</v>
      </c>
      <c r="L36" s="366" t="s">
        <v>3905</v>
      </c>
    </row>
    <row r="37" ht="21" customHeight="1" spans="1:12">
      <c r="A37" s="350">
        <v>31</v>
      </c>
      <c r="B37" s="386" t="s">
        <v>3901</v>
      </c>
      <c r="C37" s="368" t="s">
        <v>3936</v>
      </c>
      <c r="D37" s="368" t="s">
        <v>1441</v>
      </c>
      <c r="E37" s="368" t="s">
        <v>468</v>
      </c>
      <c r="F37" s="368">
        <v>1.4</v>
      </c>
      <c r="G37" s="368" t="s">
        <v>3910</v>
      </c>
      <c r="H37" s="352"/>
      <c r="I37" s="364"/>
      <c r="J37" s="364"/>
      <c r="K37" s="355">
        <v>1680</v>
      </c>
      <c r="L37" s="366" t="s">
        <v>3905</v>
      </c>
    </row>
    <row r="38" ht="21" customHeight="1" spans="1:12">
      <c r="A38" s="350">
        <v>32</v>
      </c>
      <c r="B38" s="386" t="s">
        <v>3901</v>
      </c>
      <c r="C38" s="368" t="s">
        <v>1430</v>
      </c>
      <c r="D38" s="368" t="s">
        <v>3932</v>
      </c>
      <c r="E38" s="368" t="s">
        <v>386</v>
      </c>
      <c r="F38" s="368">
        <v>4</v>
      </c>
      <c r="G38" s="368" t="s">
        <v>3910</v>
      </c>
      <c r="H38" s="352"/>
      <c r="I38" s="364"/>
      <c r="J38" s="364"/>
      <c r="K38" s="355">
        <v>1680</v>
      </c>
      <c r="L38" s="366" t="s">
        <v>3905</v>
      </c>
    </row>
    <row r="39" ht="21" customHeight="1" spans="1:12">
      <c r="A39" s="350">
        <v>33</v>
      </c>
      <c r="B39" s="386" t="s">
        <v>3901</v>
      </c>
      <c r="C39" s="368" t="s">
        <v>1430</v>
      </c>
      <c r="D39" s="368" t="s">
        <v>3932</v>
      </c>
      <c r="E39" s="368" t="s">
        <v>386</v>
      </c>
      <c r="F39" s="368">
        <v>2</v>
      </c>
      <c r="G39" s="368" t="s">
        <v>3910</v>
      </c>
      <c r="H39" s="352"/>
      <c r="I39" s="364"/>
      <c r="J39" s="364"/>
      <c r="K39" s="355">
        <v>1680</v>
      </c>
      <c r="L39" s="366" t="s">
        <v>3905</v>
      </c>
    </row>
    <row r="40" ht="21" customHeight="1" spans="1:12">
      <c r="A40" s="350">
        <v>34</v>
      </c>
      <c r="B40" s="386" t="s">
        <v>3901</v>
      </c>
      <c r="C40" s="368" t="s">
        <v>3936</v>
      </c>
      <c r="D40" s="368" t="s">
        <v>3939</v>
      </c>
      <c r="E40" s="368" t="s">
        <v>3930</v>
      </c>
      <c r="F40" s="368">
        <v>2</v>
      </c>
      <c r="G40" s="368" t="s">
        <v>3910</v>
      </c>
      <c r="H40" s="352"/>
      <c r="I40" s="364"/>
      <c r="J40" s="364"/>
      <c r="K40" s="355">
        <v>1680</v>
      </c>
      <c r="L40" s="366" t="s">
        <v>3905</v>
      </c>
    </row>
    <row r="41" ht="21" customHeight="1" spans="1:12">
      <c r="A41" s="350">
        <v>35</v>
      </c>
      <c r="B41" s="386" t="s">
        <v>3901</v>
      </c>
      <c r="C41" s="368" t="s">
        <v>3940</v>
      </c>
      <c r="D41" s="368" t="s">
        <v>3932</v>
      </c>
      <c r="E41" s="368" t="s">
        <v>386</v>
      </c>
      <c r="F41" s="368">
        <v>1</v>
      </c>
      <c r="G41" s="368" t="s">
        <v>3910</v>
      </c>
      <c r="H41" s="352"/>
      <c r="I41" s="364"/>
      <c r="J41" s="364"/>
      <c r="K41" s="355">
        <v>1680</v>
      </c>
      <c r="L41" s="366" t="s">
        <v>3905</v>
      </c>
    </row>
    <row r="42" ht="21" customHeight="1" spans="1:12">
      <c r="A42" s="350">
        <v>36</v>
      </c>
      <c r="B42" s="386" t="s">
        <v>3901</v>
      </c>
      <c r="C42" s="368" t="s">
        <v>3940</v>
      </c>
      <c r="D42" s="368" t="s">
        <v>3941</v>
      </c>
      <c r="E42" s="368" t="s">
        <v>386</v>
      </c>
      <c r="F42" s="368">
        <v>2</v>
      </c>
      <c r="G42" s="368" t="s">
        <v>3910</v>
      </c>
      <c r="H42" s="352"/>
      <c r="I42" s="364"/>
      <c r="J42" s="364"/>
      <c r="K42" s="355">
        <v>1680</v>
      </c>
      <c r="L42" s="366" t="s">
        <v>3905</v>
      </c>
    </row>
    <row r="43" ht="21" customHeight="1" spans="1:12">
      <c r="A43" s="350">
        <v>37</v>
      </c>
      <c r="B43" s="386" t="s">
        <v>3901</v>
      </c>
      <c r="C43" s="368" t="s">
        <v>3940</v>
      </c>
      <c r="D43" s="368" t="s">
        <v>3916</v>
      </c>
      <c r="E43" s="368" t="s">
        <v>386</v>
      </c>
      <c r="F43" s="368">
        <v>2</v>
      </c>
      <c r="G43" s="368" t="s">
        <v>3910</v>
      </c>
      <c r="H43" s="352"/>
      <c r="I43" s="364"/>
      <c r="J43" s="364"/>
      <c r="K43" s="355">
        <v>1680</v>
      </c>
      <c r="L43" s="366" t="s">
        <v>3905</v>
      </c>
    </row>
    <row r="44" ht="21" customHeight="1" spans="1:12">
      <c r="A44" s="350">
        <v>38</v>
      </c>
      <c r="B44" s="386" t="s">
        <v>3901</v>
      </c>
      <c r="C44" s="368" t="s">
        <v>1449</v>
      </c>
      <c r="D44" s="368" t="s">
        <v>3932</v>
      </c>
      <c r="E44" s="368" t="s">
        <v>386</v>
      </c>
      <c r="F44" s="368">
        <v>2</v>
      </c>
      <c r="G44" s="368" t="s">
        <v>3910</v>
      </c>
      <c r="H44" s="352"/>
      <c r="I44" s="364"/>
      <c r="J44" s="364"/>
      <c r="K44" s="355">
        <v>1680</v>
      </c>
      <c r="L44" s="366" t="s">
        <v>3905</v>
      </c>
    </row>
    <row r="45" ht="21" customHeight="1" spans="1:12">
      <c r="A45" s="350">
        <v>39</v>
      </c>
      <c r="B45" s="386" t="s">
        <v>3901</v>
      </c>
      <c r="C45" s="368" t="s">
        <v>1439</v>
      </c>
      <c r="D45" s="368" t="s">
        <v>3932</v>
      </c>
      <c r="E45" s="368" t="s">
        <v>386</v>
      </c>
      <c r="F45" s="368">
        <v>3</v>
      </c>
      <c r="G45" s="368" t="s">
        <v>3910</v>
      </c>
      <c r="H45" s="352"/>
      <c r="I45" s="364"/>
      <c r="J45" s="364"/>
      <c r="K45" s="355">
        <v>1680</v>
      </c>
      <c r="L45" s="366" t="s">
        <v>3905</v>
      </c>
    </row>
    <row r="46" ht="21" customHeight="1" spans="1:12">
      <c r="A46" s="350">
        <v>40</v>
      </c>
      <c r="B46" s="386" t="s">
        <v>3901</v>
      </c>
      <c r="C46" s="368" t="s">
        <v>1439</v>
      </c>
      <c r="D46" s="368" t="s">
        <v>3937</v>
      </c>
      <c r="E46" s="368" t="s">
        <v>386</v>
      </c>
      <c r="F46" s="368">
        <v>3</v>
      </c>
      <c r="G46" s="368" t="s">
        <v>3910</v>
      </c>
      <c r="H46" s="352"/>
      <c r="I46" s="364"/>
      <c r="J46" s="364"/>
      <c r="K46" s="355">
        <v>1680</v>
      </c>
      <c r="L46" s="366" t="s">
        <v>3905</v>
      </c>
    </row>
    <row r="47" ht="21" customHeight="1" spans="1:12">
      <c r="A47" s="350">
        <v>41</v>
      </c>
      <c r="B47" s="386" t="s">
        <v>3901</v>
      </c>
      <c r="C47" s="368" t="s">
        <v>1439</v>
      </c>
      <c r="D47" s="368" t="s">
        <v>3938</v>
      </c>
      <c r="E47" s="368" t="s">
        <v>386</v>
      </c>
      <c r="F47" s="368">
        <v>6</v>
      </c>
      <c r="G47" s="368" t="s">
        <v>3910</v>
      </c>
      <c r="H47" s="352"/>
      <c r="I47" s="364"/>
      <c r="J47" s="364"/>
      <c r="K47" s="355">
        <v>1680</v>
      </c>
      <c r="L47" s="366" t="s">
        <v>3905</v>
      </c>
    </row>
    <row r="48" ht="21" customHeight="1" spans="1:12">
      <c r="A48" s="350">
        <v>42</v>
      </c>
      <c r="B48" s="386" t="s">
        <v>3901</v>
      </c>
      <c r="C48" s="368" t="s">
        <v>3940</v>
      </c>
      <c r="D48" s="368" t="s">
        <v>3922</v>
      </c>
      <c r="E48" s="368" t="s">
        <v>386</v>
      </c>
      <c r="F48" s="368">
        <v>4</v>
      </c>
      <c r="G48" s="368" t="s">
        <v>3910</v>
      </c>
      <c r="H48" s="352"/>
      <c r="I48" s="364"/>
      <c r="J48" s="364"/>
      <c r="K48" s="355">
        <v>1680</v>
      </c>
      <c r="L48" s="366" t="s">
        <v>3905</v>
      </c>
    </row>
    <row r="49" ht="21" customHeight="1" spans="1:12">
      <c r="A49" s="350">
        <v>43</v>
      </c>
      <c r="B49" s="386" t="s">
        <v>3901</v>
      </c>
      <c r="C49" s="368" t="s">
        <v>3942</v>
      </c>
      <c r="D49" s="368" t="s">
        <v>3922</v>
      </c>
      <c r="E49" s="368" t="s">
        <v>3930</v>
      </c>
      <c r="F49" s="368">
        <v>4</v>
      </c>
      <c r="G49" s="368" t="s">
        <v>3910</v>
      </c>
      <c r="H49" s="352"/>
      <c r="I49" s="364"/>
      <c r="J49" s="364"/>
      <c r="K49" s="355">
        <v>1680</v>
      </c>
      <c r="L49" s="366" t="s">
        <v>3905</v>
      </c>
    </row>
    <row r="50" ht="21" customHeight="1" spans="1:12">
      <c r="A50" s="350">
        <v>44</v>
      </c>
      <c r="B50" s="386" t="s">
        <v>3901</v>
      </c>
      <c r="C50" s="368" t="s">
        <v>3943</v>
      </c>
      <c r="D50" s="368" t="s">
        <v>3944</v>
      </c>
      <c r="E50" s="368" t="s">
        <v>386</v>
      </c>
      <c r="F50" s="368">
        <v>24</v>
      </c>
      <c r="G50" s="368" t="s">
        <v>3910</v>
      </c>
      <c r="H50" s="352"/>
      <c r="I50" s="364"/>
      <c r="J50" s="364"/>
      <c r="K50" s="355">
        <v>1680</v>
      </c>
      <c r="L50" s="366" t="s">
        <v>3905</v>
      </c>
    </row>
    <row r="51" ht="21" customHeight="1" spans="1:12">
      <c r="A51" s="350">
        <v>45</v>
      </c>
      <c r="B51" s="386" t="s">
        <v>3901</v>
      </c>
      <c r="C51" s="368" t="s">
        <v>3945</v>
      </c>
      <c r="D51" s="368" t="s">
        <v>3946</v>
      </c>
      <c r="E51" s="368" t="s">
        <v>342</v>
      </c>
      <c r="F51" s="368">
        <v>3</v>
      </c>
      <c r="G51" s="368" t="s">
        <v>3910</v>
      </c>
      <c r="H51" s="352"/>
      <c r="I51" s="364"/>
      <c r="J51" s="364"/>
      <c r="K51" s="355">
        <v>1680</v>
      </c>
      <c r="L51" s="366" t="s">
        <v>3905</v>
      </c>
    </row>
    <row r="52" ht="21" customHeight="1" spans="1:12">
      <c r="A52" s="350">
        <v>46</v>
      </c>
      <c r="B52" s="386" t="s">
        <v>3901</v>
      </c>
      <c r="C52" s="368" t="s">
        <v>3947</v>
      </c>
      <c r="D52" s="368" t="s">
        <v>3948</v>
      </c>
      <c r="E52" s="368" t="s">
        <v>342</v>
      </c>
      <c r="F52" s="368">
        <v>1</v>
      </c>
      <c r="G52" s="368" t="s">
        <v>3910</v>
      </c>
      <c r="H52" s="352"/>
      <c r="I52" s="364"/>
      <c r="J52" s="364"/>
      <c r="K52" s="355">
        <v>1680</v>
      </c>
      <c r="L52" s="366" t="s">
        <v>3905</v>
      </c>
    </row>
    <row r="53" ht="21" customHeight="1" spans="1:12">
      <c r="A53" s="350">
        <v>47</v>
      </c>
      <c r="B53" s="386" t="s">
        <v>3901</v>
      </c>
      <c r="C53" s="368" t="s">
        <v>3949</v>
      </c>
      <c r="D53" s="368"/>
      <c r="E53" s="368" t="s">
        <v>386</v>
      </c>
      <c r="F53" s="368">
        <v>1</v>
      </c>
      <c r="G53" s="368" t="s">
        <v>3910</v>
      </c>
      <c r="H53" s="352"/>
      <c r="I53" s="364"/>
      <c r="J53" s="364"/>
      <c r="K53" s="355">
        <v>1680</v>
      </c>
      <c r="L53" s="366" t="s">
        <v>3905</v>
      </c>
    </row>
    <row r="54" ht="21" customHeight="1" spans="1:12">
      <c r="A54" s="350">
        <v>48</v>
      </c>
      <c r="B54" s="386" t="s">
        <v>3901</v>
      </c>
      <c r="C54" s="368" t="s">
        <v>3950</v>
      </c>
      <c r="D54" s="368" t="s">
        <v>3951</v>
      </c>
      <c r="E54" s="368" t="s">
        <v>386</v>
      </c>
      <c r="F54" s="368">
        <v>2</v>
      </c>
      <c r="G54" s="368" t="s">
        <v>3910</v>
      </c>
      <c r="H54" s="352"/>
      <c r="I54" s="364"/>
      <c r="J54" s="364"/>
      <c r="K54" s="355">
        <v>1680</v>
      </c>
      <c r="L54" s="366" t="s">
        <v>3905</v>
      </c>
    </row>
    <row r="55" ht="21" customHeight="1" spans="1:12">
      <c r="A55" s="350">
        <v>49</v>
      </c>
      <c r="B55" s="386" t="s">
        <v>3901</v>
      </c>
      <c r="C55" s="368" t="s">
        <v>3950</v>
      </c>
      <c r="D55" s="368" t="s">
        <v>3952</v>
      </c>
      <c r="E55" s="368" t="s">
        <v>386</v>
      </c>
      <c r="F55" s="368">
        <v>2</v>
      </c>
      <c r="G55" s="368" t="s">
        <v>3910</v>
      </c>
      <c r="H55" s="352"/>
      <c r="I55" s="364"/>
      <c r="J55" s="364"/>
      <c r="K55" s="355">
        <v>1680</v>
      </c>
      <c r="L55" s="366" t="s">
        <v>3905</v>
      </c>
    </row>
    <row r="56" ht="21" customHeight="1" spans="1:12">
      <c r="A56" s="350">
        <v>50</v>
      </c>
      <c r="B56" s="386" t="s">
        <v>3901</v>
      </c>
      <c r="C56" s="368" t="s">
        <v>3950</v>
      </c>
      <c r="D56" s="368" t="s">
        <v>3953</v>
      </c>
      <c r="E56" s="368" t="s">
        <v>386</v>
      </c>
      <c r="F56" s="368">
        <v>2</v>
      </c>
      <c r="G56" s="368" t="s">
        <v>3910</v>
      </c>
      <c r="H56" s="352"/>
      <c r="I56" s="364"/>
      <c r="J56" s="364"/>
      <c r="K56" s="355">
        <v>1680</v>
      </c>
      <c r="L56" s="366" t="s">
        <v>3905</v>
      </c>
    </row>
    <row r="57" ht="21" customHeight="1" spans="1:12">
      <c r="A57" s="350">
        <v>51</v>
      </c>
      <c r="B57" s="386" t="s">
        <v>3901</v>
      </c>
      <c r="C57" s="367" t="s">
        <v>3954</v>
      </c>
      <c r="D57" s="368" t="s">
        <v>3941</v>
      </c>
      <c r="E57" s="368" t="s">
        <v>3930</v>
      </c>
      <c r="F57" s="368">
        <v>4</v>
      </c>
      <c r="G57" s="368" t="s">
        <v>3910</v>
      </c>
      <c r="H57" s="352"/>
      <c r="I57" s="364"/>
      <c r="J57" s="364"/>
      <c r="K57" s="355">
        <v>1680</v>
      </c>
      <c r="L57" s="366" t="s">
        <v>3905</v>
      </c>
    </row>
    <row r="58" ht="21" customHeight="1" spans="1:12">
      <c r="A58" s="350">
        <v>52</v>
      </c>
      <c r="B58" s="386" t="s">
        <v>3901</v>
      </c>
      <c r="C58" s="367" t="s">
        <v>3955</v>
      </c>
      <c r="D58" s="368" t="s">
        <v>3941</v>
      </c>
      <c r="E58" s="368" t="s">
        <v>3930</v>
      </c>
      <c r="F58" s="368">
        <v>4</v>
      </c>
      <c r="G58" s="368" t="s">
        <v>3910</v>
      </c>
      <c r="H58" s="352"/>
      <c r="I58" s="364"/>
      <c r="J58" s="364"/>
      <c r="K58" s="355">
        <v>1680</v>
      </c>
      <c r="L58" s="366" t="s">
        <v>3905</v>
      </c>
    </row>
    <row r="59" ht="21" customHeight="1" spans="1:12">
      <c r="A59" s="350">
        <v>53</v>
      </c>
      <c r="B59" s="386" t="s">
        <v>3901</v>
      </c>
      <c r="C59" s="368" t="s">
        <v>3956</v>
      </c>
      <c r="D59" s="368" t="s">
        <v>3941</v>
      </c>
      <c r="E59" s="368" t="s">
        <v>386</v>
      </c>
      <c r="F59" s="368">
        <v>4</v>
      </c>
      <c r="G59" s="368" t="s">
        <v>3910</v>
      </c>
      <c r="H59" s="352"/>
      <c r="I59" s="364"/>
      <c r="J59" s="364"/>
      <c r="K59" s="355">
        <v>1680</v>
      </c>
      <c r="L59" s="366" t="s">
        <v>3905</v>
      </c>
    </row>
    <row r="60" ht="21" customHeight="1" spans="1:12">
      <c r="A60" s="350">
        <v>54</v>
      </c>
      <c r="B60" s="386" t="s">
        <v>3901</v>
      </c>
      <c r="C60" s="368" t="s">
        <v>3956</v>
      </c>
      <c r="D60" s="368" t="s">
        <v>3937</v>
      </c>
      <c r="E60" s="368" t="s">
        <v>386</v>
      </c>
      <c r="F60" s="368">
        <v>1</v>
      </c>
      <c r="G60" s="368" t="s">
        <v>3910</v>
      </c>
      <c r="H60" s="352"/>
      <c r="I60" s="364"/>
      <c r="J60" s="364"/>
      <c r="K60" s="355">
        <v>1680</v>
      </c>
      <c r="L60" s="366" t="s">
        <v>3905</v>
      </c>
    </row>
    <row r="61" ht="21" customHeight="1" spans="1:12">
      <c r="A61" s="350">
        <v>55</v>
      </c>
      <c r="B61" s="386" t="s">
        <v>3901</v>
      </c>
      <c r="C61" s="368" t="s">
        <v>1430</v>
      </c>
      <c r="D61" s="368" t="s">
        <v>3941</v>
      </c>
      <c r="E61" s="368" t="s">
        <v>342</v>
      </c>
      <c r="F61" s="368">
        <v>2</v>
      </c>
      <c r="G61" s="368" t="s">
        <v>3910</v>
      </c>
      <c r="H61" s="352"/>
      <c r="I61" s="364"/>
      <c r="J61" s="364"/>
      <c r="K61" s="355">
        <v>1680</v>
      </c>
      <c r="L61" s="366" t="s">
        <v>3905</v>
      </c>
    </row>
    <row r="62" ht="21" customHeight="1" spans="1:12">
      <c r="A62" s="350">
        <v>56</v>
      </c>
      <c r="B62" s="386" t="s">
        <v>3901</v>
      </c>
      <c r="C62" s="368" t="s">
        <v>1430</v>
      </c>
      <c r="D62" s="368" t="s">
        <v>3937</v>
      </c>
      <c r="E62" s="368" t="s">
        <v>342</v>
      </c>
      <c r="F62" s="368">
        <v>1</v>
      </c>
      <c r="G62" s="368" t="s">
        <v>3910</v>
      </c>
      <c r="H62" s="352"/>
      <c r="I62" s="364"/>
      <c r="J62" s="364"/>
      <c r="K62" s="355">
        <v>1680</v>
      </c>
      <c r="L62" s="366" t="s">
        <v>3905</v>
      </c>
    </row>
    <row r="63" ht="21" customHeight="1" spans="1:12">
      <c r="A63" s="350">
        <v>57</v>
      </c>
      <c r="B63" s="386" t="s">
        <v>3901</v>
      </c>
      <c r="C63" s="368" t="s">
        <v>3957</v>
      </c>
      <c r="D63" s="368" t="s">
        <v>3958</v>
      </c>
      <c r="E63" s="368" t="s">
        <v>1381</v>
      </c>
      <c r="F63" s="368">
        <v>128</v>
      </c>
      <c r="G63" s="368" t="s">
        <v>3897</v>
      </c>
      <c r="H63" s="352"/>
      <c r="I63" s="364"/>
      <c r="J63" s="364"/>
      <c r="K63" s="355">
        <v>1680</v>
      </c>
      <c r="L63" s="366" t="s">
        <v>3905</v>
      </c>
    </row>
    <row r="64" ht="21" customHeight="1" spans="1:12">
      <c r="A64" s="350">
        <v>58</v>
      </c>
      <c r="B64" s="386" t="s">
        <v>3901</v>
      </c>
      <c r="C64" s="368" t="s">
        <v>3959</v>
      </c>
      <c r="D64" s="368"/>
      <c r="E64" s="368" t="s">
        <v>476</v>
      </c>
      <c r="F64" s="368">
        <v>13</v>
      </c>
      <c r="G64" s="368" t="s">
        <v>3910</v>
      </c>
      <c r="H64" s="352"/>
      <c r="I64" s="364"/>
      <c r="J64" s="364"/>
      <c r="K64" s="355">
        <v>1680</v>
      </c>
      <c r="L64" s="366" t="s">
        <v>3905</v>
      </c>
    </row>
    <row r="65" ht="21" customHeight="1" spans="1:12">
      <c r="A65" s="350">
        <v>59</v>
      </c>
      <c r="B65" s="386" t="s">
        <v>3901</v>
      </c>
      <c r="C65" s="368" t="s">
        <v>3960</v>
      </c>
      <c r="D65" s="368"/>
      <c r="E65" s="368" t="s">
        <v>476</v>
      </c>
      <c r="F65" s="368">
        <v>6</v>
      </c>
      <c r="G65" s="368" t="s">
        <v>3910</v>
      </c>
      <c r="H65" s="352"/>
      <c r="I65" s="364"/>
      <c r="J65" s="364"/>
      <c r="K65" s="355">
        <v>1680</v>
      </c>
      <c r="L65" s="366" t="s">
        <v>5076</v>
      </c>
    </row>
    <row r="66" ht="21" customHeight="1" spans="1:12">
      <c r="A66" s="350">
        <v>60</v>
      </c>
      <c r="B66" s="386" t="s">
        <v>3901</v>
      </c>
      <c r="C66" s="368" t="s">
        <v>3962</v>
      </c>
      <c r="D66" s="368"/>
      <c r="E66" s="368" t="s">
        <v>840</v>
      </c>
      <c r="F66" s="368">
        <v>200</v>
      </c>
      <c r="G66" s="368" t="s">
        <v>3910</v>
      </c>
      <c r="H66" s="352"/>
      <c r="I66" s="364"/>
      <c r="J66" s="364"/>
      <c r="K66" s="355">
        <v>1680</v>
      </c>
      <c r="L66" s="366" t="s">
        <v>3905</v>
      </c>
    </row>
    <row r="67" ht="21" customHeight="1" spans="1:12">
      <c r="A67" s="350">
        <v>61</v>
      </c>
      <c r="B67" s="386" t="s">
        <v>3901</v>
      </c>
      <c r="C67" s="368" t="s">
        <v>3963</v>
      </c>
      <c r="D67" s="368" t="s">
        <v>3932</v>
      </c>
      <c r="E67" s="368" t="s">
        <v>342</v>
      </c>
      <c r="F67" s="368">
        <v>3</v>
      </c>
      <c r="G67" s="368" t="s">
        <v>3910</v>
      </c>
      <c r="H67" s="352"/>
      <c r="I67" s="364"/>
      <c r="J67" s="364"/>
      <c r="K67" s="355">
        <v>1680</v>
      </c>
      <c r="L67" s="366" t="s">
        <v>3905</v>
      </c>
    </row>
    <row r="68" ht="21" customHeight="1" spans="1:12">
      <c r="A68" s="350">
        <v>62</v>
      </c>
      <c r="B68" s="386" t="s">
        <v>3901</v>
      </c>
      <c r="C68" s="368" t="s">
        <v>3964</v>
      </c>
      <c r="D68" s="368"/>
      <c r="E68" s="368" t="s">
        <v>378</v>
      </c>
      <c r="F68" s="368">
        <v>16</v>
      </c>
      <c r="G68" s="368" t="s">
        <v>3910</v>
      </c>
      <c r="H68" s="352"/>
      <c r="I68" s="364"/>
      <c r="J68" s="364"/>
      <c r="K68" s="355">
        <v>1680</v>
      </c>
      <c r="L68" s="366" t="s">
        <v>3905</v>
      </c>
    </row>
    <row r="69" ht="21" customHeight="1" spans="1:12">
      <c r="A69" s="350">
        <v>63</v>
      </c>
      <c r="B69" s="386" t="s">
        <v>3901</v>
      </c>
      <c r="C69" s="368" t="s">
        <v>3965</v>
      </c>
      <c r="D69" s="368" t="s">
        <v>3916</v>
      </c>
      <c r="E69" s="368" t="s">
        <v>342</v>
      </c>
      <c r="F69" s="368">
        <v>3</v>
      </c>
      <c r="G69" s="368" t="s">
        <v>3910</v>
      </c>
      <c r="H69" s="352"/>
      <c r="I69" s="364"/>
      <c r="J69" s="364"/>
      <c r="K69" s="355">
        <v>1680</v>
      </c>
      <c r="L69" s="366" t="s">
        <v>3905</v>
      </c>
    </row>
    <row r="70" ht="21" customHeight="1" spans="1:12">
      <c r="A70" s="350">
        <v>64</v>
      </c>
      <c r="B70" s="386" t="s">
        <v>3901</v>
      </c>
      <c r="C70" s="368" t="s">
        <v>3966</v>
      </c>
      <c r="D70" s="368" t="s">
        <v>3967</v>
      </c>
      <c r="E70" s="368" t="s">
        <v>342</v>
      </c>
      <c r="F70" s="368">
        <v>1</v>
      </c>
      <c r="G70" s="368" t="s">
        <v>3910</v>
      </c>
      <c r="H70" s="352"/>
      <c r="I70" s="364"/>
      <c r="J70" s="364"/>
      <c r="K70" s="355">
        <v>1680</v>
      </c>
      <c r="L70" s="366" t="s">
        <v>3905</v>
      </c>
    </row>
    <row r="71" ht="21" customHeight="1" spans="1:12">
      <c r="A71" s="350">
        <v>65</v>
      </c>
      <c r="B71" s="386" t="s">
        <v>3901</v>
      </c>
      <c r="C71" s="368" t="s">
        <v>1430</v>
      </c>
      <c r="D71" s="368" t="s">
        <v>3916</v>
      </c>
      <c r="E71" s="368" t="s">
        <v>342</v>
      </c>
      <c r="F71" s="368">
        <v>1</v>
      </c>
      <c r="G71" s="368" t="s">
        <v>3910</v>
      </c>
      <c r="H71" s="352"/>
      <c r="I71" s="364"/>
      <c r="J71" s="364"/>
      <c r="K71" s="355">
        <v>1680</v>
      </c>
      <c r="L71" s="366" t="s">
        <v>3905</v>
      </c>
    </row>
    <row r="72" ht="21" customHeight="1" spans="1:12">
      <c r="A72" s="350">
        <v>66</v>
      </c>
      <c r="B72" s="386" t="s">
        <v>3901</v>
      </c>
      <c r="C72" s="368" t="s">
        <v>3968</v>
      </c>
      <c r="D72" s="368" t="s">
        <v>3916</v>
      </c>
      <c r="E72" s="368" t="s">
        <v>3969</v>
      </c>
      <c r="F72" s="368">
        <v>2</v>
      </c>
      <c r="G72" s="368" t="s">
        <v>3910</v>
      </c>
      <c r="H72" s="352"/>
      <c r="I72" s="364"/>
      <c r="J72" s="364"/>
      <c r="K72" s="355">
        <v>1680</v>
      </c>
      <c r="L72" s="366" t="s">
        <v>3905</v>
      </c>
    </row>
    <row r="73" ht="21" customHeight="1" spans="1:12">
      <c r="A73" s="350">
        <v>67</v>
      </c>
      <c r="B73" s="386" t="s">
        <v>3901</v>
      </c>
      <c r="C73" s="368" t="s">
        <v>1696</v>
      </c>
      <c r="D73" s="368" t="s">
        <v>3916</v>
      </c>
      <c r="E73" s="368" t="s">
        <v>1381</v>
      </c>
      <c r="F73" s="368">
        <v>4</v>
      </c>
      <c r="G73" s="368" t="s">
        <v>3910</v>
      </c>
      <c r="H73" s="352"/>
      <c r="I73" s="364"/>
      <c r="J73" s="364"/>
      <c r="K73" s="355">
        <v>1680</v>
      </c>
      <c r="L73" s="366" t="s">
        <v>3905</v>
      </c>
    </row>
    <row r="74" ht="21" customHeight="1" spans="1:12">
      <c r="A74" s="350">
        <v>68</v>
      </c>
      <c r="B74" s="386" t="s">
        <v>3901</v>
      </c>
      <c r="C74" s="367" t="s">
        <v>3970</v>
      </c>
      <c r="D74" s="368" t="s">
        <v>3932</v>
      </c>
      <c r="E74" s="368" t="s">
        <v>386</v>
      </c>
      <c r="F74" s="368">
        <v>2</v>
      </c>
      <c r="G74" s="368" t="s">
        <v>3910</v>
      </c>
      <c r="H74" s="352"/>
      <c r="I74" s="364"/>
      <c r="J74" s="364"/>
      <c r="K74" s="355">
        <v>1680</v>
      </c>
      <c r="L74" s="366" t="s">
        <v>3905</v>
      </c>
    </row>
    <row r="75" ht="21" customHeight="1" spans="1:12">
      <c r="A75" s="350">
        <v>69</v>
      </c>
      <c r="B75" s="386" t="s">
        <v>3901</v>
      </c>
      <c r="C75" s="367" t="s">
        <v>3971</v>
      </c>
      <c r="D75" s="367" t="s">
        <v>3972</v>
      </c>
      <c r="E75" s="368" t="s">
        <v>476</v>
      </c>
      <c r="F75" s="368">
        <v>2</v>
      </c>
      <c r="G75" s="368" t="s">
        <v>3910</v>
      </c>
      <c r="H75" s="352"/>
      <c r="I75" s="364"/>
      <c r="J75" s="364"/>
      <c r="K75" s="355">
        <v>1680</v>
      </c>
      <c r="L75" s="366" t="s">
        <v>3905</v>
      </c>
    </row>
    <row r="76" ht="21" customHeight="1" spans="1:12">
      <c r="A76" s="350">
        <v>70</v>
      </c>
      <c r="B76" s="386" t="s">
        <v>3901</v>
      </c>
      <c r="C76" s="368" t="s">
        <v>655</v>
      </c>
      <c r="D76" s="368" t="s">
        <v>3973</v>
      </c>
      <c r="E76" s="368" t="s">
        <v>386</v>
      </c>
      <c r="F76" s="368">
        <v>1</v>
      </c>
      <c r="G76" s="368" t="s">
        <v>3910</v>
      </c>
      <c r="H76" s="352"/>
      <c r="I76" s="364"/>
      <c r="J76" s="364"/>
      <c r="K76" s="355">
        <v>1680</v>
      </c>
      <c r="L76" s="366" t="s">
        <v>3905</v>
      </c>
    </row>
    <row r="77" ht="21" customHeight="1" spans="1:12">
      <c r="A77" s="350">
        <v>71</v>
      </c>
      <c r="B77" s="386" t="s">
        <v>3901</v>
      </c>
      <c r="C77" s="368" t="s">
        <v>3974</v>
      </c>
      <c r="D77" s="368" t="s">
        <v>3975</v>
      </c>
      <c r="E77" s="368" t="s">
        <v>468</v>
      </c>
      <c r="F77" s="368">
        <v>600</v>
      </c>
      <c r="G77" s="368" t="s">
        <v>3910</v>
      </c>
      <c r="H77" s="352"/>
      <c r="I77" s="364"/>
      <c r="J77" s="364"/>
      <c r="K77" s="355">
        <v>1680</v>
      </c>
      <c r="L77" s="366" t="s">
        <v>3905</v>
      </c>
    </row>
    <row r="78" ht="21" customHeight="1" spans="1:12">
      <c r="A78" s="350">
        <v>72</v>
      </c>
      <c r="B78" s="386" t="s">
        <v>3901</v>
      </c>
      <c r="C78" s="368" t="s">
        <v>3976</v>
      </c>
      <c r="D78" s="368"/>
      <c r="E78" s="368" t="s">
        <v>701</v>
      </c>
      <c r="F78" s="368">
        <v>8</v>
      </c>
      <c r="G78" s="368" t="s">
        <v>3977</v>
      </c>
      <c r="H78" s="352"/>
      <c r="I78" s="364"/>
      <c r="J78" s="364"/>
      <c r="K78" s="355">
        <v>1680</v>
      </c>
      <c r="L78" s="366" t="s">
        <v>3905</v>
      </c>
    </row>
    <row r="79" ht="21" customHeight="1" spans="1:12">
      <c r="A79" s="350">
        <v>73</v>
      </c>
      <c r="B79" s="386" t="s">
        <v>3901</v>
      </c>
      <c r="C79" s="368" t="s">
        <v>3978</v>
      </c>
      <c r="D79" s="368"/>
      <c r="E79" s="368" t="s">
        <v>701</v>
      </c>
      <c r="F79" s="368">
        <v>5</v>
      </c>
      <c r="G79" s="368" t="s">
        <v>3977</v>
      </c>
      <c r="H79" s="352"/>
      <c r="I79" s="364"/>
      <c r="J79" s="364"/>
      <c r="K79" s="355">
        <v>1680</v>
      </c>
      <c r="L79" s="366" t="s">
        <v>3905</v>
      </c>
    </row>
    <row r="80" ht="21" customHeight="1" spans="1:12">
      <c r="A80" s="350">
        <v>74</v>
      </c>
      <c r="B80" s="386" t="s">
        <v>3901</v>
      </c>
      <c r="C80" s="368" t="s">
        <v>796</v>
      </c>
      <c r="D80" s="368"/>
      <c r="E80" s="368" t="s">
        <v>701</v>
      </c>
      <c r="F80" s="368">
        <v>2</v>
      </c>
      <c r="G80" s="368" t="s">
        <v>3977</v>
      </c>
      <c r="H80" s="352"/>
      <c r="I80" s="364"/>
      <c r="J80" s="364"/>
      <c r="K80" s="355">
        <v>1680</v>
      </c>
      <c r="L80" s="366" t="s">
        <v>3905</v>
      </c>
    </row>
    <row r="81" ht="21" customHeight="1" spans="1:12">
      <c r="A81" s="350">
        <v>75</v>
      </c>
      <c r="B81" s="386" t="s">
        <v>3901</v>
      </c>
      <c r="C81" s="368" t="s">
        <v>3979</v>
      </c>
      <c r="D81" s="368"/>
      <c r="E81" s="368" t="s">
        <v>701</v>
      </c>
      <c r="F81" s="368">
        <v>2</v>
      </c>
      <c r="G81" s="368" t="s">
        <v>3977</v>
      </c>
      <c r="H81" s="352"/>
      <c r="I81" s="364"/>
      <c r="J81" s="364"/>
      <c r="K81" s="355">
        <v>1680</v>
      </c>
      <c r="L81" s="366" t="s">
        <v>3905</v>
      </c>
    </row>
    <row r="82" ht="21" customHeight="1" spans="1:12">
      <c r="A82" s="350">
        <v>76</v>
      </c>
      <c r="B82" s="386" t="s">
        <v>3901</v>
      </c>
      <c r="C82" s="368" t="s">
        <v>3980</v>
      </c>
      <c r="D82" s="368"/>
      <c r="E82" s="368" t="s">
        <v>701</v>
      </c>
      <c r="F82" s="368">
        <v>3</v>
      </c>
      <c r="G82" s="368" t="s">
        <v>3977</v>
      </c>
      <c r="H82" s="352"/>
      <c r="I82" s="364"/>
      <c r="J82" s="364"/>
      <c r="K82" s="355">
        <v>1680</v>
      </c>
      <c r="L82" s="366" t="s">
        <v>3905</v>
      </c>
    </row>
    <row r="83" ht="21" customHeight="1" spans="1:12">
      <c r="A83" s="350">
        <v>77</v>
      </c>
      <c r="B83" s="386" t="s">
        <v>3901</v>
      </c>
      <c r="C83" s="368" t="s">
        <v>3981</v>
      </c>
      <c r="D83" s="368"/>
      <c r="E83" s="368" t="s">
        <v>701</v>
      </c>
      <c r="F83" s="368">
        <v>3</v>
      </c>
      <c r="G83" s="368" t="s">
        <v>3977</v>
      </c>
      <c r="H83" s="352"/>
      <c r="I83" s="364"/>
      <c r="J83" s="364"/>
      <c r="K83" s="355">
        <v>1680</v>
      </c>
      <c r="L83" s="366" t="s">
        <v>3905</v>
      </c>
    </row>
    <row r="84" ht="21" customHeight="1" spans="1:12">
      <c r="A84" s="350">
        <v>78</v>
      </c>
      <c r="B84" s="386" t="s">
        <v>3901</v>
      </c>
      <c r="C84" s="368" t="s">
        <v>3982</v>
      </c>
      <c r="D84" s="368"/>
      <c r="E84" s="368" t="s">
        <v>386</v>
      </c>
      <c r="F84" s="368">
        <v>1</v>
      </c>
      <c r="G84" s="368" t="s">
        <v>3977</v>
      </c>
      <c r="H84" s="352"/>
      <c r="I84" s="364"/>
      <c r="J84" s="364"/>
      <c r="K84" s="355">
        <v>1680</v>
      </c>
      <c r="L84" s="366" t="s">
        <v>3905</v>
      </c>
    </row>
    <row r="85" ht="21" customHeight="1" spans="1:12">
      <c r="A85" s="350">
        <v>79</v>
      </c>
      <c r="B85" s="386" t="s">
        <v>3901</v>
      </c>
      <c r="C85" s="368" t="s">
        <v>3983</v>
      </c>
      <c r="D85" s="368"/>
      <c r="E85" s="368" t="s">
        <v>386</v>
      </c>
      <c r="F85" s="368">
        <v>1</v>
      </c>
      <c r="G85" s="368" t="s">
        <v>3977</v>
      </c>
      <c r="H85" s="352"/>
      <c r="I85" s="364"/>
      <c r="J85" s="364"/>
      <c r="K85" s="355">
        <v>1680</v>
      </c>
      <c r="L85" s="366" t="s">
        <v>3905</v>
      </c>
    </row>
    <row r="86" ht="21" customHeight="1" spans="1:12">
      <c r="A86" s="350">
        <v>80</v>
      </c>
      <c r="B86" s="386" t="s">
        <v>3901</v>
      </c>
      <c r="C86" s="367" t="s">
        <v>3984</v>
      </c>
      <c r="D86" s="368"/>
      <c r="E86" s="368" t="s">
        <v>746</v>
      </c>
      <c r="F86" s="368">
        <v>1</v>
      </c>
      <c r="G86" s="368" t="s">
        <v>3977</v>
      </c>
      <c r="H86" s="352"/>
      <c r="I86" s="364" t="s">
        <v>3985</v>
      </c>
      <c r="J86" s="364"/>
      <c r="K86" s="355">
        <v>1680</v>
      </c>
      <c r="L86" s="366" t="s">
        <v>3905</v>
      </c>
    </row>
    <row r="87" ht="21" customHeight="1" spans="1:12">
      <c r="A87" s="350">
        <v>81</v>
      </c>
      <c r="B87" s="386" t="s">
        <v>3901</v>
      </c>
      <c r="C87" s="367" t="s">
        <v>3986</v>
      </c>
      <c r="D87" s="368"/>
      <c r="E87" s="368" t="s">
        <v>746</v>
      </c>
      <c r="F87" s="368">
        <v>1</v>
      </c>
      <c r="G87" s="368" t="s">
        <v>3977</v>
      </c>
      <c r="H87" s="352"/>
      <c r="I87" s="364"/>
      <c r="J87" s="364"/>
      <c r="K87" s="355">
        <v>1680</v>
      </c>
      <c r="L87" s="366" t="s">
        <v>3905</v>
      </c>
    </row>
    <row r="88" ht="21" customHeight="1" spans="1:12">
      <c r="A88" s="350">
        <v>82</v>
      </c>
      <c r="B88" s="386" t="s">
        <v>3901</v>
      </c>
      <c r="C88" s="367" t="s">
        <v>3987</v>
      </c>
      <c r="D88" s="368" t="s">
        <v>3988</v>
      </c>
      <c r="E88" s="368" t="s">
        <v>386</v>
      </c>
      <c r="F88" s="368">
        <v>4</v>
      </c>
      <c r="G88" s="368" t="s">
        <v>3910</v>
      </c>
      <c r="H88" s="352"/>
      <c r="I88" s="364"/>
      <c r="J88" s="364"/>
      <c r="K88" s="355">
        <v>1680</v>
      </c>
      <c r="L88" s="366" t="s">
        <v>3905</v>
      </c>
    </row>
    <row r="89" ht="21" customHeight="1" spans="1:12">
      <c r="A89" s="350">
        <v>83</v>
      </c>
      <c r="B89" s="386" t="s">
        <v>3901</v>
      </c>
      <c r="C89" s="368" t="s">
        <v>3989</v>
      </c>
      <c r="D89" s="368" t="s">
        <v>3990</v>
      </c>
      <c r="E89" s="368" t="s">
        <v>386</v>
      </c>
      <c r="F89" s="368">
        <v>1</v>
      </c>
      <c r="G89" s="368" t="s">
        <v>3910</v>
      </c>
      <c r="H89" s="352"/>
      <c r="I89" s="364"/>
      <c r="J89" s="364"/>
      <c r="K89" s="355">
        <v>1680</v>
      </c>
      <c r="L89" s="366" t="s">
        <v>3905</v>
      </c>
    </row>
    <row r="90" ht="21" customHeight="1" spans="1:12">
      <c r="A90" s="350">
        <v>84</v>
      </c>
      <c r="B90" s="386" t="s">
        <v>3901</v>
      </c>
      <c r="C90" s="368" t="s">
        <v>3991</v>
      </c>
      <c r="D90" s="368" t="s">
        <v>3992</v>
      </c>
      <c r="E90" s="368" t="s">
        <v>386</v>
      </c>
      <c r="F90" s="368">
        <v>1</v>
      </c>
      <c r="G90" s="368" t="s">
        <v>3910</v>
      </c>
      <c r="H90" s="352"/>
      <c r="I90" s="364"/>
      <c r="J90" s="364"/>
      <c r="K90" s="355">
        <v>1680</v>
      </c>
      <c r="L90" s="366" t="s">
        <v>3905</v>
      </c>
    </row>
    <row r="91" ht="21" customHeight="1" spans="1:12">
      <c r="A91" s="350">
        <v>85</v>
      </c>
      <c r="B91" s="386" t="s">
        <v>3901</v>
      </c>
      <c r="C91" s="368" t="s">
        <v>3993</v>
      </c>
      <c r="D91" s="368" t="s">
        <v>3990</v>
      </c>
      <c r="E91" s="368" t="s">
        <v>386</v>
      </c>
      <c r="F91" s="368">
        <v>3</v>
      </c>
      <c r="G91" s="368" t="s">
        <v>3910</v>
      </c>
      <c r="H91" s="352"/>
      <c r="I91" s="364"/>
      <c r="J91" s="364"/>
      <c r="K91" s="355">
        <v>1680</v>
      </c>
      <c r="L91" s="366" t="s">
        <v>3905</v>
      </c>
    </row>
    <row r="92" ht="21" customHeight="1" spans="1:12">
      <c r="A92" s="350">
        <v>86</v>
      </c>
      <c r="B92" s="386" t="s">
        <v>3901</v>
      </c>
      <c r="C92" s="368" t="s">
        <v>3991</v>
      </c>
      <c r="D92" s="368" t="s">
        <v>3994</v>
      </c>
      <c r="E92" s="368" t="s">
        <v>386</v>
      </c>
      <c r="F92" s="368">
        <v>2</v>
      </c>
      <c r="G92" s="368" t="s">
        <v>3910</v>
      </c>
      <c r="H92" s="352"/>
      <c r="I92" s="364"/>
      <c r="J92" s="364"/>
      <c r="K92" s="355">
        <v>1680</v>
      </c>
      <c r="L92" s="366" t="s">
        <v>3905</v>
      </c>
    </row>
    <row r="93" ht="21" customHeight="1" spans="1:12">
      <c r="A93" s="350">
        <v>87</v>
      </c>
      <c r="B93" s="386" t="s">
        <v>3901</v>
      </c>
      <c r="C93" s="368" t="s">
        <v>3995</v>
      </c>
      <c r="D93" s="368" t="s">
        <v>3996</v>
      </c>
      <c r="E93" s="368" t="s">
        <v>386</v>
      </c>
      <c r="F93" s="368">
        <v>1</v>
      </c>
      <c r="G93" s="368" t="s">
        <v>3910</v>
      </c>
      <c r="H93" s="352"/>
      <c r="I93" s="364"/>
      <c r="J93" s="364"/>
      <c r="K93" s="355">
        <v>1680</v>
      </c>
      <c r="L93" s="366" t="s">
        <v>3905</v>
      </c>
    </row>
    <row r="94" ht="21" customHeight="1" spans="1:12">
      <c r="A94" s="350">
        <v>88</v>
      </c>
      <c r="B94" s="386" t="s">
        <v>3901</v>
      </c>
      <c r="C94" s="368" t="s">
        <v>3997</v>
      </c>
      <c r="D94" s="368" t="s">
        <v>3998</v>
      </c>
      <c r="E94" s="368" t="s">
        <v>386</v>
      </c>
      <c r="F94" s="368">
        <v>1</v>
      </c>
      <c r="G94" s="368" t="s">
        <v>3910</v>
      </c>
      <c r="H94" s="352"/>
      <c r="I94" s="364"/>
      <c r="J94" s="364"/>
      <c r="K94" s="355">
        <v>1680</v>
      </c>
      <c r="L94" s="366" t="s">
        <v>3905</v>
      </c>
    </row>
    <row r="95" ht="21" customHeight="1" spans="1:12">
      <c r="A95" s="350">
        <v>89</v>
      </c>
      <c r="B95" s="386" t="s">
        <v>3901</v>
      </c>
      <c r="C95" s="384" t="s">
        <v>3999</v>
      </c>
      <c r="D95" s="384"/>
      <c r="E95" s="384" t="s">
        <v>386</v>
      </c>
      <c r="F95" s="384">
        <v>2</v>
      </c>
      <c r="G95" s="368" t="s">
        <v>3910</v>
      </c>
      <c r="H95" s="352"/>
      <c r="I95" s="364"/>
      <c r="J95" s="364"/>
      <c r="K95" s="355">
        <v>1680</v>
      </c>
      <c r="L95" s="366" t="s">
        <v>3905</v>
      </c>
    </row>
    <row r="96" ht="21" customHeight="1" spans="1:12">
      <c r="A96" s="350">
        <v>90</v>
      </c>
      <c r="B96" s="386" t="s">
        <v>3901</v>
      </c>
      <c r="C96" s="384" t="s">
        <v>4000</v>
      </c>
      <c r="D96" s="384"/>
      <c r="E96" s="384" t="s">
        <v>386</v>
      </c>
      <c r="F96" s="384">
        <v>10</v>
      </c>
      <c r="G96" s="368" t="s">
        <v>3910</v>
      </c>
      <c r="H96" s="352"/>
      <c r="I96" s="364"/>
      <c r="J96" s="364"/>
      <c r="K96" s="355">
        <v>1680</v>
      </c>
      <c r="L96" s="366" t="s">
        <v>3905</v>
      </c>
    </row>
    <row r="97" ht="21" customHeight="1" spans="1:12">
      <c r="A97" s="350">
        <v>91</v>
      </c>
      <c r="B97" s="386" t="s">
        <v>3901</v>
      </c>
      <c r="C97" s="384" t="s">
        <v>4001</v>
      </c>
      <c r="D97" s="384"/>
      <c r="E97" s="384" t="s">
        <v>386</v>
      </c>
      <c r="F97" s="384">
        <v>40</v>
      </c>
      <c r="G97" s="368" t="s">
        <v>3910</v>
      </c>
      <c r="H97" s="352"/>
      <c r="I97" s="364"/>
      <c r="J97" s="364"/>
      <c r="K97" s="355">
        <v>1680</v>
      </c>
      <c r="L97" s="366" t="s">
        <v>3905</v>
      </c>
    </row>
    <row r="98" ht="21" customHeight="1" spans="1:12">
      <c r="A98" s="350">
        <v>92</v>
      </c>
      <c r="B98" s="386" t="s">
        <v>3901</v>
      </c>
      <c r="C98" s="383" t="s">
        <v>2773</v>
      </c>
      <c r="D98" s="383" t="s">
        <v>4002</v>
      </c>
      <c r="E98" s="368" t="s">
        <v>386</v>
      </c>
      <c r="F98" s="368">
        <v>1</v>
      </c>
      <c r="G98" s="368" t="s">
        <v>3910</v>
      </c>
      <c r="H98" s="352"/>
      <c r="I98" s="364"/>
      <c r="J98" s="364"/>
      <c r="K98" s="355">
        <v>1680</v>
      </c>
      <c r="L98" s="366" t="s">
        <v>3905</v>
      </c>
    </row>
    <row r="99" ht="21" customHeight="1" spans="1:12">
      <c r="A99" s="350">
        <v>93</v>
      </c>
      <c r="B99" s="386" t="s">
        <v>3901</v>
      </c>
      <c r="C99" s="368" t="s">
        <v>4003</v>
      </c>
      <c r="D99" s="368" t="s">
        <v>4004</v>
      </c>
      <c r="E99" s="368" t="s">
        <v>386</v>
      </c>
      <c r="F99" s="368">
        <v>1</v>
      </c>
      <c r="G99" s="368" t="s">
        <v>3910</v>
      </c>
      <c r="H99" s="352"/>
      <c r="I99" s="364"/>
      <c r="J99" s="364"/>
      <c r="K99" s="355">
        <v>1680</v>
      </c>
      <c r="L99" s="366" t="s">
        <v>3905</v>
      </c>
    </row>
    <row r="100" ht="21" customHeight="1" spans="1:12">
      <c r="A100" s="350">
        <v>94</v>
      </c>
      <c r="B100" s="386" t="s">
        <v>3901</v>
      </c>
      <c r="C100" s="368" t="s">
        <v>4005</v>
      </c>
      <c r="D100" s="368" t="s">
        <v>4006</v>
      </c>
      <c r="E100" s="368" t="s">
        <v>386</v>
      </c>
      <c r="F100" s="368">
        <v>8</v>
      </c>
      <c r="G100" s="368" t="s">
        <v>3910</v>
      </c>
      <c r="H100" s="352"/>
      <c r="I100" s="364"/>
      <c r="J100" s="364"/>
      <c r="K100" s="355">
        <v>1680</v>
      </c>
      <c r="L100" s="366" t="s">
        <v>3905</v>
      </c>
    </row>
    <row r="101" ht="21" customHeight="1" spans="1:12">
      <c r="A101" s="350">
        <v>95</v>
      </c>
      <c r="B101" s="386" t="s">
        <v>3901</v>
      </c>
      <c r="C101" s="368" t="s">
        <v>394</v>
      </c>
      <c r="D101" s="368" t="s">
        <v>4007</v>
      </c>
      <c r="E101" s="368" t="s">
        <v>342</v>
      </c>
      <c r="F101" s="368">
        <v>2</v>
      </c>
      <c r="G101" s="368" t="s">
        <v>3910</v>
      </c>
      <c r="H101" s="352"/>
      <c r="I101" s="364"/>
      <c r="J101" s="364"/>
      <c r="K101" s="355">
        <v>1680</v>
      </c>
      <c r="L101" s="366" t="s">
        <v>3905</v>
      </c>
    </row>
    <row r="102" ht="21" customHeight="1" spans="1:12">
      <c r="A102" s="350">
        <v>96</v>
      </c>
      <c r="B102" s="386" t="s">
        <v>3901</v>
      </c>
      <c r="C102" s="368" t="s">
        <v>394</v>
      </c>
      <c r="D102" s="368" t="s">
        <v>4008</v>
      </c>
      <c r="E102" s="368" t="s">
        <v>342</v>
      </c>
      <c r="F102" s="368">
        <v>1</v>
      </c>
      <c r="G102" s="368" t="s">
        <v>3910</v>
      </c>
      <c r="H102" s="352"/>
      <c r="I102" s="364"/>
      <c r="J102" s="364"/>
      <c r="K102" s="355">
        <v>1680</v>
      </c>
      <c r="L102" s="366" t="s">
        <v>3905</v>
      </c>
    </row>
    <row r="103" ht="21" customHeight="1" spans="1:12">
      <c r="A103" s="350">
        <v>97</v>
      </c>
      <c r="B103" s="386" t="s">
        <v>3901</v>
      </c>
      <c r="C103" s="368" t="s">
        <v>394</v>
      </c>
      <c r="D103" s="368" t="s">
        <v>4009</v>
      </c>
      <c r="E103" s="368" t="s">
        <v>342</v>
      </c>
      <c r="F103" s="368">
        <v>4</v>
      </c>
      <c r="G103" s="368" t="s">
        <v>3910</v>
      </c>
      <c r="H103" s="352"/>
      <c r="I103" s="364"/>
      <c r="J103" s="364"/>
      <c r="K103" s="355">
        <v>1680</v>
      </c>
      <c r="L103" s="366" t="s">
        <v>3905</v>
      </c>
    </row>
    <row r="104" ht="21" customHeight="1" spans="1:12">
      <c r="A104" s="350">
        <v>98</v>
      </c>
      <c r="B104" s="386" t="s">
        <v>3901</v>
      </c>
      <c r="C104" s="368" t="s">
        <v>3936</v>
      </c>
      <c r="D104" s="367" t="s">
        <v>4010</v>
      </c>
      <c r="E104" s="368" t="s">
        <v>468</v>
      </c>
      <c r="F104" s="368">
        <v>200</v>
      </c>
      <c r="G104" s="368" t="s">
        <v>3893</v>
      </c>
      <c r="H104" s="352"/>
      <c r="I104" s="364"/>
      <c r="J104" s="364"/>
      <c r="K104" s="355">
        <v>1680</v>
      </c>
      <c r="L104" s="366" t="s">
        <v>3905</v>
      </c>
    </row>
    <row r="105" ht="21" customHeight="1" spans="1:12">
      <c r="A105" s="350">
        <v>99</v>
      </c>
      <c r="B105" s="386" t="s">
        <v>3901</v>
      </c>
      <c r="C105" s="368" t="s">
        <v>4011</v>
      </c>
      <c r="D105" s="368" t="s">
        <v>4012</v>
      </c>
      <c r="E105" s="368" t="s">
        <v>342</v>
      </c>
      <c r="F105" s="368">
        <v>2</v>
      </c>
      <c r="G105" s="368" t="s">
        <v>3893</v>
      </c>
      <c r="H105" s="352"/>
      <c r="I105" s="364"/>
      <c r="J105" s="364"/>
      <c r="K105" s="355">
        <v>1680</v>
      </c>
      <c r="L105" s="366" t="s">
        <v>3905</v>
      </c>
    </row>
    <row r="106" ht="21" customHeight="1" spans="1:12">
      <c r="A106" s="350">
        <v>100</v>
      </c>
      <c r="B106" s="386" t="s">
        <v>3901</v>
      </c>
      <c r="C106" s="368" t="s">
        <v>4011</v>
      </c>
      <c r="D106" s="368" t="s">
        <v>4013</v>
      </c>
      <c r="E106" s="368" t="s">
        <v>342</v>
      </c>
      <c r="F106" s="368">
        <v>1</v>
      </c>
      <c r="G106" s="368" t="s">
        <v>3893</v>
      </c>
      <c r="H106" s="352"/>
      <c r="I106" s="364"/>
      <c r="J106" s="364"/>
      <c r="K106" s="355">
        <v>1680</v>
      </c>
      <c r="L106" s="366" t="s">
        <v>3905</v>
      </c>
    </row>
    <row r="107" ht="21" customHeight="1" spans="1:12">
      <c r="A107" s="350">
        <v>101</v>
      </c>
      <c r="B107" s="386" t="s">
        <v>3901</v>
      </c>
      <c r="C107" s="368" t="s">
        <v>365</v>
      </c>
      <c r="D107" s="368" t="s">
        <v>4012</v>
      </c>
      <c r="E107" s="368" t="s">
        <v>342</v>
      </c>
      <c r="F107" s="368">
        <v>2</v>
      </c>
      <c r="G107" s="368" t="s">
        <v>3893</v>
      </c>
      <c r="H107" s="352"/>
      <c r="I107" s="364"/>
      <c r="J107" s="364"/>
      <c r="K107" s="355">
        <v>1680</v>
      </c>
      <c r="L107" s="366" t="s">
        <v>3905</v>
      </c>
    </row>
    <row r="108" ht="21" customHeight="1" spans="1:12">
      <c r="A108" s="350">
        <v>102</v>
      </c>
      <c r="B108" s="386" t="s">
        <v>3901</v>
      </c>
      <c r="C108" s="368" t="s">
        <v>365</v>
      </c>
      <c r="D108" s="368" t="s">
        <v>4013</v>
      </c>
      <c r="E108" s="368" t="s">
        <v>342</v>
      </c>
      <c r="F108" s="368">
        <v>1</v>
      </c>
      <c r="G108" s="368" t="s">
        <v>3893</v>
      </c>
      <c r="H108" s="352"/>
      <c r="I108" s="364"/>
      <c r="J108" s="364"/>
      <c r="K108" s="355">
        <v>1680</v>
      </c>
      <c r="L108" s="366" t="s">
        <v>3905</v>
      </c>
    </row>
    <row r="109" ht="21" customHeight="1" spans="1:12">
      <c r="A109" s="350">
        <v>103</v>
      </c>
      <c r="B109" s="386" t="s">
        <v>3901</v>
      </c>
      <c r="C109" s="368" t="s">
        <v>1439</v>
      </c>
      <c r="D109" s="368" t="s">
        <v>3944</v>
      </c>
      <c r="E109" s="368" t="s">
        <v>342</v>
      </c>
      <c r="F109" s="368">
        <v>10</v>
      </c>
      <c r="G109" s="368" t="s">
        <v>3893</v>
      </c>
      <c r="H109" s="352"/>
      <c r="I109" s="364"/>
      <c r="J109" s="364"/>
      <c r="K109" s="355">
        <v>1680</v>
      </c>
      <c r="L109" s="366" t="s">
        <v>3905</v>
      </c>
    </row>
    <row r="110" ht="21" customHeight="1" spans="1:12">
      <c r="A110" s="350">
        <v>104</v>
      </c>
      <c r="B110" s="386" t="s">
        <v>3901</v>
      </c>
      <c r="C110" s="368" t="s">
        <v>1439</v>
      </c>
      <c r="D110" s="368" t="s">
        <v>4014</v>
      </c>
      <c r="E110" s="368" t="s">
        <v>342</v>
      </c>
      <c r="F110" s="368">
        <v>6</v>
      </c>
      <c r="G110" s="368" t="s">
        <v>3893</v>
      </c>
      <c r="H110" s="352"/>
      <c r="I110" s="364"/>
      <c r="J110" s="364"/>
      <c r="K110" s="355">
        <v>1680</v>
      </c>
      <c r="L110" s="366" t="s">
        <v>3905</v>
      </c>
    </row>
    <row r="111" ht="21" customHeight="1" spans="1:12">
      <c r="A111" s="350">
        <v>105</v>
      </c>
      <c r="B111" s="386" t="s">
        <v>3901</v>
      </c>
      <c r="C111" s="368" t="s">
        <v>1439</v>
      </c>
      <c r="D111" s="368" t="s">
        <v>1441</v>
      </c>
      <c r="E111" s="368" t="s">
        <v>342</v>
      </c>
      <c r="F111" s="368">
        <v>2</v>
      </c>
      <c r="G111" s="368" t="s">
        <v>3893</v>
      </c>
      <c r="H111" s="352"/>
      <c r="I111" s="364"/>
      <c r="J111" s="364"/>
      <c r="K111" s="355">
        <v>1680</v>
      </c>
      <c r="L111" s="366" t="s">
        <v>3905</v>
      </c>
    </row>
    <row r="112" ht="21" customHeight="1" spans="1:12">
      <c r="A112" s="350">
        <v>106</v>
      </c>
      <c r="B112" s="386" t="s">
        <v>3901</v>
      </c>
      <c r="C112" s="368" t="s">
        <v>1439</v>
      </c>
      <c r="D112" s="368" t="s">
        <v>3937</v>
      </c>
      <c r="E112" s="368" t="s">
        <v>342</v>
      </c>
      <c r="F112" s="368">
        <v>4</v>
      </c>
      <c r="G112" s="368" t="s">
        <v>3893</v>
      </c>
      <c r="H112" s="352"/>
      <c r="I112" s="364"/>
      <c r="J112" s="364"/>
      <c r="K112" s="355">
        <v>1680</v>
      </c>
      <c r="L112" s="366" t="s">
        <v>3905</v>
      </c>
    </row>
    <row r="113" ht="21" customHeight="1" spans="1:12">
      <c r="A113" s="350">
        <v>107</v>
      </c>
      <c r="B113" s="386" t="s">
        <v>3901</v>
      </c>
      <c r="C113" s="368" t="s">
        <v>4015</v>
      </c>
      <c r="D113" s="368" t="s">
        <v>4016</v>
      </c>
      <c r="E113" s="368" t="s">
        <v>342</v>
      </c>
      <c r="F113" s="368">
        <v>2</v>
      </c>
      <c r="G113" s="368" t="s">
        <v>3893</v>
      </c>
      <c r="H113" s="352"/>
      <c r="I113" s="364"/>
      <c r="J113" s="364"/>
      <c r="K113" s="355">
        <v>1680</v>
      </c>
      <c r="L113" s="366" t="s">
        <v>3905</v>
      </c>
    </row>
    <row r="114" ht="21" customHeight="1" spans="1:12">
      <c r="A114" s="350">
        <v>108</v>
      </c>
      <c r="B114" s="386" t="s">
        <v>3901</v>
      </c>
      <c r="C114" s="368" t="s">
        <v>4017</v>
      </c>
      <c r="D114" s="368" t="s">
        <v>4018</v>
      </c>
      <c r="E114" s="368" t="s">
        <v>342</v>
      </c>
      <c r="F114" s="368">
        <v>2</v>
      </c>
      <c r="G114" s="368" t="s">
        <v>3893</v>
      </c>
      <c r="H114" s="352"/>
      <c r="I114" s="364"/>
      <c r="J114" s="364"/>
      <c r="K114" s="355">
        <v>1680</v>
      </c>
      <c r="L114" s="366" t="s">
        <v>3905</v>
      </c>
    </row>
    <row r="115" ht="21" customHeight="1" spans="1:12">
      <c r="A115" s="350">
        <v>109</v>
      </c>
      <c r="B115" s="386" t="s">
        <v>3901</v>
      </c>
      <c r="C115" s="368" t="s">
        <v>4019</v>
      </c>
      <c r="D115" s="368" t="s">
        <v>3916</v>
      </c>
      <c r="E115" s="368" t="s">
        <v>476</v>
      </c>
      <c r="F115" s="368">
        <v>2</v>
      </c>
      <c r="G115" s="368" t="s">
        <v>3893</v>
      </c>
      <c r="H115" s="352"/>
      <c r="I115" s="364"/>
      <c r="J115" s="364"/>
      <c r="K115" s="355">
        <v>1680</v>
      </c>
      <c r="L115" s="366" t="s">
        <v>3905</v>
      </c>
    </row>
    <row r="116" ht="21" customHeight="1" spans="1:12">
      <c r="A116" s="350">
        <v>110</v>
      </c>
      <c r="B116" s="386" t="s">
        <v>3901</v>
      </c>
      <c r="C116" s="367" t="s">
        <v>4020</v>
      </c>
      <c r="D116" s="368" t="s">
        <v>4021</v>
      </c>
      <c r="E116" s="368" t="s">
        <v>386</v>
      </c>
      <c r="F116" s="368">
        <v>1</v>
      </c>
      <c r="G116" s="368" t="s">
        <v>3910</v>
      </c>
      <c r="H116" s="352"/>
      <c r="I116" s="364"/>
      <c r="J116" s="364"/>
      <c r="K116" s="355">
        <v>1680</v>
      </c>
      <c r="L116" s="366" t="s">
        <v>3905</v>
      </c>
    </row>
    <row r="117" ht="21" customHeight="1" spans="1:12">
      <c r="A117" s="350">
        <v>111</v>
      </c>
      <c r="B117" s="386" t="s">
        <v>3901</v>
      </c>
      <c r="C117" s="368" t="s">
        <v>4022</v>
      </c>
      <c r="D117" s="368" t="s">
        <v>4023</v>
      </c>
      <c r="E117" s="368" t="s">
        <v>386</v>
      </c>
      <c r="F117" s="368">
        <v>2</v>
      </c>
      <c r="G117" s="368" t="s">
        <v>3910</v>
      </c>
      <c r="H117" s="352"/>
      <c r="I117" s="364"/>
      <c r="J117" s="364"/>
      <c r="K117" s="355">
        <v>1680</v>
      </c>
      <c r="L117" s="366" t="s">
        <v>3905</v>
      </c>
    </row>
    <row r="118" ht="21" customHeight="1" spans="1:12">
      <c r="A118" s="350">
        <v>112</v>
      </c>
      <c r="B118" s="386" t="s">
        <v>3901</v>
      </c>
      <c r="C118" s="368" t="s">
        <v>4024</v>
      </c>
      <c r="D118" s="368" t="s">
        <v>4025</v>
      </c>
      <c r="E118" s="368" t="s">
        <v>386</v>
      </c>
      <c r="F118" s="368">
        <v>1</v>
      </c>
      <c r="G118" s="368" t="s">
        <v>3910</v>
      </c>
      <c r="H118" s="352"/>
      <c r="I118" s="364"/>
      <c r="J118" s="364"/>
      <c r="K118" s="355">
        <v>1680</v>
      </c>
      <c r="L118" s="366" t="s">
        <v>3905</v>
      </c>
    </row>
    <row r="119" ht="21" customHeight="1" spans="1:12">
      <c r="A119" s="350">
        <v>113</v>
      </c>
      <c r="B119" s="386" t="s">
        <v>3901</v>
      </c>
      <c r="C119" s="367" t="s">
        <v>4026</v>
      </c>
      <c r="D119" s="368" t="s">
        <v>4027</v>
      </c>
      <c r="E119" s="368" t="s">
        <v>386</v>
      </c>
      <c r="F119" s="368">
        <v>6</v>
      </c>
      <c r="G119" s="368" t="s">
        <v>3910</v>
      </c>
      <c r="H119" s="352"/>
      <c r="I119" s="364"/>
      <c r="J119" s="364"/>
      <c r="K119" s="355">
        <v>1680</v>
      </c>
      <c r="L119" s="366" t="s">
        <v>3905</v>
      </c>
    </row>
    <row r="120" ht="21" customHeight="1" spans="1:12">
      <c r="A120" s="350">
        <v>114</v>
      </c>
      <c r="B120" s="386" t="s">
        <v>3901</v>
      </c>
      <c r="C120" s="368" t="s">
        <v>4028</v>
      </c>
      <c r="D120" s="367" t="s">
        <v>4029</v>
      </c>
      <c r="E120" s="368" t="s">
        <v>393</v>
      </c>
      <c r="F120" s="368">
        <v>18</v>
      </c>
      <c r="G120" s="368" t="s">
        <v>3910</v>
      </c>
      <c r="H120" s="352"/>
      <c r="I120" s="364"/>
      <c r="J120" s="364"/>
      <c r="K120" s="355">
        <v>1680</v>
      </c>
      <c r="L120" s="366" t="s">
        <v>3905</v>
      </c>
    </row>
    <row r="121" ht="21" customHeight="1" spans="1:12">
      <c r="A121" s="350">
        <v>115</v>
      </c>
      <c r="B121" s="386" t="s">
        <v>3901</v>
      </c>
      <c r="C121" s="368" t="s">
        <v>4015</v>
      </c>
      <c r="D121" s="367" t="s">
        <v>4030</v>
      </c>
      <c r="E121" s="368" t="s">
        <v>342</v>
      </c>
      <c r="F121" s="368">
        <v>1</v>
      </c>
      <c r="G121" s="368" t="s">
        <v>3910</v>
      </c>
      <c r="H121" s="352"/>
      <c r="I121" s="364"/>
      <c r="J121" s="364"/>
      <c r="K121" s="355">
        <v>1680</v>
      </c>
      <c r="L121" s="366" t="s">
        <v>3905</v>
      </c>
    </row>
    <row r="122" ht="21" customHeight="1" spans="1:12">
      <c r="A122" s="350">
        <v>116</v>
      </c>
      <c r="B122" s="386" t="s">
        <v>3901</v>
      </c>
      <c r="C122" s="368" t="s">
        <v>4017</v>
      </c>
      <c r="D122" s="367" t="s">
        <v>4031</v>
      </c>
      <c r="E122" s="368" t="s">
        <v>342</v>
      </c>
      <c r="F122" s="368">
        <v>1</v>
      </c>
      <c r="G122" s="368" t="s">
        <v>3910</v>
      </c>
      <c r="H122" s="352"/>
      <c r="I122" s="364"/>
      <c r="J122" s="364"/>
      <c r="K122" s="355">
        <v>1680</v>
      </c>
      <c r="L122" s="366" t="s">
        <v>3905</v>
      </c>
    </row>
    <row r="123" ht="21" customHeight="1" spans="1:12">
      <c r="A123" s="350">
        <v>117</v>
      </c>
      <c r="B123" s="386" t="s">
        <v>3901</v>
      </c>
      <c r="C123" s="368" t="s">
        <v>4032</v>
      </c>
      <c r="D123" s="367"/>
      <c r="E123" s="368" t="s">
        <v>486</v>
      </c>
      <c r="F123" s="368">
        <v>2</v>
      </c>
      <c r="G123" s="368" t="s">
        <v>3910</v>
      </c>
      <c r="H123" s="352"/>
      <c r="I123" s="364"/>
      <c r="J123" s="364"/>
      <c r="K123" s="355">
        <v>1680</v>
      </c>
      <c r="L123" s="366" t="s">
        <v>3905</v>
      </c>
    </row>
    <row r="124" ht="21" customHeight="1" spans="1:12">
      <c r="A124" s="350">
        <v>118</v>
      </c>
      <c r="B124" s="386" t="s">
        <v>3901</v>
      </c>
      <c r="C124" s="368" t="s">
        <v>4033</v>
      </c>
      <c r="D124" s="367" t="s">
        <v>4034</v>
      </c>
      <c r="E124" s="368" t="s">
        <v>342</v>
      </c>
      <c r="F124" s="368">
        <v>2</v>
      </c>
      <c r="G124" s="368" t="s">
        <v>3910</v>
      </c>
      <c r="H124" s="352"/>
      <c r="I124" s="364"/>
      <c r="J124" s="364"/>
      <c r="K124" s="355">
        <v>1680</v>
      </c>
      <c r="L124" s="366" t="s">
        <v>3905</v>
      </c>
    </row>
    <row r="125" ht="21" customHeight="1" spans="1:12">
      <c r="A125" s="350">
        <v>119</v>
      </c>
      <c r="B125" s="386" t="s">
        <v>3901</v>
      </c>
      <c r="C125" s="368" t="s">
        <v>4035</v>
      </c>
      <c r="D125" s="367" t="s">
        <v>4036</v>
      </c>
      <c r="E125" s="368" t="s">
        <v>342</v>
      </c>
      <c r="F125" s="368">
        <v>2</v>
      </c>
      <c r="G125" s="368" t="s">
        <v>3910</v>
      </c>
      <c r="H125" s="352"/>
      <c r="I125" s="364"/>
      <c r="J125" s="364"/>
      <c r="K125" s="355">
        <v>1680</v>
      </c>
      <c r="L125" s="366" t="s">
        <v>3905</v>
      </c>
    </row>
    <row r="126" ht="21" customHeight="1" spans="1:12">
      <c r="A126" s="350">
        <v>120</v>
      </c>
      <c r="B126" s="386" t="s">
        <v>3901</v>
      </c>
      <c r="C126" s="368" t="s">
        <v>4037</v>
      </c>
      <c r="D126" s="367" t="s">
        <v>4038</v>
      </c>
      <c r="E126" s="368" t="s">
        <v>342</v>
      </c>
      <c r="F126" s="368">
        <v>1</v>
      </c>
      <c r="G126" s="368" t="s">
        <v>3910</v>
      </c>
      <c r="H126" s="352"/>
      <c r="I126" s="364"/>
      <c r="J126" s="364"/>
      <c r="K126" s="355">
        <v>1680</v>
      </c>
      <c r="L126" s="366" t="s">
        <v>3905</v>
      </c>
    </row>
    <row r="127" ht="21" customHeight="1" spans="1:12">
      <c r="A127" s="350">
        <v>121</v>
      </c>
      <c r="B127" s="386" t="s">
        <v>3901</v>
      </c>
      <c r="C127" s="368" t="s">
        <v>4039</v>
      </c>
      <c r="D127" s="367" t="s">
        <v>4040</v>
      </c>
      <c r="E127" s="368" t="s">
        <v>468</v>
      </c>
      <c r="F127" s="368">
        <v>20</v>
      </c>
      <c r="G127" s="368" t="s">
        <v>3910</v>
      </c>
      <c r="H127" s="352"/>
      <c r="I127" s="364"/>
      <c r="J127" s="364"/>
      <c r="K127" s="355">
        <v>1680</v>
      </c>
      <c r="L127" s="366" t="s">
        <v>3905</v>
      </c>
    </row>
    <row r="128" ht="21" customHeight="1" spans="1:12">
      <c r="A128" s="350">
        <v>122</v>
      </c>
      <c r="B128" s="386" t="s">
        <v>3901</v>
      </c>
      <c r="C128" s="368" t="s">
        <v>4039</v>
      </c>
      <c r="D128" s="367" t="s">
        <v>4041</v>
      </c>
      <c r="E128" s="368" t="s">
        <v>468</v>
      </c>
      <c r="F128" s="368">
        <v>10</v>
      </c>
      <c r="G128" s="368" t="s">
        <v>3910</v>
      </c>
      <c r="H128" s="352"/>
      <c r="I128" s="364"/>
      <c r="J128" s="364"/>
      <c r="K128" s="355">
        <v>1680</v>
      </c>
      <c r="L128" s="366" t="s">
        <v>3905</v>
      </c>
    </row>
    <row r="129" ht="21" customHeight="1" spans="1:12">
      <c r="A129" s="350">
        <v>123</v>
      </c>
      <c r="B129" s="386" t="s">
        <v>3901</v>
      </c>
      <c r="C129" s="368" t="s">
        <v>4042</v>
      </c>
      <c r="D129" s="367" t="s">
        <v>4043</v>
      </c>
      <c r="E129" s="368" t="s">
        <v>386</v>
      </c>
      <c r="F129" s="368">
        <v>2</v>
      </c>
      <c r="G129" s="368" t="s">
        <v>3910</v>
      </c>
      <c r="H129" s="352"/>
      <c r="I129" s="364"/>
      <c r="J129" s="364"/>
      <c r="K129" s="355">
        <v>1680</v>
      </c>
      <c r="L129" s="366" t="s">
        <v>3905</v>
      </c>
    </row>
    <row r="130" ht="21" customHeight="1" spans="1:12">
      <c r="A130" s="350">
        <v>124</v>
      </c>
      <c r="B130" s="386" t="s">
        <v>3901</v>
      </c>
      <c r="C130" s="368" t="s">
        <v>4042</v>
      </c>
      <c r="D130" s="367" t="s">
        <v>4044</v>
      </c>
      <c r="E130" s="368" t="s">
        <v>386</v>
      </c>
      <c r="F130" s="368">
        <v>1</v>
      </c>
      <c r="G130" s="368" t="s">
        <v>3910</v>
      </c>
      <c r="H130" s="352"/>
      <c r="I130" s="364"/>
      <c r="J130" s="364"/>
      <c r="K130" s="355">
        <v>1680</v>
      </c>
      <c r="L130" s="366" t="s">
        <v>3905</v>
      </c>
    </row>
    <row r="131" ht="21" customHeight="1" spans="1:12">
      <c r="A131" s="350">
        <v>125</v>
      </c>
      <c r="B131" s="386" t="s">
        <v>3901</v>
      </c>
      <c r="C131" s="368" t="s">
        <v>1428</v>
      </c>
      <c r="D131" s="367" t="s">
        <v>3932</v>
      </c>
      <c r="E131" s="368" t="s">
        <v>386</v>
      </c>
      <c r="F131" s="368">
        <v>3</v>
      </c>
      <c r="G131" s="368" t="s">
        <v>3910</v>
      </c>
      <c r="H131" s="352"/>
      <c r="I131" s="364"/>
      <c r="J131" s="364"/>
      <c r="K131" s="355">
        <v>1680</v>
      </c>
      <c r="L131" s="366" t="s">
        <v>3905</v>
      </c>
    </row>
    <row r="132" ht="21" customHeight="1" spans="1:12">
      <c r="A132" s="350">
        <v>126</v>
      </c>
      <c r="B132" s="386" t="s">
        <v>3901</v>
      </c>
      <c r="C132" s="368" t="s">
        <v>1449</v>
      </c>
      <c r="D132" s="367" t="s">
        <v>3932</v>
      </c>
      <c r="E132" s="368" t="s">
        <v>386</v>
      </c>
      <c r="F132" s="368">
        <v>6</v>
      </c>
      <c r="G132" s="368" t="s">
        <v>3910</v>
      </c>
      <c r="H132" s="352"/>
      <c r="I132" s="364"/>
      <c r="J132" s="364"/>
      <c r="K132" s="355">
        <v>1680</v>
      </c>
      <c r="L132" s="366" t="s">
        <v>3905</v>
      </c>
    </row>
    <row r="133" ht="21" customHeight="1" spans="1:12">
      <c r="A133" s="350">
        <v>127</v>
      </c>
      <c r="B133" s="386" t="s">
        <v>3901</v>
      </c>
      <c r="C133" s="368" t="s">
        <v>4045</v>
      </c>
      <c r="D133" s="367" t="s">
        <v>3932</v>
      </c>
      <c r="E133" s="368" t="s">
        <v>468</v>
      </c>
      <c r="F133" s="368">
        <v>12</v>
      </c>
      <c r="G133" s="368" t="s">
        <v>3910</v>
      </c>
      <c r="H133" s="352"/>
      <c r="I133" s="364"/>
      <c r="J133" s="364"/>
      <c r="K133" s="355">
        <v>1680</v>
      </c>
      <c r="L133" s="366" t="s">
        <v>3905</v>
      </c>
    </row>
    <row r="134" ht="21" customHeight="1" spans="1:12">
      <c r="A134" s="350">
        <v>128</v>
      </c>
      <c r="B134" s="386" t="s">
        <v>3901</v>
      </c>
      <c r="C134" s="368" t="s">
        <v>1428</v>
      </c>
      <c r="D134" s="367" t="s">
        <v>3937</v>
      </c>
      <c r="E134" s="368" t="s">
        <v>386</v>
      </c>
      <c r="F134" s="368">
        <v>2</v>
      </c>
      <c r="G134" s="368" t="s">
        <v>3910</v>
      </c>
      <c r="H134" s="352"/>
      <c r="I134" s="364"/>
      <c r="J134" s="364"/>
      <c r="K134" s="355">
        <v>1680</v>
      </c>
      <c r="L134" s="366" t="s">
        <v>3905</v>
      </c>
    </row>
    <row r="135" ht="21" customHeight="1" spans="1:12">
      <c r="A135" s="350">
        <v>129</v>
      </c>
      <c r="B135" s="386" t="s">
        <v>3901</v>
      </c>
      <c r="C135" s="368" t="s">
        <v>1430</v>
      </c>
      <c r="D135" s="367" t="s">
        <v>3932</v>
      </c>
      <c r="E135" s="368" t="s">
        <v>386</v>
      </c>
      <c r="F135" s="368">
        <v>3</v>
      </c>
      <c r="G135" s="368" t="s">
        <v>3910</v>
      </c>
      <c r="H135" s="352"/>
      <c r="I135" s="364"/>
      <c r="J135" s="364"/>
      <c r="K135" s="355">
        <v>1680</v>
      </c>
      <c r="L135" s="366" t="s">
        <v>3905</v>
      </c>
    </row>
    <row r="136" ht="21" customHeight="1" spans="1:12">
      <c r="A136" s="350">
        <v>130</v>
      </c>
      <c r="B136" s="386" t="s">
        <v>3901</v>
      </c>
      <c r="C136" s="368" t="s">
        <v>4046</v>
      </c>
      <c r="D136" s="367" t="s">
        <v>3932</v>
      </c>
      <c r="E136" s="368" t="s">
        <v>468</v>
      </c>
      <c r="F136" s="368">
        <v>3</v>
      </c>
      <c r="G136" s="368" t="s">
        <v>3910</v>
      </c>
      <c r="H136" s="352"/>
      <c r="I136" s="364"/>
      <c r="J136" s="364"/>
      <c r="K136" s="355">
        <v>1680</v>
      </c>
      <c r="L136" s="366" t="s">
        <v>3905</v>
      </c>
    </row>
    <row r="137" ht="21" customHeight="1" spans="1:12">
      <c r="A137" s="350">
        <v>131</v>
      </c>
      <c r="B137" s="386" t="s">
        <v>3901</v>
      </c>
      <c r="C137" s="368" t="s">
        <v>4047</v>
      </c>
      <c r="D137" s="367" t="s">
        <v>3932</v>
      </c>
      <c r="E137" s="368" t="s">
        <v>386</v>
      </c>
      <c r="F137" s="368">
        <v>1</v>
      </c>
      <c r="G137" s="368" t="s">
        <v>3910</v>
      </c>
      <c r="H137" s="352"/>
      <c r="I137" s="364"/>
      <c r="J137" s="364"/>
      <c r="K137" s="355">
        <v>1680</v>
      </c>
      <c r="L137" s="366" t="s">
        <v>3905</v>
      </c>
    </row>
    <row r="138" ht="21" customHeight="1" spans="1:12">
      <c r="A138" s="350">
        <v>132</v>
      </c>
      <c r="B138" s="386" t="s">
        <v>3901</v>
      </c>
      <c r="C138" s="368" t="s">
        <v>4048</v>
      </c>
      <c r="D138" s="367" t="s">
        <v>3932</v>
      </c>
      <c r="E138" s="368" t="s">
        <v>468</v>
      </c>
      <c r="F138" s="368">
        <v>1.3</v>
      </c>
      <c r="G138" s="368" t="s">
        <v>3910</v>
      </c>
      <c r="H138" s="352"/>
      <c r="I138" s="364"/>
      <c r="J138" s="364"/>
      <c r="K138" s="355">
        <v>1680</v>
      </c>
      <c r="L138" s="366" t="s">
        <v>3905</v>
      </c>
    </row>
    <row r="139" ht="21" customHeight="1" spans="1:12">
      <c r="A139" s="350">
        <v>133</v>
      </c>
      <c r="B139" s="386" t="s">
        <v>3901</v>
      </c>
      <c r="C139" s="368" t="s">
        <v>4049</v>
      </c>
      <c r="D139" s="367" t="s">
        <v>4050</v>
      </c>
      <c r="E139" s="368" t="s">
        <v>393</v>
      </c>
      <c r="F139" s="368">
        <v>12</v>
      </c>
      <c r="G139" s="368" t="s">
        <v>3910</v>
      </c>
      <c r="H139" s="352"/>
      <c r="I139" s="364"/>
      <c r="J139" s="364"/>
      <c r="K139" s="355">
        <v>1680</v>
      </c>
      <c r="L139" s="366" t="s">
        <v>3905</v>
      </c>
    </row>
    <row r="140" ht="21" customHeight="1" spans="1:12">
      <c r="A140" s="350">
        <v>134</v>
      </c>
      <c r="B140" s="386" t="s">
        <v>3901</v>
      </c>
      <c r="C140" s="368" t="s">
        <v>4051</v>
      </c>
      <c r="D140" s="367"/>
      <c r="E140" s="368" t="s">
        <v>386</v>
      </c>
      <c r="F140" s="368">
        <v>1</v>
      </c>
      <c r="G140" s="368" t="s">
        <v>3910</v>
      </c>
      <c r="H140" s="352"/>
      <c r="I140" s="364"/>
      <c r="J140" s="364"/>
      <c r="K140" s="355">
        <v>1680</v>
      </c>
      <c r="L140" s="366" t="s">
        <v>3905</v>
      </c>
    </row>
    <row r="141" ht="21" customHeight="1" spans="1:12">
      <c r="A141" s="350">
        <v>135</v>
      </c>
      <c r="B141" s="386" t="s">
        <v>3901</v>
      </c>
      <c r="C141" s="368" t="s">
        <v>4052</v>
      </c>
      <c r="D141" s="367" t="s">
        <v>3938</v>
      </c>
      <c r="E141" s="368" t="s">
        <v>386</v>
      </c>
      <c r="F141" s="368">
        <v>1</v>
      </c>
      <c r="G141" s="368" t="s">
        <v>3910</v>
      </c>
      <c r="H141" s="352"/>
      <c r="I141" s="364"/>
      <c r="J141" s="364"/>
      <c r="K141" s="355">
        <v>1680</v>
      </c>
      <c r="L141" s="366" t="s">
        <v>3905</v>
      </c>
    </row>
    <row r="142" ht="21" customHeight="1" spans="1:12">
      <c r="A142" s="350">
        <v>136</v>
      </c>
      <c r="B142" s="386" t="s">
        <v>3901</v>
      </c>
      <c r="C142" s="368" t="s">
        <v>4045</v>
      </c>
      <c r="D142" s="367" t="s">
        <v>4053</v>
      </c>
      <c r="E142" s="368" t="s">
        <v>468</v>
      </c>
      <c r="F142" s="368">
        <v>3</v>
      </c>
      <c r="G142" s="368" t="s">
        <v>3910</v>
      </c>
      <c r="H142" s="352"/>
      <c r="I142" s="364"/>
      <c r="J142" s="364"/>
      <c r="K142" s="355">
        <v>1680</v>
      </c>
      <c r="L142" s="366" t="s">
        <v>3905</v>
      </c>
    </row>
    <row r="143" ht="21" customHeight="1" spans="1:12">
      <c r="A143" s="350">
        <v>137</v>
      </c>
      <c r="B143" s="386" t="s">
        <v>3901</v>
      </c>
      <c r="C143" s="368" t="s">
        <v>4045</v>
      </c>
      <c r="D143" s="367" t="s">
        <v>3938</v>
      </c>
      <c r="E143" s="368" t="s">
        <v>468</v>
      </c>
      <c r="F143" s="368">
        <v>12.7</v>
      </c>
      <c r="G143" s="368" t="s">
        <v>3910</v>
      </c>
      <c r="H143" s="352"/>
      <c r="I143" s="364"/>
      <c r="J143" s="364"/>
      <c r="K143" s="355">
        <v>1680</v>
      </c>
      <c r="L143" s="366" t="s">
        <v>3905</v>
      </c>
    </row>
    <row r="144" ht="21" customHeight="1" spans="1:12">
      <c r="A144" s="350">
        <v>138</v>
      </c>
      <c r="B144" s="386" t="s">
        <v>3901</v>
      </c>
      <c r="C144" s="368" t="s">
        <v>4045</v>
      </c>
      <c r="D144" s="367" t="s">
        <v>3937</v>
      </c>
      <c r="E144" s="368" t="s">
        <v>468</v>
      </c>
      <c r="F144" s="368">
        <v>10.1</v>
      </c>
      <c r="G144" s="368" t="s">
        <v>3910</v>
      </c>
      <c r="H144" s="352"/>
      <c r="I144" s="364"/>
      <c r="J144" s="364"/>
      <c r="K144" s="355">
        <v>1680</v>
      </c>
      <c r="L144" s="366" t="s">
        <v>3905</v>
      </c>
    </row>
    <row r="145" ht="21" customHeight="1" spans="1:12">
      <c r="A145" s="350">
        <v>139</v>
      </c>
      <c r="B145" s="386" t="s">
        <v>3901</v>
      </c>
      <c r="C145" s="368" t="s">
        <v>4045</v>
      </c>
      <c r="D145" s="367" t="s">
        <v>1441</v>
      </c>
      <c r="E145" s="368" t="s">
        <v>468</v>
      </c>
      <c r="F145" s="368">
        <v>8.2</v>
      </c>
      <c r="G145" s="368" t="s">
        <v>3910</v>
      </c>
      <c r="H145" s="352"/>
      <c r="I145" s="364"/>
      <c r="J145" s="364"/>
      <c r="K145" s="355">
        <v>1680</v>
      </c>
      <c r="L145" s="366" t="s">
        <v>3905</v>
      </c>
    </row>
    <row r="146" ht="21" customHeight="1" spans="1:12">
      <c r="A146" s="350">
        <v>140</v>
      </c>
      <c r="B146" s="386" t="s">
        <v>3901</v>
      </c>
      <c r="C146" s="368" t="s">
        <v>4045</v>
      </c>
      <c r="D146" s="367" t="s">
        <v>3941</v>
      </c>
      <c r="E146" s="368" t="s">
        <v>468</v>
      </c>
      <c r="F146" s="368">
        <v>5.6</v>
      </c>
      <c r="G146" s="368" t="s">
        <v>3910</v>
      </c>
      <c r="H146" s="352"/>
      <c r="I146" s="364"/>
      <c r="J146" s="364"/>
      <c r="K146" s="355">
        <v>1680</v>
      </c>
      <c r="L146" s="366" t="s">
        <v>3905</v>
      </c>
    </row>
    <row r="147" ht="21" customHeight="1" spans="1:12">
      <c r="A147" s="350">
        <v>141</v>
      </c>
      <c r="B147" s="386" t="s">
        <v>3901</v>
      </c>
      <c r="C147" s="368" t="s">
        <v>4045</v>
      </c>
      <c r="D147" s="367" t="s">
        <v>3932</v>
      </c>
      <c r="E147" s="368" t="s">
        <v>468</v>
      </c>
      <c r="F147" s="368">
        <v>2.55</v>
      </c>
      <c r="G147" s="368" t="s">
        <v>3910</v>
      </c>
      <c r="H147" s="352"/>
      <c r="I147" s="364"/>
      <c r="J147" s="364"/>
      <c r="K147" s="355">
        <v>1680</v>
      </c>
      <c r="L147" s="366" t="s">
        <v>3905</v>
      </c>
    </row>
    <row r="148" ht="21" customHeight="1" spans="1:12">
      <c r="A148" s="350">
        <v>142</v>
      </c>
      <c r="B148" s="386" t="s">
        <v>3901</v>
      </c>
      <c r="C148" s="368" t="s">
        <v>1428</v>
      </c>
      <c r="D148" s="367" t="s">
        <v>3932</v>
      </c>
      <c r="E148" s="368" t="s">
        <v>386</v>
      </c>
      <c r="F148" s="368">
        <v>2</v>
      </c>
      <c r="G148" s="368" t="s">
        <v>3910</v>
      </c>
      <c r="H148" s="352"/>
      <c r="I148" s="364"/>
      <c r="J148" s="364"/>
      <c r="K148" s="355">
        <v>1680</v>
      </c>
      <c r="L148" s="366" t="s">
        <v>3905</v>
      </c>
    </row>
    <row r="149" ht="21" customHeight="1" spans="1:12">
      <c r="A149" s="350">
        <v>143</v>
      </c>
      <c r="B149" s="386" t="s">
        <v>3901</v>
      </c>
      <c r="C149" s="368" t="s">
        <v>1430</v>
      </c>
      <c r="D149" s="367" t="s">
        <v>3932</v>
      </c>
      <c r="E149" s="368" t="s">
        <v>386</v>
      </c>
      <c r="F149" s="368">
        <v>1</v>
      </c>
      <c r="G149" s="368" t="s">
        <v>3910</v>
      </c>
      <c r="H149" s="352"/>
      <c r="I149" s="364"/>
      <c r="J149" s="364"/>
      <c r="K149" s="355">
        <v>1680</v>
      </c>
      <c r="L149" s="366" t="s">
        <v>3905</v>
      </c>
    </row>
    <row r="150" ht="21" customHeight="1" spans="1:12">
      <c r="A150" s="350">
        <v>144</v>
      </c>
      <c r="B150" s="386" t="s">
        <v>3901</v>
      </c>
      <c r="C150" s="368" t="s">
        <v>4054</v>
      </c>
      <c r="D150" s="367" t="s">
        <v>4055</v>
      </c>
      <c r="E150" s="368" t="s">
        <v>2579</v>
      </c>
      <c r="F150" s="368">
        <v>6</v>
      </c>
      <c r="G150" s="368" t="s">
        <v>3910</v>
      </c>
      <c r="H150" s="352"/>
      <c r="I150" s="364"/>
      <c r="J150" s="364"/>
      <c r="K150" s="355">
        <v>1680</v>
      </c>
      <c r="L150" s="366" t="s">
        <v>3905</v>
      </c>
    </row>
    <row r="151" ht="21" customHeight="1" spans="1:12">
      <c r="A151" s="350">
        <v>145</v>
      </c>
      <c r="B151" s="386" t="s">
        <v>3901</v>
      </c>
      <c r="C151" s="368" t="s">
        <v>4056</v>
      </c>
      <c r="D151" s="367" t="s">
        <v>4055</v>
      </c>
      <c r="E151" s="368" t="s">
        <v>386</v>
      </c>
      <c r="F151" s="368">
        <v>10</v>
      </c>
      <c r="G151" s="368" t="s">
        <v>3910</v>
      </c>
      <c r="H151" s="352"/>
      <c r="I151" s="364"/>
      <c r="J151" s="364"/>
      <c r="K151" s="355">
        <v>1680</v>
      </c>
      <c r="L151" s="366" t="s">
        <v>3905</v>
      </c>
    </row>
    <row r="152" ht="21" customHeight="1" spans="1:12">
      <c r="A152" s="350">
        <v>146</v>
      </c>
      <c r="B152" s="386" t="s">
        <v>3901</v>
      </c>
      <c r="C152" s="368" t="s">
        <v>1430</v>
      </c>
      <c r="D152" s="367" t="s">
        <v>3938</v>
      </c>
      <c r="E152" s="368" t="s">
        <v>386</v>
      </c>
      <c r="F152" s="368">
        <v>4</v>
      </c>
      <c r="G152" s="368" t="s">
        <v>3910</v>
      </c>
      <c r="H152" s="352"/>
      <c r="I152" s="364"/>
      <c r="J152" s="364"/>
      <c r="K152" s="355">
        <v>1680</v>
      </c>
      <c r="L152" s="366" t="s">
        <v>3905</v>
      </c>
    </row>
    <row r="153" ht="21" customHeight="1" spans="1:12">
      <c r="A153" s="350">
        <v>147</v>
      </c>
      <c r="B153" s="386" t="s">
        <v>3901</v>
      </c>
      <c r="C153" s="368" t="s">
        <v>1430</v>
      </c>
      <c r="D153" s="367" t="s">
        <v>3937</v>
      </c>
      <c r="E153" s="368" t="s">
        <v>386</v>
      </c>
      <c r="F153" s="368">
        <v>5</v>
      </c>
      <c r="G153" s="368" t="s">
        <v>3910</v>
      </c>
      <c r="H153" s="352"/>
      <c r="I153" s="364"/>
      <c r="J153" s="364"/>
      <c r="K153" s="355">
        <v>1680</v>
      </c>
      <c r="L153" s="366" t="s">
        <v>3905</v>
      </c>
    </row>
    <row r="154" ht="21" customHeight="1" spans="1:12">
      <c r="A154" s="350">
        <v>148</v>
      </c>
      <c r="B154" s="386" t="s">
        <v>3901</v>
      </c>
      <c r="C154" s="368" t="s">
        <v>1430</v>
      </c>
      <c r="D154" s="367" t="s">
        <v>4053</v>
      </c>
      <c r="E154" s="368" t="s">
        <v>386</v>
      </c>
      <c r="F154" s="368">
        <v>1</v>
      </c>
      <c r="G154" s="368" t="s">
        <v>3910</v>
      </c>
      <c r="H154" s="352"/>
      <c r="I154" s="364"/>
      <c r="J154" s="364"/>
      <c r="K154" s="355">
        <v>1680</v>
      </c>
      <c r="L154" s="366" t="s">
        <v>3905</v>
      </c>
    </row>
    <row r="155" ht="21" customHeight="1" spans="1:12">
      <c r="A155" s="350">
        <v>149</v>
      </c>
      <c r="B155" s="386" t="s">
        <v>3901</v>
      </c>
      <c r="C155" s="368" t="s">
        <v>1430</v>
      </c>
      <c r="D155" s="367" t="s">
        <v>3916</v>
      </c>
      <c r="E155" s="368" t="s">
        <v>386</v>
      </c>
      <c r="F155" s="368">
        <v>1</v>
      </c>
      <c r="G155" s="368" t="s">
        <v>3910</v>
      </c>
      <c r="H155" s="352"/>
      <c r="I155" s="364"/>
      <c r="J155" s="364"/>
      <c r="K155" s="355">
        <v>1680</v>
      </c>
      <c r="L155" s="366" t="s">
        <v>3905</v>
      </c>
    </row>
    <row r="156" ht="21" customHeight="1" spans="1:12">
      <c r="A156" s="350">
        <v>150</v>
      </c>
      <c r="B156" s="386" t="s">
        <v>3901</v>
      </c>
      <c r="C156" s="368" t="s">
        <v>3968</v>
      </c>
      <c r="D156" s="367" t="s">
        <v>3941</v>
      </c>
      <c r="E156" s="368" t="s">
        <v>476</v>
      </c>
      <c r="F156" s="368">
        <v>6</v>
      </c>
      <c r="G156" s="368" t="s">
        <v>3910</v>
      </c>
      <c r="H156" s="352"/>
      <c r="I156" s="364"/>
      <c r="J156" s="364"/>
      <c r="K156" s="355">
        <v>1680</v>
      </c>
      <c r="L156" s="366" t="s">
        <v>3905</v>
      </c>
    </row>
    <row r="157" ht="21" customHeight="1" spans="1:12">
      <c r="A157" s="350">
        <v>151</v>
      </c>
      <c r="B157" s="386" t="s">
        <v>3901</v>
      </c>
      <c r="C157" s="368" t="s">
        <v>4048</v>
      </c>
      <c r="D157" s="367" t="s">
        <v>3941</v>
      </c>
      <c r="E157" s="368" t="s">
        <v>476</v>
      </c>
      <c r="F157" s="368">
        <v>5</v>
      </c>
      <c r="G157" s="368" t="s">
        <v>3910</v>
      </c>
      <c r="H157" s="352"/>
      <c r="I157" s="364"/>
      <c r="J157" s="364"/>
      <c r="K157" s="355">
        <v>1680</v>
      </c>
      <c r="L157" s="366" t="s">
        <v>3905</v>
      </c>
    </row>
    <row r="158" ht="21" customHeight="1" spans="1:12">
      <c r="A158" s="350">
        <v>152</v>
      </c>
      <c r="B158" s="386" t="s">
        <v>3901</v>
      </c>
      <c r="C158" s="368" t="s">
        <v>1428</v>
      </c>
      <c r="D158" s="367" t="s">
        <v>3941</v>
      </c>
      <c r="E158" s="368" t="s">
        <v>386</v>
      </c>
      <c r="F158" s="368">
        <v>1</v>
      </c>
      <c r="G158" s="368" t="s">
        <v>3910</v>
      </c>
      <c r="H158" s="352"/>
      <c r="I158" s="364"/>
      <c r="J158" s="364"/>
      <c r="K158" s="355">
        <v>1680</v>
      </c>
      <c r="L158" s="366" t="s">
        <v>3905</v>
      </c>
    </row>
    <row r="159" ht="21" customHeight="1" spans="1:12">
      <c r="A159" s="350">
        <v>153</v>
      </c>
      <c r="B159" s="386" t="s">
        <v>3901</v>
      </c>
      <c r="C159" s="368" t="s">
        <v>4057</v>
      </c>
      <c r="D159" s="367" t="s">
        <v>3941</v>
      </c>
      <c r="E159" s="368" t="s">
        <v>386</v>
      </c>
      <c r="F159" s="368">
        <v>2</v>
      </c>
      <c r="G159" s="368" t="s">
        <v>3910</v>
      </c>
      <c r="H159" s="352"/>
      <c r="I159" s="364"/>
      <c r="J159" s="364"/>
      <c r="K159" s="355">
        <v>1680</v>
      </c>
      <c r="L159" s="366" t="s">
        <v>3905</v>
      </c>
    </row>
    <row r="160" ht="21" customHeight="1" spans="1:12">
      <c r="A160" s="350">
        <v>154</v>
      </c>
      <c r="B160" s="386" t="s">
        <v>3901</v>
      </c>
      <c r="C160" s="368" t="s">
        <v>3936</v>
      </c>
      <c r="D160" s="367" t="s">
        <v>4058</v>
      </c>
      <c r="E160" s="368" t="s">
        <v>468</v>
      </c>
      <c r="F160" s="368">
        <v>21.3</v>
      </c>
      <c r="G160" s="368" t="s">
        <v>3910</v>
      </c>
      <c r="H160" s="352"/>
      <c r="I160" s="364"/>
      <c r="J160" s="364"/>
      <c r="K160" s="355">
        <v>1680</v>
      </c>
      <c r="L160" s="366" t="s">
        <v>3905</v>
      </c>
    </row>
    <row r="161" ht="21" customHeight="1" spans="1:12">
      <c r="A161" s="350">
        <v>155</v>
      </c>
      <c r="B161" s="386" t="s">
        <v>3901</v>
      </c>
      <c r="C161" s="368" t="s">
        <v>3936</v>
      </c>
      <c r="D161" s="367" t="s">
        <v>4059</v>
      </c>
      <c r="E161" s="368" t="s">
        <v>468</v>
      </c>
      <c r="F161" s="368">
        <v>16</v>
      </c>
      <c r="G161" s="368" t="s">
        <v>3910</v>
      </c>
      <c r="H161" s="352"/>
      <c r="I161" s="364"/>
      <c r="J161" s="364"/>
      <c r="K161" s="355">
        <v>1680</v>
      </c>
      <c r="L161" s="366" t="s">
        <v>3905</v>
      </c>
    </row>
    <row r="162" ht="21" customHeight="1" spans="1:12">
      <c r="A162" s="350">
        <v>156</v>
      </c>
      <c r="B162" s="386" t="s">
        <v>3901</v>
      </c>
      <c r="C162" s="368" t="s">
        <v>1696</v>
      </c>
      <c r="D162" s="367" t="s">
        <v>3938</v>
      </c>
      <c r="E162" s="368" t="s">
        <v>1381</v>
      </c>
      <c r="F162" s="368">
        <v>2</v>
      </c>
      <c r="G162" s="368" t="s">
        <v>3910</v>
      </c>
      <c r="H162" s="352"/>
      <c r="I162" s="364"/>
      <c r="J162" s="364"/>
      <c r="K162" s="355">
        <v>1680</v>
      </c>
      <c r="L162" s="366" t="s">
        <v>3905</v>
      </c>
    </row>
    <row r="163" ht="21" customHeight="1" spans="1:12">
      <c r="A163" s="350">
        <v>157</v>
      </c>
      <c r="B163" s="386" t="s">
        <v>3901</v>
      </c>
      <c r="C163" s="368" t="s">
        <v>1696</v>
      </c>
      <c r="D163" s="367" t="s">
        <v>3937</v>
      </c>
      <c r="E163" s="368" t="s">
        <v>1381</v>
      </c>
      <c r="F163" s="368">
        <v>2</v>
      </c>
      <c r="G163" s="368" t="s">
        <v>3910</v>
      </c>
      <c r="H163" s="352"/>
      <c r="I163" s="364"/>
      <c r="J163" s="364"/>
      <c r="K163" s="355">
        <v>1680</v>
      </c>
      <c r="L163" s="366" t="s">
        <v>3905</v>
      </c>
    </row>
    <row r="164" ht="21" customHeight="1" spans="1:12">
      <c r="A164" s="350">
        <v>158</v>
      </c>
      <c r="B164" s="386" t="s">
        <v>3901</v>
      </c>
      <c r="C164" s="368" t="s">
        <v>1696</v>
      </c>
      <c r="D164" s="367" t="s">
        <v>3916</v>
      </c>
      <c r="E164" s="368" t="s">
        <v>1381</v>
      </c>
      <c r="F164" s="368">
        <v>12</v>
      </c>
      <c r="G164" s="368" t="s">
        <v>3910</v>
      </c>
      <c r="H164" s="352"/>
      <c r="I164" s="364"/>
      <c r="J164" s="364"/>
      <c r="K164" s="355">
        <v>1680</v>
      </c>
      <c r="L164" s="366" t="s">
        <v>3905</v>
      </c>
    </row>
    <row r="165" ht="21" customHeight="1" spans="1:12">
      <c r="A165" s="350">
        <v>159</v>
      </c>
      <c r="B165" s="386" t="s">
        <v>3901</v>
      </c>
      <c r="C165" s="368" t="s">
        <v>1428</v>
      </c>
      <c r="D165" s="367" t="s">
        <v>3938</v>
      </c>
      <c r="E165" s="368" t="s">
        <v>386</v>
      </c>
      <c r="F165" s="368">
        <v>1</v>
      </c>
      <c r="G165" s="368" t="s">
        <v>3910</v>
      </c>
      <c r="H165" s="352"/>
      <c r="I165" s="364"/>
      <c r="J165" s="364"/>
      <c r="K165" s="355">
        <v>1680</v>
      </c>
      <c r="L165" s="366" t="s">
        <v>3905</v>
      </c>
    </row>
    <row r="166" ht="21" customHeight="1" spans="1:12">
      <c r="A166" s="350">
        <v>160</v>
      </c>
      <c r="B166" s="386" t="s">
        <v>3901</v>
      </c>
      <c r="C166" s="368" t="s">
        <v>1428</v>
      </c>
      <c r="D166" s="367" t="s">
        <v>3932</v>
      </c>
      <c r="E166" s="368" t="s">
        <v>386</v>
      </c>
      <c r="F166" s="368">
        <v>1</v>
      </c>
      <c r="G166" s="368" t="s">
        <v>3910</v>
      </c>
      <c r="H166" s="352"/>
      <c r="I166" s="364"/>
      <c r="J166" s="364"/>
      <c r="K166" s="355">
        <v>1680</v>
      </c>
      <c r="L166" s="366" t="s">
        <v>3905</v>
      </c>
    </row>
    <row r="167" ht="21" customHeight="1" spans="1:12">
      <c r="A167" s="350">
        <v>161</v>
      </c>
      <c r="B167" s="386" t="s">
        <v>3901</v>
      </c>
      <c r="C167" s="368" t="s">
        <v>1428</v>
      </c>
      <c r="D167" s="367" t="s">
        <v>3916</v>
      </c>
      <c r="E167" s="368" t="s">
        <v>386</v>
      </c>
      <c r="F167" s="368">
        <v>1</v>
      </c>
      <c r="G167" s="368" t="s">
        <v>3910</v>
      </c>
      <c r="H167" s="352"/>
      <c r="I167" s="364"/>
      <c r="J167" s="364"/>
      <c r="K167" s="355">
        <v>1680</v>
      </c>
      <c r="L167" s="366" t="s">
        <v>3905</v>
      </c>
    </row>
    <row r="168" ht="21" customHeight="1" spans="1:12">
      <c r="A168" s="350">
        <v>162</v>
      </c>
      <c r="B168" s="386" t="s">
        <v>3901</v>
      </c>
      <c r="C168" s="368" t="s">
        <v>1430</v>
      </c>
      <c r="D168" s="367" t="s">
        <v>3932</v>
      </c>
      <c r="E168" s="368" t="s">
        <v>386</v>
      </c>
      <c r="F168" s="368">
        <v>2</v>
      </c>
      <c r="G168" s="368" t="s">
        <v>3910</v>
      </c>
      <c r="H168" s="352"/>
      <c r="I168" s="364"/>
      <c r="J168" s="364"/>
      <c r="K168" s="355">
        <v>1680</v>
      </c>
      <c r="L168" s="366" t="s">
        <v>3905</v>
      </c>
    </row>
    <row r="169" ht="21" customHeight="1" spans="1:12">
      <c r="A169" s="350">
        <v>163</v>
      </c>
      <c r="B169" s="386" t="s">
        <v>3901</v>
      </c>
      <c r="C169" s="368" t="s">
        <v>4060</v>
      </c>
      <c r="D169" s="368"/>
      <c r="E169" s="368" t="s">
        <v>386</v>
      </c>
      <c r="F169" s="368">
        <v>2</v>
      </c>
      <c r="G169" s="368" t="s">
        <v>3897</v>
      </c>
      <c r="H169" s="352"/>
      <c r="I169" s="364"/>
      <c r="J169" s="364"/>
      <c r="K169" s="355">
        <v>1680</v>
      </c>
      <c r="L169" s="366" t="s">
        <v>3905</v>
      </c>
    </row>
    <row r="170" ht="21" customHeight="1" spans="1:12">
      <c r="A170" s="350">
        <v>164</v>
      </c>
      <c r="B170" s="386" t="s">
        <v>3901</v>
      </c>
      <c r="C170" s="368" t="s">
        <v>4061</v>
      </c>
      <c r="D170" s="367" t="s">
        <v>4062</v>
      </c>
      <c r="E170" s="368" t="s">
        <v>386</v>
      </c>
      <c r="F170" s="368">
        <v>1</v>
      </c>
      <c r="G170" s="368" t="s">
        <v>3910</v>
      </c>
      <c r="H170" s="352"/>
      <c r="I170" s="364"/>
      <c r="J170" s="364"/>
      <c r="K170" s="355">
        <v>1680</v>
      </c>
      <c r="L170" s="366" t="s">
        <v>3905</v>
      </c>
    </row>
    <row r="171" ht="21" customHeight="1" spans="1:12">
      <c r="A171" s="350">
        <v>165</v>
      </c>
      <c r="B171" s="386" t="s">
        <v>3901</v>
      </c>
      <c r="C171" s="368" t="s">
        <v>590</v>
      </c>
      <c r="D171" s="367" t="s">
        <v>4063</v>
      </c>
      <c r="E171" s="368" t="s">
        <v>386</v>
      </c>
      <c r="F171" s="368">
        <v>1</v>
      </c>
      <c r="G171" s="368" t="s">
        <v>3910</v>
      </c>
      <c r="H171" s="352"/>
      <c r="I171" s="364"/>
      <c r="J171" s="364"/>
      <c r="K171" s="355">
        <v>1680</v>
      </c>
      <c r="L171" s="366" t="s">
        <v>3905</v>
      </c>
    </row>
    <row r="172" ht="21" customHeight="1" spans="1:12">
      <c r="A172" s="350">
        <v>166</v>
      </c>
      <c r="B172" s="386" t="s">
        <v>3901</v>
      </c>
      <c r="C172" s="368" t="s">
        <v>4064</v>
      </c>
      <c r="D172" s="367" t="s">
        <v>4065</v>
      </c>
      <c r="E172" s="368" t="s">
        <v>342</v>
      </c>
      <c r="F172" s="368">
        <v>1</v>
      </c>
      <c r="G172" s="368" t="s">
        <v>3910</v>
      </c>
      <c r="H172" s="352"/>
      <c r="I172" s="364"/>
      <c r="J172" s="364"/>
      <c r="K172" s="355">
        <v>1680</v>
      </c>
      <c r="L172" s="366" t="s">
        <v>3905</v>
      </c>
    </row>
    <row r="173" ht="21" customHeight="1" spans="1:12">
      <c r="A173" s="350">
        <v>167</v>
      </c>
      <c r="B173" s="386" t="s">
        <v>3901</v>
      </c>
      <c r="C173" s="368" t="s">
        <v>4066</v>
      </c>
      <c r="D173" s="367" t="s">
        <v>4067</v>
      </c>
      <c r="E173" s="368" t="s">
        <v>386</v>
      </c>
      <c r="F173" s="368">
        <v>1</v>
      </c>
      <c r="G173" s="368" t="s">
        <v>3910</v>
      </c>
      <c r="H173" s="352"/>
      <c r="I173" s="364"/>
      <c r="J173" s="364"/>
      <c r="K173" s="355">
        <v>1680</v>
      </c>
      <c r="L173" s="366" t="s">
        <v>3905</v>
      </c>
    </row>
    <row r="174" ht="21" customHeight="1" spans="1:12">
      <c r="A174" s="350">
        <v>168</v>
      </c>
      <c r="B174" s="386" t="s">
        <v>3901</v>
      </c>
      <c r="C174" s="368" t="s">
        <v>4066</v>
      </c>
      <c r="D174" s="367" t="s">
        <v>4068</v>
      </c>
      <c r="E174" s="368" t="s">
        <v>386</v>
      </c>
      <c r="F174" s="368">
        <v>1</v>
      </c>
      <c r="G174" s="368" t="s">
        <v>3910</v>
      </c>
      <c r="H174" s="352"/>
      <c r="I174" s="364"/>
      <c r="J174" s="364"/>
      <c r="K174" s="355">
        <v>1680</v>
      </c>
      <c r="L174" s="366" t="s">
        <v>3905</v>
      </c>
    </row>
    <row r="175" ht="21" customHeight="1" spans="1:12">
      <c r="A175" s="350">
        <v>169</v>
      </c>
      <c r="B175" s="386" t="s">
        <v>3901</v>
      </c>
      <c r="C175" s="368" t="s">
        <v>4069</v>
      </c>
      <c r="D175" s="367" t="s">
        <v>4070</v>
      </c>
      <c r="E175" s="368" t="s">
        <v>386</v>
      </c>
      <c r="F175" s="368">
        <v>3</v>
      </c>
      <c r="G175" s="368" t="s">
        <v>3910</v>
      </c>
      <c r="H175" s="352"/>
      <c r="I175" s="364"/>
      <c r="J175" s="364"/>
      <c r="K175" s="355">
        <v>1680</v>
      </c>
      <c r="L175" s="366" t="s">
        <v>3905</v>
      </c>
    </row>
    <row r="176" ht="21" customHeight="1" spans="1:12">
      <c r="A176" s="350">
        <v>170</v>
      </c>
      <c r="B176" s="386" t="s">
        <v>3901</v>
      </c>
      <c r="C176" s="368" t="s">
        <v>4071</v>
      </c>
      <c r="D176" s="367" t="s">
        <v>4072</v>
      </c>
      <c r="E176" s="368" t="s">
        <v>393</v>
      </c>
      <c r="F176" s="368">
        <v>64</v>
      </c>
      <c r="G176" s="368" t="s">
        <v>3910</v>
      </c>
      <c r="H176" s="352"/>
      <c r="I176" s="364"/>
      <c r="J176" s="364"/>
      <c r="K176" s="355">
        <v>1680</v>
      </c>
      <c r="L176" s="366" t="s">
        <v>3905</v>
      </c>
    </row>
    <row r="177" ht="21" customHeight="1" spans="1:12">
      <c r="A177" s="350">
        <v>171</v>
      </c>
      <c r="B177" s="386" t="s">
        <v>3901</v>
      </c>
      <c r="C177" s="368" t="s">
        <v>4073</v>
      </c>
      <c r="D177" s="367" t="s">
        <v>4074</v>
      </c>
      <c r="E177" s="368" t="s">
        <v>386</v>
      </c>
      <c r="F177" s="368">
        <v>3</v>
      </c>
      <c r="G177" s="368" t="s">
        <v>3910</v>
      </c>
      <c r="H177" s="352"/>
      <c r="I177" s="364"/>
      <c r="J177" s="364"/>
      <c r="K177" s="355">
        <v>1680</v>
      </c>
      <c r="L177" s="366" t="s">
        <v>3905</v>
      </c>
    </row>
    <row r="178" ht="21" customHeight="1" spans="1:12">
      <c r="A178" s="350">
        <v>172</v>
      </c>
      <c r="B178" s="386" t="s">
        <v>3901</v>
      </c>
      <c r="C178" s="368" t="s">
        <v>1430</v>
      </c>
      <c r="D178" s="367" t="s">
        <v>3916</v>
      </c>
      <c r="E178" s="368" t="s">
        <v>386</v>
      </c>
      <c r="F178" s="368">
        <v>3</v>
      </c>
      <c r="G178" s="368" t="s">
        <v>3910</v>
      </c>
      <c r="H178" s="352"/>
      <c r="I178" s="364"/>
      <c r="J178" s="364"/>
      <c r="K178" s="355">
        <v>1680</v>
      </c>
      <c r="L178" s="366" t="s">
        <v>3905</v>
      </c>
    </row>
    <row r="179" ht="21" customHeight="1" spans="1:12">
      <c r="A179" s="350">
        <v>173</v>
      </c>
      <c r="B179" s="386" t="s">
        <v>3901</v>
      </c>
      <c r="C179" s="368" t="s">
        <v>4075</v>
      </c>
      <c r="D179" s="367"/>
      <c r="E179" s="368" t="s">
        <v>386</v>
      </c>
      <c r="F179" s="368">
        <v>5</v>
      </c>
      <c r="G179" s="368" t="s">
        <v>3910</v>
      </c>
      <c r="H179" s="352"/>
      <c r="I179" s="364"/>
      <c r="J179" s="364"/>
      <c r="K179" s="355">
        <v>1680</v>
      </c>
      <c r="L179" s="390" t="s">
        <v>5077</v>
      </c>
    </row>
    <row r="180" ht="21" customHeight="1" spans="1:12">
      <c r="A180" s="350">
        <v>174</v>
      </c>
      <c r="B180" s="386" t="s">
        <v>3901</v>
      </c>
      <c r="C180" s="368" t="s">
        <v>4077</v>
      </c>
      <c r="D180" s="367" t="s">
        <v>4078</v>
      </c>
      <c r="E180" s="368" t="s">
        <v>386</v>
      </c>
      <c r="F180" s="368">
        <v>3</v>
      </c>
      <c r="G180" s="368" t="s">
        <v>3910</v>
      </c>
      <c r="H180" s="352"/>
      <c r="I180" s="364"/>
      <c r="J180" s="364"/>
      <c r="K180" s="355">
        <v>1680</v>
      </c>
      <c r="L180" s="366" t="s">
        <v>3905</v>
      </c>
    </row>
    <row r="181" ht="21" customHeight="1" spans="1:12">
      <c r="A181" s="350">
        <v>175</v>
      </c>
      <c r="B181" s="386" t="s">
        <v>3901</v>
      </c>
      <c r="C181" s="368" t="s">
        <v>4079</v>
      </c>
      <c r="D181" s="367" t="s">
        <v>4080</v>
      </c>
      <c r="E181" s="368" t="s">
        <v>386</v>
      </c>
      <c r="F181" s="368">
        <v>3</v>
      </c>
      <c r="G181" s="368" t="s">
        <v>3910</v>
      </c>
      <c r="H181" s="352"/>
      <c r="I181" s="364"/>
      <c r="J181" s="364"/>
      <c r="K181" s="355">
        <v>1680</v>
      </c>
      <c r="L181" s="366" t="s">
        <v>3905</v>
      </c>
    </row>
    <row r="182" ht="21" customHeight="1" spans="1:12">
      <c r="A182" s="350">
        <v>176</v>
      </c>
      <c r="B182" s="386" t="s">
        <v>3901</v>
      </c>
      <c r="C182" s="368" t="s">
        <v>4079</v>
      </c>
      <c r="D182" s="368" t="s">
        <v>4081</v>
      </c>
      <c r="E182" s="368" t="s">
        <v>386</v>
      </c>
      <c r="F182" s="368">
        <v>2</v>
      </c>
      <c r="G182" s="368" t="s">
        <v>3910</v>
      </c>
      <c r="H182" s="352"/>
      <c r="I182" s="364"/>
      <c r="J182" s="364"/>
      <c r="K182" s="355">
        <v>1680</v>
      </c>
      <c r="L182" s="366" t="s">
        <v>3905</v>
      </c>
    </row>
    <row r="183" ht="21" customHeight="1" spans="1:12">
      <c r="A183" s="350">
        <v>177</v>
      </c>
      <c r="B183" s="386" t="s">
        <v>3901</v>
      </c>
      <c r="C183" s="368" t="s">
        <v>4082</v>
      </c>
      <c r="D183" s="368" t="s">
        <v>4058</v>
      </c>
      <c r="E183" s="368" t="s">
        <v>468</v>
      </c>
      <c r="F183" s="368">
        <v>30</v>
      </c>
      <c r="G183" s="368" t="s">
        <v>3910</v>
      </c>
      <c r="H183" s="352"/>
      <c r="I183" s="364"/>
      <c r="J183" s="364"/>
      <c r="K183" s="355">
        <v>1680</v>
      </c>
      <c r="L183" s="366" t="s">
        <v>3905</v>
      </c>
    </row>
    <row r="184" ht="21" customHeight="1" spans="1:12">
      <c r="A184" s="350">
        <v>178</v>
      </c>
      <c r="B184" s="386" t="s">
        <v>3901</v>
      </c>
      <c r="C184" s="368" t="s">
        <v>4082</v>
      </c>
      <c r="D184" s="368" t="s">
        <v>4059</v>
      </c>
      <c r="E184" s="368" t="s">
        <v>468</v>
      </c>
      <c r="F184" s="368">
        <v>30</v>
      </c>
      <c r="G184" s="368" t="s">
        <v>3910</v>
      </c>
      <c r="H184" s="352"/>
      <c r="I184" s="364"/>
      <c r="J184" s="364"/>
      <c r="K184" s="355">
        <v>1680</v>
      </c>
      <c r="L184" s="366" t="s">
        <v>3905</v>
      </c>
    </row>
    <row r="185" ht="21" customHeight="1" spans="1:12">
      <c r="A185" s="350">
        <v>179</v>
      </c>
      <c r="B185" s="386" t="s">
        <v>3901</v>
      </c>
      <c r="C185" s="367" t="s">
        <v>4088</v>
      </c>
      <c r="D185" s="367"/>
      <c r="E185" s="368" t="s">
        <v>386</v>
      </c>
      <c r="F185" s="368">
        <v>135</v>
      </c>
      <c r="G185" s="368" t="s">
        <v>3893</v>
      </c>
      <c r="H185" s="352"/>
      <c r="I185" s="364"/>
      <c r="J185" s="364"/>
      <c r="K185" s="355">
        <v>1680</v>
      </c>
      <c r="L185" s="366" t="s">
        <v>3905</v>
      </c>
    </row>
    <row r="186" ht="21" customHeight="1" spans="1:12">
      <c r="A186" s="350">
        <v>180</v>
      </c>
      <c r="B186" s="386" t="s">
        <v>3901</v>
      </c>
      <c r="C186" s="368" t="s">
        <v>4102</v>
      </c>
      <c r="D186" s="368"/>
      <c r="E186" s="368" t="s">
        <v>476</v>
      </c>
      <c r="F186" s="368">
        <v>63</v>
      </c>
      <c r="G186" s="368" t="s">
        <v>4104</v>
      </c>
      <c r="H186" s="352"/>
      <c r="I186" s="364"/>
      <c r="J186" s="364"/>
      <c r="K186" s="355">
        <v>1680</v>
      </c>
      <c r="L186" s="366" t="s">
        <v>5078</v>
      </c>
    </row>
    <row r="187" ht="21" customHeight="1" spans="1:12">
      <c r="A187" s="350">
        <v>181</v>
      </c>
      <c r="B187" s="386" t="s">
        <v>3901</v>
      </c>
      <c r="C187" s="368" t="s">
        <v>4105</v>
      </c>
      <c r="D187" s="368"/>
      <c r="E187" s="368" t="s">
        <v>1381</v>
      </c>
      <c r="F187" s="368">
        <v>72</v>
      </c>
      <c r="G187" s="368" t="s">
        <v>4104</v>
      </c>
      <c r="H187" s="352"/>
      <c r="I187" s="364"/>
      <c r="J187" s="364"/>
      <c r="K187" s="355">
        <v>1680</v>
      </c>
      <c r="L187" s="366" t="s">
        <v>3905</v>
      </c>
    </row>
    <row r="188" ht="21" customHeight="1" spans="1:12">
      <c r="A188" s="350">
        <v>182</v>
      </c>
      <c r="B188" s="386" t="s">
        <v>3901</v>
      </c>
      <c r="C188" s="384" t="s">
        <v>4106</v>
      </c>
      <c r="D188" s="368"/>
      <c r="E188" s="368" t="s">
        <v>393</v>
      </c>
      <c r="F188" s="368">
        <v>104</v>
      </c>
      <c r="G188" s="368" t="s">
        <v>4104</v>
      </c>
      <c r="H188" s="352"/>
      <c r="I188" s="364"/>
      <c r="J188" s="364"/>
      <c r="K188" s="355">
        <v>1680</v>
      </c>
      <c r="L188" s="366" t="s">
        <v>3905</v>
      </c>
    </row>
    <row r="189" ht="21" customHeight="1" spans="1:12">
      <c r="A189" s="350">
        <v>183</v>
      </c>
      <c r="B189" s="386" t="s">
        <v>3901</v>
      </c>
      <c r="C189" s="368" t="s">
        <v>465</v>
      </c>
      <c r="D189" s="384" t="s">
        <v>4107</v>
      </c>
      <c r="E189" s="368" t="s">
        <v>386</v>
      </c>
      <c r="F189" s="368">
        <v>1</v>
      </c>
      <c r="G189" s="368" t="s">
        <v>4104</v>
      </c>
      <c r="H189" s="352"/>
      <c r="I189" s="364"/>
      <c r="J189" s="364"/>
      <c r="K189" s="355">
        <v>1680</v>
      </c>
      <c r="L189" s="366" t="s">
        <v>3905</v>
      </c>
    </row>
    <row r="190" ht="21" customHeight="1" spans="1:12">
      <c r="A190" s="350">
        <v>184</v>
      </c>
      <c r="B190" s="386" t="s">
        <v>3901</v>
      </c>
      <c r="C190" s="368" t="s">
        <v>1529</v>
      </c>
      <c r="D190" s="384" t="s">
        <v>4107</v>
      </c>
      <c r="E190" s="368" t="s">
        <v>468</v>
      </c>
      <c r="F190" s="368">
        <v>440</v>
      </c>
      <c r="G190" s="368" t="s">
        <v>4104</v>
      </c>
      <c r="H190" s="352"/>
      <c r="I190" s="364"/>
      <c r="J190" s="364"/>
      <c r="K190" s="355">
        <v>1680</v>
      </c>
      <c r="L190" s="366" t="s">
        <v>3905</v>
      </c>
    </row>
    <row r="191" ht="21" customHeight="1" spans="1:12">
      <c r="A191" s="350">
        <v>185</v>
      </c>
      <c r="B191" s="386" t="s">
        <v>3901</v>
      </c>
      <c r="C191" s="388" t="s">
        <v>4108</v>
      </c>
      <c r="D191" s="388" t="s">
        <v>4109</v>
      </c>
      <c r="E191" s="382" t="s">
        <v>386</v>
      </c>
      <c r="F191" s="382">
        <v>1</v>
      </c>
      <c r="G191" s="389" t="s">
        <v>4110</v>
      </c>
      <c r="H191" s="352"/>
      <c r="I191" s="364"/>
      <c r="J191" s="364"/>
      <c r="K191" s="355">
        <v>1680</v>
      </c>
      <c r="L191" s="366" t="s">
        <v>3905</v>
      </c>
    </row>
    <row r="192" ht="21" customHeight="1" spans="1:12">
      <c r="A192" s="350">
        <v>186</v>
      </c>
      <c r="B192" s="386" t="s">
        <v>3901</v>
      </c>
      <c r="C192" s="367" t="s">
        <v>4111</v>
      </c>
      <c r="D192" s="368"/>
      <c r="E192" s="382" t="s">
        <v>386</v>
      </c>
      <c r="F192" s="368">
        <v>2</v>
      </c>
      <c r="G192" s="368" t="s">
        <v>4112</v>
      </c>
      <c r="H192" s="352"/>
      <c r="I192" s="364"/>
      <c r="J192" s="364"/>
      <c r="K192" s="355">
        <v>1680</v>
      </c>
      <c r="L192" s="366" t="s">
        <v>3905</v>
      </c>
    </row>
    <row r="193" ht="21" customHeight="1" spans="1:12">
      <c r="A193" s="350">
        <v>187</v>
      </c>
      <c r="B193" s="386" t="s">
        <v>3901</v>
      </c>
      <c r="C193" s="367" t="s">
        <v>4113</v>
      </c>
      <c r="D193" s="368"/>
      <c r="E193" s="382" t="s">
        <v>386</v>
      </c>
      <c r="F193" s="368">
        <v>1</v>
      </c>
      <c r="G193" s="368" t="s">
        <v>4112</v>
      </c>
      <c r="H193" s="352"/>
      <c r="I193" s="364"/>
      <c r="J193" s="364"/>
      <c r="K193" s="355">
        <v>1680</v>
      </c>
      <c r="L193" s="366" t="s">
        <v>3905</v>
      </c>
    </row>
    <row r="194" ht="21" customHeight="1" spans="1:12">
      <c r="A194" s="350">
        <v>188</v>
      </c>
      <c r="B194" s="386" t="s">
        <v>3901</v>
      </c>
      <c r="C194" s="367" t="s">
        <v>4114</v>
      </c>
      <c r="D194" s="368"/>
      <c r="E194" s="382" t="s">
        <v>386</v>
      </c>
      <c r="F194" s="368">
        <v>2</v>
      </c>
      <c r="G194" s="368" t="s">
        <v>4112</v>
      </c>
      <c r="H194" s="352"/>
      <c r="I194" s="364"/>
      <c r="J194" s="364"/>
      <c r="K194" s="355">
        <v>1680</v>
      </c>
      <c r="L194" s="366" t="s">
        <v>3905</v>
      </c>
    </row>
    <row r="195" ht="21" customHeight="1" spans="1:12">
      <c r="A195" s="350">
        <v>189</v>
      </c>
      <c r="B195" s="386" t="s">
        <v>3901</v>
      </c>
      <c r="C195" s="367" t="s">
        <v>4115</v>
      </c>
      <c r="D195" s="368"/>
      <c r="E195" s="382" t="s">
        <v>386</v>
      </c>
      <c r="F195" s="368">
        <v>1</v>
      </c>
      <c r="G195" s="368" t="s">
        <v>4112</v>
      </c>
      <c r="H195" s="352"/>
      <c r="I195" s="364"/>
      <c r="J195" s="364"/>
      <c r="K195" s="355">
        <v>1680</v>
      </c>
      <c r="L195" s="366" t="s">
        <v>3905</v>
      </c>
    </row>
    <row r="196" ht="21" customHeight="1" spans="1:12">
      <c r="A196" s="350">
        <v>190</v>
      </c>
      <c r="B196" s="386" t="s">
        <v>3901</v>
      </c>
      <c r="C196" s="383" t="s">
        <v>4116</v>
      </c>
      <c r="D196" s="368"/>
      <c r="E196" s="383" t="s">
        <v>386</v>
      </c>
      <c r="F196" s="368">
        <v>2</v>
      </c>
      <c r="G196" s="368" t="s">
        <v>4112</v>
      </c>
      <c r="H196" s="352"/>
      <c r="I196" s="364"/>
      <c r="J196" s="364"/>
      <c r="K196" s="355">
        <v>1680</v>
      </c>
      <c r="L196" s="366" t="s">
        <v>3905</v>
      </c>
    </row>
    <row r="197" ht="21" customHeight="1" spans="1:12">
      <c r="A197" s="350">
        <v>191</v>
      </c>
      <c r="B197" s="386" t="s">
        <v>3901</v>
      </c>
      <c r="C197" s="383" t="s">
        <v>4117</v>
      </c>
      <c r="D197" s="368"/>
      <c r="E197" s="383" t="s">
        <v>386</v>
      </c>
      <c r="F197" s="368">
        <v>1</v>
      </c>
      <c r="G197" s="368" t="s">
        <v>4112</v>
      </c>
      <c r="H197" s="352"/>
      <c r="I197" s="364"/>
      <c r="J197" s="364"/>
      <c r="K197" s="355">
        <v>1680</v>
      </c>
      <c r="L197" s="366" t="s">
        <v>3905</v>
      </c>
    </row>
    <row r="198" ht="21" customHeight="1" spans="1:12">
      <c r="A198" s="350">
        <v>192</v>
      </c>
      <c r="B198" s="386" t="s">
        <v>3901</v>
      </c>
      <c r="C198" s="383" t="s">
        <v>799</v>
      </c>
      <c r="D198" s="368"/>
      <c r="E198" s="383" t="s">
        <v>386</v>
      </c>
      <c r="F198" s="368">
        <v>1</v>
      </c>
      <c r="G198" s="368" t="s">
        <v>4112</v>
      </c>
      <c r="H198" s="352"/>
      <c r="I198" s="364"/>
      <c r="J198" s="364"/>
      <c r="K198" s="355">
        <v>1680</v>
      </c>
      <c r="L198" s="366" t="s">
        <v>3905</v>
      </c>
    </row>
    <row r="199" ht="21" customHeight="1" spans="1:12">
      <c r="A199" s="350">
        <v>193</v>
      </c>
      <c r="B199" s="386" t="s">
        <v>3901</v>
      </c>
      <c r="C199" s="383" t="s">
        <v>3936</v>
      </c>
      <c r="D199" s="383" t="s">
        <v>3916</v>
      </c>
      <c r="E199" s="383" t="s">
        <v>468</v>
      </c>
      <c r="F199" s="368">
        <v>2</v>
      </c>
      <c r="G199" s="368" t="s">
        <v>4112</v>
      </c>
      <c r="H199" s="352"/>
      <c r="I199" s="364"/>
      <c r="J199" s="364"/>
      <c r="K199" s="355">
        <v>1680</v>
      </c>
      <c r="L199" s="366" t="s">
        <v>3905</v>
      </c>
    </row>
    <row r="200" ht="21" customHeight="1" spans="1:12">
      <c r="A200" s="350">
        <v>194</v>
      </c>
      <c r="B200" s="386" t="s">
        <v>3901</v>
      </c>
      <c r="C200" s="383" t="s">
        <v>3936</v>
      </c>
      <c r="D200" s="383" t="s">
        <v>1441</v>
      </c>
      <c r="E200" s="383" t="s">
        <v>468</v>
      </c>
      <c r="F200" s="368">
        <v>2</v>
      </c>
      <c r="G200" s="368" t="s">
        <v>4112</v>
      </c>
      <c r="H200" s="352"/>
      <c r="I200" s="364"/>
      <c r="J200" s="364"/>
      <c r="K200" s="355">
        <v>1680</v>
      </c>
      <c r="L200" s="366" t="s">
        <v>3905</v>
      </c>
    </row>
    <row r="201" ht="21" customHeight="1" spans="1:12">
      <c r="A201" s="350">
        <v>195</v>
      </c>
      <c r="B201" s="386" t="s">
        <v>3901</v>
      </c>
      <c r="C201" s="383" t="s">
        <v>3936</v>
      </c>
      <c r="D201" s="383" t="s">
        <v>3944</v>
      </c>
      <c r="E201" s="383" t="s">
        <v>468</v>
      </c>
      <c r="F201" s="368">
        <v>1</v>
      </c>
      <c r="G201" s="368" t="s">
        <v>4112</v>
      </c>
      <c r="H201" s="352"/>
      <c r="I201" s="364"/>
      <c r="J201" s="364"/>
      <c r="K201" s="355">
        <v>1680</v>
      </c>
      <c r="L201" s="366" t="s">
        <v>3905</v>
      </c>
    </row>
    <row r="202" ht="21" customHeight="1" spans="1:12">
      <c r="A202" s="350">
        <v>196</v>
      </c>
      <c r="B202" s="386" t="s">
        <v>3901</v>
      </c>
      <c r="C202" s="383" t="s">
        <v>3936</v>
      </c>
      <c r="D202" s="383" t="s">
        <v>4118</v>
      </c>
      <c r="E202" s="383" t="s">
        <v>468</v>
      </c>
      <c r="F202" s="368">
        <v>8</v>
      </c>
      <c r="G202" s="368" t="s">
        <v>4112</v>
      </c>
      <c r="H202" s="352"/>
      <c r="I202" s="364"/>
      <c r="J202" s="364"/>
      <c r="K202" s="355">
        <v>1680</v>
      </c>
      <c r="L202" s="366" t="s">
        <v>3905</v>
      </c>
    </row>
    <row r="203" ht="21" customHeight="1" spans="1:12">
      <c r="A203" s="350">
        <v>197</v>
      </c>
      <c r="B203" s="386" t="s">
        <v>3901</v>
      </c>
      <c r="C203" s="383" t="s">
        <v>1696</v>
      </c>
      <c r="D203" s="383" t="s">
        <v>3916</v>
      </c>
      <c r="E203" s="383" t="s">
        <v>1381</v>
      </c>
      <c r="F203" s="368">
        <v>6</v>
      </c>
      <c r="G203" s="368" t="s">
        <v>4112</v>
      </c>
      <c r="H203" s="352"/>
      <c r="I203" s="364"/>
      <c r="J203" s="364"/>
      <c r="K203" s="355">
        <v>1680</v>
      </c>
      <c r="L203" s="366" t="s">
        <v>3905</v>
      </c>
    </row>
    <row r="204" ht="21" customHeight="1" spans="1:12">
      <c r="A204" s="350">
        <v>198</v>
      </c>
      <c r="B204" s="386" t="s">
        <v>3901</v>
      </c>
      <c r="C204" s="383" t="s">
        <v>1696</v>
      </c>
      <c r="D204" s="383" t="s">
        <v>3944</v>
      </c>
      <c r="E204" s="383" t="s">
        <v>1381</v>
      </c>
      <c r="F204" s="368">
        <v>3</v>
      </c>
      <c r="G204" s="368" t="s">
        <v>4112</v>
      </c>
      <c r="H204" s="352"/>
      <c r="I204" s="364"/>
      <c r="J204" s="364"/>
      <c r="K204" s="355">
        <v>1680</v>
      </c>
      <c r="L204" s="366" t="s">
        <v>3905</v>
      </c>
    </row>
    <row r="205" ht="21" customHeight="1" spans="1:12">
      <c r="A205" s="350">
        <v>199</v>
      </c>
      <c r="B205" s="386" t="s">
        <v>3901</v>
      </c>
      <c r="C205" s="383" t="s">
        <v>4119</v>
      </c>
      <c r="D205" s="383" t="s">
        <v>3916</v>
      </c>
      <c r="E205" s="383" t="s">
        <v>386</v>
      </c>
      <c r="F205" s="368">
        <v>1</v>
      </c>
      <c r="G205" s="368" t="s">
        <v>4112</v>
      </c>
      <c r="H205" s="352"/>
      <c r="I205" s="364"/>
      <c r="J205" s="364"/>
      <c r="K205" s="355">
        <v>1680</v>
      </c>
      <c r="L205" s="366" t="s">
        <v>3905</v>
      </c>
    </row>
    <row r="206" ht="21" customHeight="1" spans="1:12">
      <c r="A206" s="350">
        <v>200</v>
      </c>
      <c r="B206" s="386" t="s">
        <v>3901</v>
      </c>
      <c r="C206" s="383" t="s">
        <v>4120</v>
      </c>
      <c r="D206" s="368"/>
      <c r="E206" s="383" t="s">
        <v>4121</v>
      </c>
      <c r="F206" s="368">
        <v>100</v>
      </c>
      <c r="G206" s="368" t="s">
        <v>4112</v>
      </c>
      <c r="H206" s="352"/>
      <c r="I206" s="364"/>
      <c r="J206" s="364"/>
      <c r="K206" s="355">
        <v>1680</v>
      </c>
      <c r="L206" s="366" t="s">
        <v>3905</v>
      </c>
    </row>
    <row r="207" ht="21" customHeight="1" spans="1:12">
      <c r="A207" s="350">
        <v>201</v>
      </c>
      <c r="B207" s="386" t="s">
        <v>3901</v>
      </c>
      <c r="C207" s="391" t="s">
        <v>4122</v>
      </c>
      <c r="D207" s="391" t="s">
        <v>4123</v>
      </c>
      <c r="E207" s="391" t="s">
        <v>386</v>
      </c>
      <c r="F207" s="368">
        <v>4</v>
      </c>
      <c r="G207" s="368" t="s">
        <v>4112</v>
      </c>
      <c r="H207" s="352"/>
      <c r="I207" s="364"/>
      <c r="J207" s="364"/>
      <c r="K207" s="355">
        <v>1680</v>
      </c>
      <c r="L207" s="366" t="s">
        <v>3905</v>
      </c>
    </row>
    <row r="208" ht="21" customHeight="1" spans="1:12">
      <c r="A208" s="350">
        <v>202</v>
      </c>
      <c r="B208" s="386" t="s">
        <v>3901</v>
      </c>
      <c r="C208" s="368" t="s">
        <v>4124</v>
      </c>
      <c r="D208" s="368" t="s">
        <v>4125</v>
      </c>
      <c r="E208" s="368" t="s">
        <v>386</v>
      </c>
      <c r="F208" s="368">
        <v>1</v>
      </c>
      <c r="G208" s="368" t="s">
        <v>4110</v>
      </c>
      <c r="H208" s="352"/>
      <c r="I208" s="364"/>
      <c r="J208" s="364"/>
      <c r="K208" s="355">
        <v>1680</v>
      </c>
      <c r="L208" s="366" t="s">
        <v>3905</v>
      </c>
    </row>
    <row r="209" ht="21" customHeight="1" spans="1:12">
      <c r="A209" s="350">
        <v>203</v>
      </c>
      <c r="B209" s="386" t="s">
        <v>3901</v>
      </c>
      <c r="C209" s="153" t="s">
        <v>4126</v>
      </c>
      <c r="D209" s="153" t="s">
        <v>4127</v>
      </c>
      <c r="E209" s="153" t="s">
        <v>386</v>
      </c>
      <c r="F209" s="153">
        <v>1</v>
      </c>
      <c r="G209" s="153" t="s">
        <v>4128</v>
      </c>
      <c r="H209" s="352"/>
      <c r="I209" s="364"/>
      <c r="J209" s="364"/>
      <c r="K209" s="355">
        <v>1680</v>
      </c>
      <c r="L209" s="366" t="s">
        <v>3905</v>
      </c>
    </row>
    <row r="210" ht="21" customHeight="1" spans="1:12">
      <c r="A210" s="350">
        <v>204</v>
      </c>
      <c r="B210" s="386" t="s">
        <v>3901</v>
      </c>
      <c r="C210" s="153" t="s">
        <v>4129</v>
      </c>
      <c r="D210" s="153" t="s">
        <v>4130</v>
      </c>
      <c r="E210" s="153" t="s">
        <v>386</v>
      </c>
      <c r="F210" s="153">
        <v>1</v>
      </c>
      <c r="G210" s="153" t="s">
        <v>4128</v>
      </c>
      <c r="H210" s="352"/>
      <c r="I210" s="364"/>
      <c r="J210" s="364"/>
      <c r="K210" s="355">
        <v>1680</v>
      </c>
      <c r="L210" s="366" t="s">
        <v>3905</v>
      </c>
    </row>
    <row r="211" ht="21" customHeight="1" spans="1:12">
      <c r="A211" s="350">
        <v>205</v>
      </c>
      <c r="B211" s="386" t="s">
        <v>3901</v>
      </c>
      <c r="C211" s="206" t="s">
        <v>4131</v>
      </c>
      <c r="D211" s="206" t="s">
        <v>4132</v>
      </c>
      <c r="E211" s="206" t="s">
        <v>386</v>
      </c>
      <c r="F211" s="206">
        <v>20</v>
      </c>
      <c r="G211" s="206" t="s">
        <v>4133</v>
      </c>
      <c r="H211" s="352"/>
      <c r="I211" s="364"/>
      <c r="J211" s="364"/>
      <c r="K211" s="355">
        <v>1680</v>
      </c>
      <c r="L211" s="366" t="s">
        <v>3905</v>
      </c>
    </row>
    <row r="212" ht="21" customHeight="1" spans="1:12">
      <c r="A212" s="350">
        <v>206</v>
      </c>
      <c r="B212" s="386" t="s">
        <v>3901</v>
      </c>
      <c r="C212" s="380" t="s">
        <v>4134</v>
      </c>
      <c r="D212" s="380" t="s">
        <v>4135</v>
      </c>
      <c r="E212" s="380" t="s">
        <v>476</v>
      </c>
      <c r="F212" s="380">
        <v>1</v>
      </c>
      <c r="G212" s="206" t="s">
        <v>4133</v>
      </c>
      <c r="H212" s="352"/>
      <c r="I212" s="364"/>
      <c r="J212" s="364"/>
      <c r="K212" s="355">
        <v>1680</v>
      </c>
      <c r="L212" s="366" t="s">
        <v>3905</v>
      </c>
    </row>
    <row r="213" ht="21" customHeight="1" spans="1:12">
      <c r="A213" s="350">
        <v>207</v>
      </c>
      <c r="B213" s="386" t="s">
        <v>3901</v>
      </c>
      <c r="C213" s="206" t="s">
        <v>4136</v>
      </c>
      <c r="D213" s="206"/>
      <c r="E213" s="206" t="s">
        <v>4137</v>
      </c>
      <c r="F213" s="206">
        <v>1</v>
      </c>
      <c r="G213" s="206" t="s">
        <v>4133</v>
      </c>
      <c r="H213" s="352"/>
      <c r="I213" s="364"/>
      <c r="J213" s="364"/>
      <c r="K213" s="355">
        <v>1680</v>
      </c>
      <c r="L213" s="366" t="s">
        <v>3905</v>
      </c>
    </row>
    <row r="214" ht="21" customHeight="1" spans="1:12">
      <c r="A214" s="350">
        <v>208</v>
      </c>
      <c r="B214" s="386" t="s">
        <v>3901</v>
      </c>
      <c r="C214" s="206" t="s">
        <v>4138</v>
      </c>
      <c r="D214" s="206"/>
      <c r="E214" s="206" t="s">
        <v>386</v>
      </c>
      <c r="F214" s="206">
        <v>3</v>
      </c>
      <c r="G214" s="206" t="s">
        <v>4133</v>
      </c>
      <c r="H214" s="352"/>
      <c r="I214" s="364"/>
      <c r="J214" s="364"/>
      <c r="K214" s="355">
        <v>1680</v>
      </c>
      <c r="L214" s="366" t="s">
        <v>3905</v>
      </c>
    </row>
    <row r="215" ht="21" customHeight="1" spans="1:12">
      <c r="A215" s="350">
        <v>209</v>
      </c>
      <c r="B215" s="386" t="s">
        <v>3901</v>
      </c>
      <c r="C215" s="380" t="s">
        <v>4139</v>
      </c>
      <c r="D215" s="206"/>
      <c r="E215" s="206" t="s">
        <v>378</v>
      </c>
      <c r="F215" s="206">
        <v>1</v>
      </c>
      <c r="G215" s="206" t="s">
        <v>4133</v>
      </c>
      <c r="H215" s="352"/>
      <c r="I215" s="364"/>
      <c r="J215" s="364"/>
      <c r="K215" s="355">
        <v>1680</v>
      </c>
      <c r="L215" s="366" t="s">
        <v>3905</v>
      </c>
    </row>
    <row r="216" ht="21" customHeight="1" spans="1:12">
      <c r="A216" s="350">
        <v>210</v>
      </c>
      <c r="B216" s="386" t="s">
        <v>3901</v>
      </c>
      <c r="C216" s="380" t="s">
        <v>4140</v>
      </c>
      <c r="D216" s="206"/>
      <c r="E216" s="206" t="s">
        <v>4137</v>
      </c>
      <c r="F216" s="206">
        <v>1</v>
      </c>
      <c r="G216" s="206" t="s">
        <v>4133</v>
      </c>
      <c r="H216" s="352"/>
      <c r="I216" s="364"/>
      <c r="J216" s="364"/>
      <c r="K216" s="355">
        <v>1680</v>
      </c>
      <c r="L216" s="366" t="s">
        <v>3905</v>
      </c>
    </row>
    <row r="217" ht="21" customHeight="1" spans="1:12">
      <c r="A217" s="350">
        <v>211</v>
      </c>
      <c r="B217" s="386" t="s">
        <v>3901</v>
      </c>
      <c r="C217" s="206" t="s">
        <v>4141</v>
      </c>
      <c r="D217" s="206"/>
      <c r="E217" s="206" t="s">
        <v>4142</v>
      </c>
      <c r="F217" s="206">
        <v>2</v>
      </c>
      <c r="G217" s="206" t="s">
        <v>4133</v>
      </c>
      <c r="H217" s="352"/>
      <c r="I217" s="364"/>
      <c r="J217" s="364"/>
      <c r="K217" s="355">
        <v>1680</v>
      </c>
      <c r="L217" s="366" t="s">
        <v>3905</v>
      </c>
    </row>
    <row r="218" ht="21" customHeight="1" spans="1:12">
      <c r="A218" s="350">
        <v>212</v>
      </c>
      <c r="B218" s="386" t="s">
        <v>3901</v>
      </c>
      <c r="C218" s="206" t="s">
        <v>4143</v>
      </c>
      <c r="D218" s="206"/>
      <c r="E218" s="206" t="s">
        <v>386</v>
      </c>
      <c r="F218" s="206">
        <v>1</v>
      </c>
      <c r="G218" s="206" t="s">
        <v>4133</v>
      </c>
      <c r="H218" s="352"/>
      <c r="I218" s="364"/>
      <c r="J218" s="364"/>
      <c r="K218" s="355">
        <v>1680</v>
      </c>
      <c r="L218" s="366" t="s">
        <v>3905</v>
      </c>
    </row>
    <row r="219" ht="21" customHeight="1" spans="1:12">
      <c r="A219" s="350">
        <v>213</v>
      </c>
      <c r="B219" s="386" t="s">
        <v>3901</v>
      </c>
      <c r="C219" s="206" t="s">
        <v>4144</v>
      </c>
      <c r="D219" s="206"/>
      <c r="E219" s="206" t="s">
        <v>386</v>
      </c>
      <c r="F219" s="206">
        <v>33</v>
      </c>
      <c r="G219" s="206" t="s">
        <v>4133</v>
      </c>
      <c r="H219" s="352"/>
      <c r="I219" s="364"/>
      <c r="J219" s="364"/>
      <c r="K219" s="355">
        <v>1680</v>
      </c>
      <c r="L219" s="366" t="s">
        <v>3905</v>
      </c>
    </row>
    <row r="220" ht="21" customHeight="1" spans="1:12">
      <c r="A220" s="350">
        <v>214</v>
      </c>
      <c r="B220" s="386" t="s">
        <v>3901</v>
      </c>
      <c r="C220" s="206" t="s">
        <v>4145</v>
      </c>
      <c r="D220" s="206"/>
      <c r="E220" s="206" t="s">
        <v>476</v>
      </c>
      <c r="F220" s="206">
        <v>18</v>
      </c>
      <c r="G220" s="206" t="s">
        <v>4133</v>
      </c>
      <c r="H220" s="352"/>
      <c r="I220" s="364"/>
      <c r="J220" s="364"/>
      <c r="K220" s="355">
        <v>1680</v>
      </c>
      <c r="L220" s="366" t="s">
        <v>3905</v>
      </c>
    </row>
    <row r="221" ht="21" customHeight="1" spans="1:12">
      <c r="A221" s="350">
        <v>215</v>
      </c>
      <c r="B221" s="386" t="s">
        <v>3901</v>
      </c>
      <c r="C221" s="380" t="s">
        <v>4146</v>
      </c>
      <c r="D221" s="380" t="s">
        <v>4147</v>
      </c>
      <c r="E221" s="380" t="s">
        <v>468</v>
      </c>
      <c r="F221" s="206">
        <v>2</v>
      </c>
      <c r="G221" s="206" t="s">
        <v>4133</v>
      </c>
      <c r="H221" s="352"/>
      <c r="I221" s="364"/>
      <c r="J221" s="364"/>
      <c r="K221" s="355">
        <v>1680</v>
      </c>
      <c r="L221" s="366" t="s">
        <v>3905</v>
      </c>
    </row>
    <row r="222" ht="21" customHeight="1" spans="1:12">
      <c r="A222" s="350">
        <v>216</v>
      </c>
      <c r="B222" s="386" t="s">
        <v>3901</v>
      </c>
      <c r="C222" s="380" t="s">
        <v>4146</v>
      </c>
      <c r="D222" s="380" t="s">
        <v>4148</v>
      </c>
      <c r="E222" s="380" t="s">
        <v>468</v>
      </c>
      <c r="F222" s="206">
        <v>2</v>
      </c>
      <c r="G222" s="206" t="s">
        <v>4133</v>
      </c>
      <c r="H222" s="352"/>
      <c r="I222" s="364"/>
      <c r="J222" s="364"/>
      <c r="K222" s="355">
        <v>1680</v>
      </c>
      <c r="L222" s="366" t="s">
        <v>3905</v>
      </c>
    </row>
    <row r="223" ht="21" customHeight="1" spans="1:12">
      <c r="A223" s="350">
        <v>217</v>
      </c>
      <c r="B223" s="386" t="s">
        <v>3901</v>
      </c>
      <c r="C223" s="380" t="s">
        <v>4146</v>
      </c>
      <c r="D223" s="380" t="s">
        <v>4149</v>
      </c>
      <c r="E223" s="380" t="s">
        <v>468</v>
      </c>
      <c r="F223" s="206">
        <v>2</v>
      </c>
      <c r="G223" s="206" t="s">
        <v>4133</v>
      </c>
      <c r="H223" s="352"/>
      <c r="I223" s="364"/>
      <c r="J223" s="364"/>
      <c r="K223" s="355">
        <v>1680</v>
      </c>
      <c r="L223" s="366" t="s">
        <v>3905</v>
      </c>
    </row>
    <row r="224" ht="21" customHeight="1" spans="1:12">
      <c r="A224" s="350">
        <v>218</v>
      </c>
      <c r="B224" s="386" t="s">
        <v>3901</v>
      </c>
      <c r="C224" s="368" t="s">
        <v>4151</v>
      </c>
      <c r="D224" s="367" t="s">
        <v>4152</v>
      </c>
      <c r="E224" s="368" t="s">
        <v>386</v>
      </c>
      <c r="F224" s="368">
        <v>2</v>
      </c>
      <c r="G224" s="368" t="s">
        <v>3910</v>
      </c>
      <c r="H224" s="352"/>
      <c r="I224" s="364"/>
      <c r="J224" s="364"/>
      <c r="K224" s="355">
        <v>1680</v>
      </c>
      <c r="L224" s="366" t="s">
        <v>3905</v>
      </c>
    </row>
    <row r="225" ht="21" customHeight="1" spans="1:12">
      <c r="A225" s="350">
        <v>219</v>
      </c>
      <c r="B225" s="386" t="s">
        <v>3901</v>
      </c>
      <c r="C225" s="368" t="s">
        <v>1317</v>
      </c>
      <c r="D225" s="367" t="s">
        <v>4153</v>
      </c>
      <c r="E225" s="368" t="s">
        <v>386</v>
      </c>
      <c r="F225" s="368">
        <v>7</v>
      </c>
      <c r="G225" s="368" t="s">
        <v>3910</v>
      </c>
      <c r="H225" s="352"/>
      <c r="I225" s="364"/>
      <c r="J225" s="364"/>
      <c r="K225" s="355">
        <v>1680</v>
      </c>
      <c r="L225" s="366" t="s">
        <v>3905</v>
      </c>
    </row>
    <row r="226" ht="21" customHeight="1" spans="1:12">
      <c r="A226" s="350">
        <v>220</v>
      </c>
      <c r="B226" s="386" t="s">
        <v>3901</v>
      </c>
      <c r="C226" s="368" t="s">
        <v>1317</v>
      </c>
      <c r="D226" s="367" t="s">
        <v>4154</v>
      </c>
      <c r="E226" s="368" t="s">
        <v>386</v>
      </c>
      <c r="F226" s="368">
        <v>9</v>
      </c>
      <c r="G226" s="368" t="s">
        <v>3910</v>
      </c>
      <c r="H226" s="352"/>
      <c r="I226" s="364"/>
      <c r="J226" s="364"/>
      <c r="K226" s="355">
        <v>1680</v>
      </c>
      <c r="L226" s="366" t="s">
        <v>3905</v>
      </c>
    </row>
    <row r="227" ht="21" customHeight="1" spans="1:12">
      <c r="A227" s="350">
        <v>221</v>
      </c>
      <c r="B227" s="386" t="s">
        <v>3901</v>
      </c>
      <c r="C227" s="368" t="s">
        <v>821</v>
      </c>
      <c r="D227" s="368"/>
      <c r="E227" s="368" t="s">
        <v>393</v>
      </c>
      <c r="F227" s="368">
        <v>1</v>
      </c>
      <c r="G227" s="368" t="s">
        <v>3977</v>
      </c>
      <c r="H227" s="352"/>
      <c r="I227" s="364"/>
      <c r="J227" s="364"/>
      <c r="K227" s="355">
        <v>1680</v>
      </c>
      <c r="L227" s="366" t="s">
        <v>3905</v>
      </c>
    </row>
    <row r="228" ht="21" customHeight="1" spans="1:12">
      <c r="A228" s="350">
        <v>222</v>
      </c>
      <c r="B228" s="386" t="s">
        <v>3901</v>
      </c>
      <c r="C228" s="368" t="s">
        <v>4155</v>
      </c>
      <c r="D228" s="368" t="s">
        <v>4156</v>
      </c>
      <c r="E228" s="368" t="s">
        <v>342</v>
      </c>
      <c r="F228" s="368">
        <v>1</v>
      </c>
      <c r="G228" s="368" t="s">
        <v>3910</v>
      </c>
      <c r="H228" s="352"/>
      <c r="I228" s="364"/>
      <c r="J228" s="364"/>
      <c r="K228" s="355">
        <v>1680</v>
      </c>
      <c r="L228" s="366" t="s">
        <v>3905</v>
      </c>
    </row>
    <row r="229" ht="21" customHeight="1" spans="1:12">
      <c r="A229" s="350">
        <v>223</v>
      </c>
      <c r="B229" s="386" t="s">
        <v>3901</v>
      </c>
      <c r="C229" s="368" t="s">
        <v>4157</v>
      </c>
      <c r="D229" s="368" t="s">
        <v>4158</v>
      </c>
      <c r="E229" s="368" t="s">
        <v>386</v>
      </c>
      <c r="F229" s="368">
        <v>16</v>
      </c>
      <c r="G229" s="368" t="s">
        <v>3910</v>
      </c>
      <c r="H229" s="352"/>
      <c r="I229" s="364"/>
      <c r="J229" s="364"/>
      <c r="K229" s="355">
        <v>1680</v>
      </c>
      <c r="L229" s="366" t="s">
        <v>3905</v>
      </c>
    </row>
    <row r="230" ht="21" customHeight="1" spans="1:12">
      <c r="A230" s="350">
        <v>224</v>
      </c>
      <c r="B230" s="386" t="s">
        <v>3901</v>
      </c>
      <c r="C230" s="368" t="s">
        <v>4157</v>
      </c>
      <c r="D230" s="368" t="s">
        <v>4159</v>
      </c>
      <c r="E230" s="368" t="s">
        <v>386</v>
      </c>
      <c r="F230" s="368">
        <v>8</v>
      </c>
      <c r="G230" s="368" t="s">
        <v>3910</v>
      </c>
      <c r="H230" s="352"/>
      <c r="I230" s="364"/>
      <c r="J230" s="364"/>
      <c r="K230" s="355">
        <v>1680</v>
      </c>
      <c r="L230" s="366" t="s">
        <v>3905</v>
      </c>
    </row>
    <row r="231" ht="21" customHeight="1" spans="1:12">
      <c r="A231" s="350">
        <v>225</v>
      </c>
      <c r="B231" s="386" t="s">
        <v>3901</v>
      </c>
      <c r="C231" s="368" t="s">
        <v>4160</v>
      </c>
      <c r="D231" s="368" t="s">
        <v>4161</v>
      </c>
      <c r="E231" s="368" t="s">
        <v>386</v>
      </c>
      <c r="F231" s="368">
        <v>3</v>
      </c>
      <c r="G231" s="368" t="s">
        <v>3910</v>
      </c>
      <c r="H231" s="352"/>
      <c r="I231" s="364"/>
      <c r="J231" s="364"/>
      <c r="K231" s="355">
        <v>1680</v>
      </c>
      <c r="L231" s="366" t="s">
        <v>3905</v>
      </c>
    </row>
    <row r="232" ht="21" customHeight="1" spans="1:12">
      <c r="A232" s="350">
        <v>226</v>
      </c>
      <c r="B232" s="386" t="s">
        <v>3901</v>
      </c>
      <c r="C232" s="368" t="s">
        <v>4160</v>
      </c>
      <c r="D232" s="368" t="s">
        <v>4162</v>
      </c>
      <c r="E232" s="368" t="s">
        <v>386</v>
      </c>
      <c r="F232" s="368">
        <v>1</v>
      </c>
      <c r="G232" s="368" t="s">
        <v>3910</v>
      </c>
      <c r="H232" s="352"/>
      <c r="I232" s="364"/>
      <c r="J232" s="364"/>
      <c r="K232" s="355">
        <v>1680</v>
      </c>
      <c r="L232" s="366" t="s">
        <v>3905</v>
      </c>
    </row>
    <row r="233" ht="21" customHeight="1" spans="1:12">
      <c r="A233" s="350">
        <v>227</v>
      </c>
      <c r="B233" s="386" t="s">
        <v>3901</v>
      </c>
      <c r="C233" s="368" t="s">
        <v>821</v>
      </c>
      <c r="D233" s="368" t="s">
        <v>4163</v>
      </c>
      <c r="E233" s="368" t="s">
        <v>386</v>
      </c>
      <c r="F233" s="368">
        <v>1</v>
      </c>
      <c r="G233" s="368" t="s">
        <v>3910</v>
      </c>
      <c r="H233" s="352"/>
      <c r="I233" s="364"/>
      <c r="J233" s="364"/>
      <c r="K233" s="355">
        <v>1680</v>
      </c>
      <c r="L233" s="366" t="s">
        <v>3905</v>
      </c>
    </row>
    <row r="234" ht="21" customHeight="1" spans="1:12">
      <c r="A234" s="350">
        <v>228</v>
      </c>
      <c r="B234" s="386" t="s">
        <v>3901</v>
      </c>
      <c r="C234" s="368" t="s">
        <v>4164</v>
      </c>
      <c r="D234" s="368" t="s">
        <v>4165</v>
      </c>
      <c r="E234" s="368" t="s">
        <v>386</v>
      </c>
      <c r="F234" s="368">
        <v>1</v>
      </c>
      <c r="G234" s="368" t="s">
        <v>3910</v>
      </c>
      <c r="H234" s="352"/>
      <c r="I234" s="364"/>
      <c r="J234" s="364"/>
      <c r="K234" s="355">
        <v>1680</v>
      </c>
      <c r="L234" s="366" t="s">
        <v>3905</v>
      </c>
    </row>
    <row r="235" ht="21" customHeight="1" spans="1:12">
      <c r="A235" s="350">
        <v>229</v>
      </c>
      <c r="B235" s="386" t="s">
        <v>3901</v>
      </c>
      <c r="C235" s="368" t="s">
        <v>4166</v>
      </c>
      <c r="D235" s="368" t="s">
        <v>4167</v>
      </c>
      <c r="E235" s="368" t="s">
        <v>386</v>
      </c>
      <c r="F235" s="368">
        <v>1</v>
      </c>
      <c r="G235" s="368" t="s">
        <v>3910</v>
      </c>
      <c r="H235" s="352"/>
      <c r="I235" s="364"/>
      <c r="J235" s="364"/>
      <c r="K235" s="355">
        <v>1680</v>
      </c>
      <c r="L235" s="366" t="s">
        <v>3905</v>
      </c>
    </row>
    <row r="236" ht="21" customHeight="1" spans="1:12">
      <c r="A236" s="350">
        <v>230</v>
      </c>
      <c r="B236" s="386" t="s">
        <v>3901</v>
      </c>
      <c r="C236" s="368" t="s">
        <v>4168</v>
      </c>
      <c r="D236" s="368" t="s">
        <v>4169</v>
      </c>
      <c r="E236" s="368" t="s">
        <v>386</v>
      </c>
      <c r="F236" s="368">
        <v>1</v>
      </c>
      <c r="G236" s="368" t="s">
        <v>3910</v>
      </c>
      <c r="H236" s="352"/>
      <c r="I236" s="364"/>
      <c r="J236" s="364"/>
      <c r="K236" s="355">
        <v>1680</v>
      </c>
      <c r="L236" s="366" t="s">
        <v>3905</v>
      </c>
    </row>
    <row r="237" ht="21" customHeight="1" spans="1:12">
      <c r="A237" s="350">
        <v>231</v>
      </c>
      <c r="B237" s="386" t="s">
        <v>3901</v>
      </c>
      <c r="C237" s="368" t="s">
        <v>4164</v>
      </c>
      <c r="D237" s="368" t="s">
        <v>4170</v>
      </c>
      <c r="E237" s="368" t="s">
        <v>386</v>
      </c>
      <c r="F237" s="368">
        <v>1</v>
      </c>
      <c r="G237" s="368" t="s">
        <v>3910</v>
      </c>
      <c r="H237" s="352"/>
      <c r="I237" s="364"/>
      <c r="J237" s="364"/>
      <c r="K237" s="355">
        <v>1680</v>
      </c>
      <c r="L237" s="366" t="s">
        <v>3905</v>
      </c>
    </row>
    <row r="238" ht="21" customHeight="1" spans="1:12">
      <c r="A238" s="350">
        <v>232</v>
      </c>
      <c r="B238" s="386" t="s">
        <v>3901</v>
      </c>
      <c r="C238" s="368" t="s">
        <v>4171</v>
      </c>
      <c r="D238" s="368" t="s">
        <v>4172</v>
      </c>
      <c r="E238" s="368" t="s">
        <v>386</v>
      </c>
      <c r="F238" s="368">
        <v>1</v>
      </c>
      <c r="G238" s="368" t="s">
        <v>3910</v>
      </c>
      <c r="H238" s="352"/>
      <c r="I238" s="364"/>
      <c r="J238" s="364"/>
      <c r="K238" s="355">
        <v>1680</v>
      </c>
      <c r="L238" s="366" t="s">
        <v>3905</v>
      </c>
    </row>
    <row r="239" ht="21" customHeight="1" spans="1:12">
      <c r="A239" s="350">
        <v>233</v>
      </c>
      <c r="B239" s="386" t="s">
        <v>3901</v>
      </c>
      <c r="C239" s="368" t="s">
        <v>4173</v>
      </c>
      <c r="D239" s="368" t="s">
        <v>4174</v>
      </c>
      <c r="E239" s="368" t="s">
        <v>386</v>
      </c>
      <c r="F239" s="368">
        <v>1</v>
      </c>
      <c r="G239" s="368" t="s">
        <v>3910</v>
      </c>
      <c r="H239" s="352"/>
      <c r="I239" s="364"/>
      <c r="J239" s="364"/>
      <c r="K239" s="355">
        <v>1680</v>
      </c>
      <c r="L239" s="366" t="s">
        <v>3905</v>
      </c>
    </row>
    <row r="240" ht="21" customHeight="1" spans="1:12">
      <c r="A240" s="350">
        <v>234</v>
      </c>
      <c r="B240" s="386" t="s">
        <v>3901</v>
      </c>
      <c r="C240" s="368" t="s">
        <v>4175</v>
      </c>
      <c r="D240" s="368" t="s">
        <v>4176</v>
      </c>
      <c r="E240" s="368" t="s">
        <v>386</v>
      </c>
      <c r="F240" s="368">
        <v>1</v>
      </c>
      <c r="G240" s="368" t="s">
        <v>3910</v>
      </c>
      <c r="H240" s="352"/>
      <c r="I240" s="364"/>
      <c r="J240" s="364"/>
      <c r="K240" s="355">
        <v>1680</v>
      </c>
      <c r="L240" s="366" t="s">
        <v>3905</v>
      </c>
    </row>
    <row r="241" ht="21" customHeight="1" spans="1:12">
      <c r="A241" s="350">
        <v>235</v>
      </c>
      <c r="B241" s="386" t="s">
        <v>3901</v>
      </c>
      <c r="C241" s="368" t="s">
        <v>4177</v>
      </c>
      <c r="D241" s="367" t="s">
        <v>4178</v>
      </c>
      <c r="E241" s="368" t="s">
        <v>386</v>
      </c>
      <c r="F241" s="368">
        <v>5</v>
      </c>
      <c r="G241" s="368" t="s">
        <v>3910</v>
      </c>
      <c r="H241" s="352"/>
      <c r="I241" s="364"/>
      <c r="J241" s="364"/>
      <c r="K241" s="355">
        <v>1680</v>
      </c>
      <c r="L241" s="366" t="s">
        <v>3905</v>
      </c>
    </row>
    <row r="242" ht="21" customHeight="1" spans="1:12">
      <c r="A242" s="350">
        <v>236</v>
      </c>
      <c r="B242" s="386" t="s">
        <v>3901</v>
      </c>
      <c r="C242" s="368" t="s">
        <v>4179</v>
      </c>
      <c r="D242" s="368" t="s">
        <v>4180</v>
      </c>
      <c r="E242" s="368" t="s">
        <v>386</v>
      </c>
      <c r="F242" s="368">
        <v>15</v>
      </c>
      <c r="G242" s="368" t="s">
        <v>3910</v>
      </c>
      <c r="H242" s="352"/>
      <c r="I242" s="364"/>
      <c r="J242" s="364"/>
      <c r="K242" s="355">
        <v>1680</v>
      </c>
      <c r="L242" s="366" t="s">
        <v>3905</v>
      </c>
    </row>
    <row r="243" ht="21" customHeight="1" spans="1:12">
      <c r="A243" s="350">
        <v>237</v>
      </c>
      <c r="B243" s="386" t="s">
        <v>3901</v>
      </c>
      <c r="C243" s="368" t="s">
        <v>1186</v>
      </c>
      <c r="D243" s="367"/>
      <c r="E243" s="368" t="s">
        <v>393</v>
      </c>
      <c r="F243" s="368">
        <v>3</v>
      </c>
      <c r="G243" s="368" t="s">
        <v>3910</v>
      </c>
      <c r="H243" s="352"/>
      <c r="I243" s="364"/>
      <c r="J243" s="364"/>
      <c r="K243" s="355">
        <v>1680</v>
      </c>
      <c r="L243" s="366" t="s">
        <v>3905</v>
      </c>
    </row>
    <row r="244" ht="21" customHeight="1" spans="1:12">
      <c r="A244" s="350">
        <v>238</v>
      </c>
      <c r="B244" s="386" t="s">
        <v>3901</v>
      </c>
      <c r="C244" s="368" t="s">
        <v>4181</v>
      </c>
      <c r="D244" s="367">
        <v>57980813</v>
      </c>
      <c r="E244" s="368" t="s">
        <v>386</v>
      </c>
      <c r="F244" s="368">
        <v>1</v>
      </c>
      <c r="G244" s="368" t="s">
        <v>3910</v>
      </c>
      <c r="H244" s="352"/>
      <c r="I244" s="364"/>
      <c r="J244" s="364"/>
      <c r="K244" s="355">
        <v>1680</v>
      </c>
      <c r="L244" s="366" t="s">
        <v>3905</v>
      </c>
    </row>
    <row r="245" ht="21" customHeight="1" spans="1:12">
      <c r="A245" s="350">
        <v>239</v>
      </c>
      <c r="B245" s="386" t="s">
        <v>3901</v>
      </c>
      <c r="C245" s="368" t="s">
        <v>4182</v>
      </c>
      <c r="D245" s="368" t="s">
        <v>4183</v>
      </c>
      <c r="E245" s="368" t="s">
        <v>386</v>
      </c>
      <c r="F245" s="368">
        <v>50</v>
      </c>
      <c r="G245" s="368" t="s">
        <v>3910</v>
      </c>
      <c r="H245" s="352"/>
      <c r="I245" s="364"/>
      <c r="J245" s="364"/>
      <c r="K245" s="355">
        <v>1680</v>
      </c>
      <c r="L245" s="366" t="s">
        <v>3905</v>
      </c>
    </row>
    <row r="246" ht="21" customHeight="1" spans="1:12">
      <c r="A246" s="350">
        <v>240</v>
      </c>
      <c r="B246" s="386" t="s">
        <v>3901</v>
      </c>
      <c r="C246" s="368" t="s">
        <v>743</v>
      </c>
      <c r="D246" s="368"/>
      <c r="E246" s="368" t="s">
        <v>386</v>
      </c>
      <c r="F246" s="368">
        <v>2</v>
      </c>
      <c r="G246" s="368" t="s">
        <v>3977</v>
      </c>
      <c r="H246" s="352"/>
      <c r="I246" s="364"/>
      <c r="J246" s="364"/>
      <c r="K246" s="355">
        <v>1680</v>
      </c>
      <c r="L246" s="366" t="s">
        <v>3905</v>
      </c>
    </row>
    <row r="247" ht="21" customHeight="1" spans="1:12">
      <c r="A247" s="350">
        <v>241</v>
      </c>
      <c r="B247" s="386" t="s">
        <v>3901</v>
      </c>
      <c r="C247" s="367" t="s">
        <v>4184</v>
      </c>
      <c r="D247" s="367" t="s">
        <v>4185</v>
      </c>
      <c r="E247" s="368" t="s">
        <v>342</v>
      </c>
      <c r="F247" s="368">
        <v>1</v>
      </c>
      <c r="G247" s="368" t="s">
        <v>3910</v>
      </c>
      <c r="H247" s="352"/>
      <c r="I247" s="364"/>
      <c r="J247" s="364"/>
      <c r="K247" s="355">
        <v>1680</v>
      </c>
      <c r="L247" s="366" t="s">
        <v>3905</v>
      </c>
    </row>
    <row r="248" ht="21" customHeight="1" spans="1:12">
      <c r="A248" s="350">
        <v>242</v>
      </c>
      <c r="B248" s="386" t="s">
        <v>3901</v>
      </c>
      <c r="C248" s="383" t="s">
        <v>4186</v>
      </c>
      <c r="D248" s="383" t="s">
        <v>4187</v>
      </c>
      <c r="E248" s="383" t="s">
        <v>386</v>
      </c>
      <c r="F248" s="368">
        <v>2</v>
      </c>
      <c r="G248" s="368" t="s">
        <v>4112</v>
      </c>
      <c r="H248" s="352"/>
      <c r="I248" s="364"/>
      <c r="J248" s="364"/>
      <c r="K248" s="355">
        <v>1680</v>
      </c>
      <c r="L248" s="366" t="s">
        <v>3905</v>
      </c>
    </row>
    <row r="249" ht="21" customHeight="1" spans="1:12">
      <c r="A249" s="154" t="s">
        <v>3856</v>
      </c>
      <c r="B249" s="154"/>
      <c r="C249" s="154"/>
      <c r="D249" s="369"/>
      <c r="E249" s="154"/>
      <c r="F249" s="154">
        <f>SUM(F7:F248)</f>
        <v>3189.85</v>
      </c>
      <c r="G249" s="370"/>
      <c r="H249" s="370"/>
      <c r="I249" s="375"/>
      <c r="J249" s="375"/>
      <c r="K249" s="375">
        <v>0</v>
      </c>
      <c r="L249" s="376"/>
    </row>
    <row r="250" ht="21" customHeight="1" spans="1:12">
      <c r="A250" s="154" t="s">
        <v>3818</v>
      </c>
      <c r="B250" s="154"/>
      <c r="C250" s="154"/>
      <c r="D250" s="369"/>
      <c r="E250" s="154"/>
      <c r="F250" s="154"/>
      <c r="G250" s="370"/>
      <c r="H250" s="370"/>
      <c r="I250" s="375"/>
      <c r="J250" s="375"/>
      <c r="K250" s="375"/>
      <c r="L250" s="376"/>
    </row>
    <row r="251" ht="21" customHeight="1" spans="1:12">
      <c r="A251" s="154" t="s">
        <v>3857</v>
      </c>
      <c r="B251" s="154"/>
      <c r="C251" s="154"/>
      <c r="D251" s="369"/>
      <c r="E251" s="154"/>
      <c r="F251" s="154"/>
      <c r="G251" s="370"/>
      <c r="H251" s="370"/>
      <c r="I251" s="375"/>
      <c r="J251" s="375"/>
      <c r="K251" s="375">
        <v>0</v>
      </c>
      <c r="L251" s="376"/>
    </row>
    <row r="252" ht="33" customHeight="1" spans="1:12">
      <c r="A252" s="371" t="s">
        <v>4351</v>
      </c>
      <c r="B252" s="371"/>
      <c r="C252" s="343"/>
      <c r="E252" s="343"/>
      <c r="F252" s="343"/>
      <c r="G252" s="372"/>
      <c r="H252" s="372"/>
      <c r="I252" s="377" t="s">
        <v>4352</v>
      </c>
      <c r="J252" s="377"/>
      <c r="K252" s="377"/>
      <c r="L252" s="378"/>
    </row>
    <row r="253" ht="44.25" customHeight="1" spans="1:12">
      <c r="A253" s="373" t="s">
        <v>5068</v>
      </c>
      <c r="B253" s="373"/>
      <c r="C253" s="343"/>
      <c r="E253" s="343"/>
      <c r="F253" s="343"/>
      <c r="G253" s="372"/>
      <c r="H253" s="372"/>
      <c r="I253" s="372"/>
      <c r="J253" s="372"/>
      <c r="K253" s="343"/>
      <c r="L253" s="378"/>
    </row>
    <row r="254" ht="15" customHeight="1"/>
    <row r="255" ht="15" customHeight="1"/>
    <row r="256" ht="15" customHeight="1"/>
    <row r="257" ht="15" customHeight="1"/>
    <row r="258" ht="15" customHeight="1"/>
    <row r="259" ht="15" customHeight="1" spans="8:9">
      <c r="H259" s="374" t="e">
        <f>I251+#REF!+#REF!</f>
        <v>#REF!</v>
      </c>
      <c r="I259" s="374"/>
    </row>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sheetData>
  <mergeCells count="17">
    <mergeCell ref="A1:L1"/>
    <mergeCell ref="A3:L3"/>
    <mergeCell ref="I5:J5"/>
    <mergeCell ref="A249:C249"/>
    <mergeCell ref="A250:C250"/>
    <mergeCell ref="A251:C251"/>
    <mergeCell ref="I252:K252"/>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79" fitToHeight="0" orientation="landscape"/>
  <headerFooter alignWithMargins="0">
    <oddFooter>&amp;C&amp;9共&amp;N页第&amp;P页
</oddFooter>
  </headerFooter>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87"/>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1.6"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55" t="s">
        <v>4188</v>
      </c>
      <c r="C7" s="368" t="s">
        <v>4189</v>
      </c>
      <c r="D7" s="368" t="s">
        <v>4190</v>
      </c>
      <c r="E7" s="368" t="s">
        <v>342</v>
      </c>
      <c r="F7" s="368">
        <v>1</v>
      </c>
      <c r="G7" s="368" t="s">
        <v>3910</v>
      </c>
      <c r="H7" s="352"/>
      <c r="I7" s="364"/>
      <c r="J7" s="364"/>
      <c r="K7" s="355">
        <v>6</v>
      </c>
      <c r="L7" s="366" t="s">
        <v>4191</v>
      </c>
    </row>
    <row r="8" ht="21" customHeight="1" spans="1:12">
      <c r="A8" s="350">
        <v>2</v>
      </c>
      <c r="B8" s="355" t="s">
        <v>4188</v>
      </c>
      <c r="C8" s="383" t="s">
        <v>4192</v>
      </c>
      <c r="D8" s="383" t="s">
        <v>4193</v>
      </c>
      <c r="E8" s="368" t="s">
        <v>386</v>
      </c>
      <c r="F8" s="368">
        <v>1</v>
      </c>
      <c r="G8" s="368" t="s">
        <v>3910</v>
      </c>
      <c r="H8" s="352"/>
      <c r="I8" s="364"/>
      <c r="J8" s="364"/>
      <c r="K8" s="355">
        <v>3</v>
      </c>
      <c r="L8" s="366" t="s">
        <v>4191</v>
      </c>
    </row>
    <row r="9" ht="21" customHeight="1" spans="1:12">
      <c r="A9" s="350">
        <v>3</v>
      </c>
      <c r="B9" s="355" t="s">
        <v>4188</v>
      </c>
      <c r="C9" s="383" t="s">
        <v>4194</v>
      </c>
      <c r="D9" s="384" t="s">
        <v>4195</v>
      </c>
      <c r="E9" s="368" t="s">
        <v>386</v>
      </c>
      <c r="F9" s="368">
        <v>5</v>
      </c>
      <c r="G9" s="368" t="s">
        <v>3910</v>
      </c>
      <c r="H9" s="352"/>
      <c r="I9" s="364"/>
      <c r="J9" s="364"/>
      <c r="K9" s="355">
        <v>1</v>
      </c>
      <c r="L9" s="366" t="s">
        <v>4191</v>
      </c>
    </row>
    <row r="10" ht="21" customHeight="1" spans="1:12">
      <c r="A10" s="350">
        <v>4</v>
      </c>
      <c r="B10" s="355" t="s">
        <v>4188</v>
      </c>
      <c r="C10" s="368" t="s">
        <v>4196</v>
      </c>
      <c r="D10" s="368"/>
      <c r="E10" s="368" t="s">
        <v>386</v>
      </c>
      <c r="F10" s="368">
        <v>4</v>
      </c>
      <c r="G10" s="368" t="s">
        <v>3977</v>
      </c>
      <c r="H10" s="352"/>
      <c r="I10" s="364"/>
      <c r="J10" s="364"/>
      <c r="K10" s="355">
        <v>1</v>
      </c>
      <c r="L10" s="366" t="s">
        <v>4191</v>
      </c>
    </row>
    <row r="11" ht="21" customHeight="1" spans="1:12">
      <c r="A11" s="350">
        <v>5</v>
      </c>
      <c r="B11" s="355" t="s">
        <v>4188</v>
      </c>
      <c r="C11" s="368" t="s">
        <v>2563</v>
      </c>
      <c r="D11" s="368" t="s">
        <v>4197</v>
      </c>
      <c r="E11" s="368" t="s">
        <v>386</v>
      </c>
      <c r="F11" s="368">
        <v>1</v>
      </c>
      <c r="G11" s="368" t="s">
        <v>3910</v>
      </c>
      <c r="H11" s="352"/>
      <c r="I11" s="364"/>
      <c r="J11" s="364"/>
      <c r="K11" s="355">
        <v>2</v>
      </c>
      <c r="L11" s="366" t="s">
        <v>4191</v>
      </c>
    </row>
    <row r="12" ht="21" customHeight="1" spans="1:12">
      <c r="A12" s="350">
        <v>6</v>
      </c>
      <c r="B12" s="355" t="s">
        <v>4188</v>
      </c>
      <c r="C12" s="368" t="s">
        <v>4198</v>
      </c>
      <c r="D12" s="367" t="s">
        <v>4199</v>
      </c>
      <c r="E12" s="368" t="s">
        <v>342</v>
      </c>
      <c r="F12" s="368">
        <v>1</v>
      </c>
      <c r="G12" s="368" t="s">
        <v>3910</v>
      </c>
      <c r="H12" s="352"/>
      <c r="I12" s="364"/>
      <c r="J12" s="364"/>
      <c r="K12" s="355">
        <v>7</v>
      </c>
      <c r="L12" s="366" t="s">
        <v>4191</v>
      </c>
    </row>
    <row r="13" ht="21" customHeight="1" spans="1:12">
      <c r="A13" s="350">
        <v>7</v>
      </c>
      <c r="B13" s="355" t="s">
        <v>4188</v>
      </c>
      <c r="C13" s="368" t="s">
        <v>4200</v>
      </c>
      <c r="D13" s="367" t="s">
        <v>4200</v>
      </c>
      <c r="E13" s="368" t="s">
        <v>386</v>
      </c>
      <c r="F13" s="368">
        <v>1</v>
      </c>
      <c r="G13" s="368" t="s">
        <v>3910</v>
      </c>
      <c r="H13" s="352"/>
      <c r="I13" s="364"/>
      <c r="J13" s="364"/>
      <c r="K13" s="355">
        <v>8</v>
      </c>
      <c r="L13" s="366" t="s">
        <v>4191</v>
      </c>
    </row>
    <row r="14" ht="21" customHeight="1" spans="1:12">
      <c r="A14" s="350">
        <v>8</v>
      </c>
      <c r="B14" s="355" t="s">
        <v>4188</v>
      </c>
      <c r="C14" s="368" t="s">
        <v>4201</v>
      </c>
      <c r="D14" s="367" t="s">
        <v>4202</v>
      </c>
      <c r="E14" s="368" t="s">
        <v>386</v>
      </c>
      <c r="F14" s="368">
        <v>1</v>
      </c>
      <c r="G14" s="368" t="s">
        <v>3910</v>
      </c>
      <c r="H14" s="352"/>
      <c r="I14" s="364"/>
      <c r="J14" s="364"/>
      <c r="K14" s="355">
        <v>11</v>
      </c>
      <c r="L14" s="366" t="s">
        <v>4191</v>
      </c>
    </row>
    <row r="15" ht="21" customHeight="1" spans="1:12">
      <c r="A15" s="350">
        <v>9</v>
      </c>
      <c r="B15" s="355" t="s">
        <v>4188</v>
      </c>
      <c r="C15" s="368" t="s">
        <v>4203</v>
      </c>
      <c r="D15" s="367" t="s">
        <v>4204</v>
      </c>
      <c r="E15" s="368" t="s">
        <v>386</v>
      </c>
      <c r="F15" s="368">
        <v>1</v>
      </c>
      <c r="G15" s="368" t="s">
        <v>3910</v>
      </c>
      <c r="H15" s="352"/>
      <c r="I15" s="364"/>
      <c r="J15" s="364"/>
      <c r="K15" s="355">
        <v>8</v>
      </c>
      <c r="L15" s="366" t="s">
        <v>4191</v>
      </c>
    </row>
    <row r="16" ht="21" customHeight="1" spans="1:12">
      <c r="A16" s="350">
        <v>10</v>
      </c>
      <c r="B16" s="355" t="s">
        <v>4188</v>
      </c>
      <c r="C16" s="368" t="s">
        <v>4198</v>
      </c>
      <c r="D16" s="367" t="s">
        <v>4205</v>
      </c>
      <c r="E16" s="368" t="s">
        <v>386</v>
      </c>
      <c r="F16" s="368">
        <v>1</v>
      </c>
      <c r="G16" s="368" t="s">
        <v>3910</v>
      </c>
      <c r="H16" s="352"/>
      <c r="I16" s="364"/>
      <c r="J16" s="364"/>
      <c r="K16" s="355">
        <v>6</v>
      </c>
      <c r="L16" s="366" t="s">
        <v>4191</v>
      </c>
    </row>
    <row r="17" ht="21" customHeight="1" spans="1:12">
      <c r="A17" s="350">
        <v>11</v>
      </c>
      <c r="B17" s="355" t="s">
        <v>4188</v>
      </c>
      <c r="C17" s="368" t="s">
        <v>4201</v>
      </c>
      <c r="D17" s="367" t="s">
        <v>4206</v>
      </c>
      <c r="E17" s="368" t="s">
        <v>342</v>
      </c>
      <c r="F17" s="368">
        <v>1</v>
      </c>
      <c r="G17" s="368" t="s">
        <v>3910</v>
      </c>
      <c r="H17" s="352"/>
      <c r="I17" s="364"/>
      <c r="J17" s="364"/>
      <c r="K17" s="355">
        <v>11</v>
      </c>
      <c r="L17" s="366" t="s">
        <v>4191</v>
      </c>
    </row>
    <row r="18" ht="21" customHeight="1" spans="1:12">
      <c r="A18" s="350">
        <v>12</v>
      </c>
      <c r="B18" s="355" t="s">
        <v>4188</v>
      </c>
      <c r="C18" s="368" t="s">
        <v>4201</v>
      </c>
      <c r="D18" s="367" t="s">
        <v>4207</v>
      </c>
      <c r="E18" s="368" t="s">
        <v>342</v>
      </c>
      <c r="F18" s="368">
        <v>1</v>
      </c>
      <c r="G18" s="368" t="s">
        <v>3910</v>
      </c>
      <c r="H18" s="352"/>
      <c r="I18" s="364"/>
      <c r="J18" s="364"/>
      <c r="K18" s="355">
        <v>11</v>
      </c>
      <c r="L18" s="366" t="s">
        <v>4191</v>
      </c>
    </row>
    <row r="19" ht="21" customHeight="1" spans="1:12">
      <c r="A19" s="350">
        <v>13</v>
      </c>
      <c r="B19" s="355" t="s">
        <v>4188</v>
      </c>
      <c r="C19" s="368" t="s">
        <v>2759</v>
      </c>
      <c r="D19" s="367" t="s">
        <v>4208</v>
      </c>
      <c r="E19" s="368" t="s">
        <v>342</v>
      </c>
      <c r="F19" s="368">
        <v>2</v>
      </c>
      <c r="G19" s="368" t="s">
        <v>3910</v>
      </c>
      <c r="H19" s="352"/>
      <c r="I19" s="364"/>
      <c r="J19" s="364"/>
      <c r="K19" s="355">
        <v>5</v>
      </c>
      <c r="L19" s="366" t="s">
        <v>4191</v>
      </c>
    </row>
    <row r="20" ht="21" customHeight="1" spans="1:12">
      <c r="A20" s="350">
        <v>14</v>
      </c>
      <c r="B20" s="355" t="s">
        <v>4188</v>
      </c>
      <c r="C20" s="368" t="s">
        <v>4209</v>
      </c>
      <c r="D20" s="367" t="s">
        <v>4210</v>
      </c>
      <c r="E20" s="368" t="s">
        <v>342</v>
      </c>
      <c r="F20" s="368">
        <v>1</v>
      </c>
      <c r="G20" s="368" t="s">
        <v>3910</v>
      </c>
      <c r="H20" s="352"/>
      <c r="I20" s="364"/>
      <c r="J20" s="364"/>
      <c r="K20" s="355">
        <v>11</v>
      </c>
      <c r="L20" s="366" t="s">
        <v>4191</v>
      </c>
    </row>
    <row r="21" ht="21" customHeight="1" spans="1:12">
      <c r="A21" s="350">
        <v>15</v>
      </c>
      <c r="B21" s="355" t="s">
        <v>4188</v>
      </c>
      <c r="C21" s="368" t="s">
        <v>4211</v>
      </c>
      <c r="D21" s="367" t="s">
        <v>4212</v>
      </c>
      <c r="E21" s="368" t="s">
        <v>342</v>
      </c>
      <c r="F21" s="368">
        <v>1</v>
      </c>
      <c r="G21" s="368" t="s">
        <v>3910</v>
      </c>
      <c r="H21" s="352"/>
      <c r="I21" s="364"/>
      <c r="J21" s="364"/>
      <c r="K21" s="355">
        <v>7</v>
      </c>
      <c r="L21" s="366" t="s">
        <v>4191</v>
      </c>
    </row>
    <row r="22" ht="21" customHeight="1" spans="1:12">
      <c r="A22" s="350">
        <v>16</v>
      </c>
      <c r="B22" s="355" t="s">
        <v>4188</v>
      </c>
      <c r="C22" s="368" t="s">
        <v>4213</v>
      </c>
      <c r="D22" s="367" t="s">
        <v>4214</v>
      </c>
      <c r="E22" s="368" t="s">
        <v>342</v>
      </c>
      <c r="F22" s="368">
        <v>2</v>
      </c>
      <c r="G22" s="368" t="s">
        <v>3910</v>
      </c>
      <c r="H22" s="352"/>
      <c r="I22" s="364"/>
      <c r="J22" s="364"/>
      <c r="K22" s="355">
        <v>11</v>
      </c>
      <c r="L22" s="366" t="s">
        <v>4191</v>
      </c>
    </row>
    <row r="23" ht="21" customHeight="1" spans="1:12">
      <c r="A23" s="350">
        <v>17</v>
      </c>
      <c r="B23" s="355" t="s">
        <v>4188</v>
      </c>
      <c r="C23" s="368" t="s">
        <v>2759</v>
      </c>
      <c r="D23" s="367" t="s">
        <v>4215</v>
      </c>
      <c r="E23" s="368" t="s">
        <v>342</v>
      </c>
      <c r="F23" s="368">
        <v>4</v>
      </c>
      <c r="G23" s="368" t="s">
        <v>3910</v>
      </c>
      <c r="H23" s="352"/>
      <c r="I23" s="364"/>
      <c r="J23" s="364"/>
      <c r="K23" s="355">
        <v>5</v>
      </c>
      <c r="L23" s="366" t="s">
        <v>4191</v>
      </c>
    </row>
    <row r="24" ht="21" customHeight="1" spans="1:12">
      <c r="A24" s="350">
        <v>18</v>
      </c>
      <c r="B24" s="355" t="s">
        <v>4188</v>
      </c>
      <c r="C24" s="368" t="s">
        <v>4216</v>
      </c>
      <c r="D24" s="367" t="s">
        <v>4217</v>
      </c>
      <c r="E24" s="368" t="s">
        <v>342</v>
      </c>
      <c r="F24" s="368">
        <v>2</v>
      </c>
      <c r="G24" s="368" t="s">
        <v>3910</v>
      </c>
      <c r="H24" s="352"/>
      <c r="I24" s="364"/>
      <c r="J24" s="364"/>
      <c r="K24" s="355">
        <v>4</v>
      </c>
      <c r="L24" s="366" t="s">
        <v>4191</v>
      </c>
    </row>
    <row r="25" ht="21" customHeight="1" spans="1:12">
      <c r="A25" s="350">
        <v>19</v>
      </c>
      <c r="B25" s="355" t="s">
        <v>4188</v>
      </c>
      <c r="C25" s="368" t="s">
        <v>4216</v>
      </c>
      <c r="D25" s="367" t="s">
        <v>4218</v>
      </c>
      <c r="E25" s="368" t="s">
        <v>342</v>
      </c>
      <c r="F25" s="368">
        <v>1</v>
      </c>
      <c r="G25" s="368" t="s">
        <v>3910</v>
      </c>
      <c r="H25" s="352"/>
      <c r="I25" s="364"/>
      <c r="J25" s="364"/>
      <c r="K25" s="355">
        <v>4</v>
      </c>
      <c r="L25" s="366" t="s">
        <v>4191</v>
      </c>
    </row>
    <row r="26" ht="21" customHeight="1" spans="1:12">
      <c r="A26" s="350">
        <v>20</v>
      </c>
      <c r="B26" s="355" t="s">
        <v>4188</v>
      </c>
      <c r="C26" s="368" t="s">
        <v>4192</v>
      </c>
      <c r="D26" s="367" t="s">
        <v>4219</v>
      </c>
      <c r="E26" s="368" t="s">
        <v>342</v>
      </c>
      <c r="F26" s="368">
        <v>3</v>
      </c>
      <c r="G26" s="368" t="s">
        <v>3910</v>
      </c>
      <c r="H26" s="352"/>
      <c r="I26" s="364"/>
      <c r="J26" s="364"/>
      <c r="K26" s="355">
        <v>3</v>
      </c>
      <c r="L26" s="366" t="s">
        <v>4191</v>
      </c>
    </row>
    <row r="27" ht="21" customHeight="1" spans="1:12">
      <c r="A27" s="350">
        <v>21</v>
      </c>
      <c r="B27" s="355" t="s">
        <v>4188</v>
      </c>
      <c r="C27" s="368" t="s">
        <v>4220</v>
      </c>
      <c r="D27" s="367" t="s">
        <v>4221</v>
      </c>
      <c r="E27" s="368" t="s">
        <v>386</v>
      </c>
      <c r="F27" s="368">
        <v>1</v>
      </c>
      <c r="G27" s="368" t="s">
        <v>3910</v>
      </c>
      <c r="H27" s="352"/>
      <c r="I27" s="364"/>
      <c r="J27" s="364"/>
      <c r="K27" s="355">
        <v>3</v>
      </c>
      <c r="L27" s="366" t="s">
        <v>4191</v>
      </c>
    </row>
    <row r="28" ht="21" customHeight="1" spans="1:12">
      <c r="A28" s="350">
        <v>22</v>
      </c>
      <c r="B28" s="355" t="s">
        <v>4188</v>
      </c>
      <c r="C28" s="368" t="s">
        <v>4192</v>
      </c>
      <c r="D28" s="367" t="s">
        <v>4222</v>
      </c>
      <c r="E28" s="368" t="s">
        <v>386</v>
      </c>
      <c r="F28" s="368">
        <v>1</v>
      </c>
      <c r="G28" s="368" t="s">
        <v>3910</v>
      </c>
      <c r="H28" s="352"/>
      <c r="I28" s="364"/>
      <c r="J28" s="364"/>
      <c r="K28" s="355">
        <v>6</v>
      </c>
      <c r="L28" s="366" t="s">
        <v>4191</v>
      </c>
    </row>
    <row r="29" ht="21" customHeight="1" spans="1:12">
      <c r="A29" s="350">
        <v>23</v>
      </c>
      <c r="B29" s="355" t="s">
        <v>4188</v>
      </c>
      <c r="C29" s="368" t="s">
        <v>4223</v>
      </c>
      <c r="D29" s="367" t="s">
        <v>4224</v>
      </c>
      <c r="E29" s="368" t="s">
        <v>386</v>
      </c>
      <c r="F29" s="368">
        <v>1</v>
      </c>
      <c r="G29" s="368" t="s">
        <v>3910</v>
      </c>
      <c r="H29" s="352"/>
      <c r="I29" s="364"/>
      <c r="J29" s="364"/>
      <c r="K29" s="355">
        <v>4</v>
      </c>
      <c r="L29" s="366" t="s">
        <v>4191</v>
      </c>
    </row>
    <row r="30" ht="21" customHeight="1" spans="1:12">
      <c r="A30" s="350">
        <v>24</v>
      </c>
      <c r="B30" s="355" t="s">
        <v>4188</v>
      </c>
      <c r="C30" s="368" t="s">
        <v>2939</v>
      </c>
      <c r="D30" s="367" t="s">
        <v>4225</v>
      </c>
      <c r="E30" s="368" t="s">
        <v>895</v>
      </c>
      <c r="F30" s="368">
        <v>10</v>
      </c>
      <c r="G30" s="368" t="s">
        <v>3910</v>
      </c>
      <c r="H30" s="352"/>
      <c r="I30" s="364"/>
      <c r="J30" s="364"/>
      <c r="K30" s="355">
        <v>1</v>
      </c>
      <c r="L30" s="366" t="s">
        <v>4191</v>
      </c>
    </row>
    <row r="31" ht="21" customHeight="1" spans="1:12">
      <c r="A31" s="350">
        <v>25</v>
      </c>
      <c r="B31" s="355" t="s">
        <v>4188</v>
      </c>
      <c r="C31" s="368" t="s">
        <v>4192</v>
      </c>
      <c r="D31" s="367" t="s">
        <v>4226</v>
      </c>
      <c r="E31" s="368" t="s">
        <v>386</v>
      </c>
      <c r="F31" s="368">
        <v>1</v>
      </c>
      <c r="G31" s="368" t="s">
        <v>3910</v>
      </c>
      <c r="H31" s="352"/>
      <c r="I31" s="364"/>
      <c r="J31" s="364"/>
      <c r="K31" s="355">
        <v>6</v>
      </c>
      <c r="L31" s="366" t="s">
        <v>4191</v>
      </c>
    </row>
    <row r="32" ht="21" customHeight="1" spans="1:12">
      <c r="A32" s="350">
        <v>26</v>
      </c>
      <c r="B32" s="355" t="s">
        <v>4188</v>
      </c>
      <c r="C32" s="368" t="s">
        <v>4227</v>
      </c>
      <c r="D32" s="367" t="s">
        <v>4228</v>
      </c>
      <c r="E32" s="368" t="s">
        <v>895</v>
      </c>
      <c r="F32" s="368">
        <v>4</v>
      </c>
      <c r="G32" s="368" t="s">
        <v>3910</v>
      </c>
      <c r="H32" s="352"/>
      <c r="I32" s="364"/>
      <c r="J32" s="364"/>
      <c r="K32" s="355">
        <v>1</v>
      </c>
      <c r="L32" s="366" t="s">
        <v>4191</v>
      </c>
    </row>
    <row r="33" ht="21" customHeight="1" spans="1:12">
      <c r="A33" s="350">
        <v>27</v>
      </c>
      <c r="B33" s="355" t="s">
        <v>4188</v>
      </c>
      <c r="C33" s="368" t="s">
        <v>4229</v>
      </c>
      <c r="D33" s="367" t="s">
        <v>4230</v>
      </c>
      <c r="E33" s="368" t="s">
        <v>895</v>
      </c>
      <c r="F33" s="368">
        <v>3</v>
      </c>
      <c r="G33" s="368" t="s">
        <v>3910</v>
      </c>
      <c r="H33" s="352"/>
      <c r="I33" s="364"/>
      <c r="J33" s="364"/>
      <c r="K33" s="355">
        <v>1</v>
      </c>
      <c r="L33" s="366" t="s">
        <v>4191</v>
      </c>
    </row>
    <row r="34" ht="21" customHeight="1" spans="1:12">
      <c r="A34" s="350">
        <v>28</v>
      </c>
      <c r="B34" s="355" t="s">
        <v>4188</v>
      </c>
      <c r="C34" s="368" t="s">
        <v>4231</v>
      </c>
      <c r="D34" s="367" t="s">
        <v>4232</v>
      </c>
      <c r="E34" s="368" t="s">
        <v>386</v>
      </c>
      <c r="F34" s="368">
        <v>1</v>
      </c>
      <c r="G34" s="368" t="s">
        <v>3910</v>
      </c>
      <c r="H34" s="352"/>
      <c r="I34" s="364"/>
      <c r="J34" s="364"/>
      <c r="K34" s="355">
        <v>6</v>
      </c>
      <c r="L34" s="366" t="s">
        <v>4191</v>
      </c>
    </row>
    <row r="35" ht="21" customHeight="1" spans="1:12">
      <c r="A35" s="350">
        <v>29</v>
      </c>
      <c r="B35" s="355" t="s">
        <v>4188</v>
      </c>
      <c r="C35" s="368" t="s">
        <v>4233</v>
      </c>
      <c r="D35" s="367" t="s">
        <v>4234</v>
      </c>
      <c r="E35" s="368" t="s">
        <v>386</v>
      </c>
      <c r="F35" s="368">
        <v>1</v>
      </c>
      <c r="G35" s="368" t="s">
        <v>3910</v>
      </c>
      <c r="H35" s="352"/>
      <c r="I35" s="364"/>
      <c r="J35" s="364"/>
      <c r="K35" s="355">
        <v>4</v>
      </c>
      <c r="L35" s="366" t="s">
        <v>4191</v>
      </c>
    </row>
    <row r="36" ht="21" customHeight="1" spans="1:12">
      <c r="A36" s="350">
        <v>30</v>
      </c>
      <c r="B36" s="355" t="s">
        <v>4188</v>
      </c>
      <c r="C36" s="368" t="s">
        <v>4235</v>
      </c>
      <c r="D36" s="367" t="s">
        <v>4236</v>
      </c>
      <c r="E36" s="368" t="s">
        <v>386</v>
      </c>
      <c r="F36" s="368">
        <v>1</v>
      </c>
      <c r="G36" s="368" t="s">
        <v>3910</v>
      </c>
      <c r="H36" s="352"/>
      <c r="I36" s="364"/>
      <c r="J36" s="364"/>
      <c r="K36" s="355">
        <v>5</v>
      </c>
      <c r="L36" s="366" t="s">
        <v>4191</v>
      </c>
    </row>
    <row r="37" ht="21" customHeight="1" spans="1:12">
      <c r="A37" s="350">
        <v>31</v>
      </c>
      <c r="B37" s="355" t="s">
        <v>4188</v>
      </c>
      <c r="C37" s="368" t="s">
        <v>4235</v>
      </c>
      <c r="D37" s="367" t="s">
        <v>4237</v>
      </c>
      <c r="E37" s="368" t="s">
        <v>386</v>
      </c>
      <c r="F37" s="368">
        <v>1</v>
      </c>
      <c r="G37" s="368" t="s">
        <v>3910</v>
      </c>
      <c r="H37" s="352"/>
      <c r="I37" s="364"/>
      <c r="J37" s="364"/>
      <c r="K37" s="355">
        <v>5</v>
      </c>
      <c r="L37" s="366" t="s">
        <v>4191</v>
      </c>
    </row>
    <row r="38" ht="21" customHeight="1" spans="1:12">
      <c r="A38" s="350">
        <v>32</v>
      </c>
      <c r="B38" s="355" t="s">
        <v>4188</v>
      </c>
      <c r="C38" s="368" t="s">
        <v>4235</v>
      </c>
      <c r="D38" s="367" t="s">
        <v>4238</v>
      </c>
      <c r="E38" s="368" t="s">
        <v>386</v>
      </c>
      <c r="F38" s="368">
        <v>1</v>
      </c>
      <c r="G38" s="368" t="s">
        <v>3910</v>
      </c>
      <c r="H38" s="352"/>
      <c r="I38" s="364"/>
      <c r="J38" s="364"/>
      <c r="K38" s="355">
        <v>5</v>
      </c>
      <c r="L38" s="366" t="s">
        <v>4191</v>
      </c>
    </row>
    <row r="39" ht="21" customHeight="1" spans="1:12">
      <c r="A39" s="350">
        <v>33</v>
      </c>
      <c r="B39" s="355" t="s">
        <v>4188</v>
      </c>
      <c r="C39" s="368" t="s">
        <v>4235</v>
      </c>
      <c r="D39" s="368" t="s">
        <v>4239</v>
      </c>
      <c r="E39" s="368" t="s">
        <v>386</v>
      </c>
      <c r="F39" s="368">
        <v>5</v>
      </c>
      <c r="G39" s="385" t="s">
        <v>4112</v>
      </c>
      <c r="H39" s="352"/>
      <c r="I39" s="364"/>
      <c r="J39" s="364"/>
      <c r="K39" s="355">
        <v>5</v>
      </c>
      <c r="L39" s="366" t="s">
        <v>4191</v>
      </c>
    </row>
    <row r="40" ht="21" customHeight="1" spans="1:12">
      <c r="A40" s="350">
        <v>34</v>
      </c>
      <c r="B40" s="355" t="s">
        <v>4188</v>
      </c>
      <c r="C40" s="153" t="s">
        <v>4201</v>
      </c>
      <c r="D40" s="368" t="s">
        <v>4240</v>
      </c>
      <c r="E40" s="368" t="s">
        <v>342</v>
      </c>
      <c r="F40" s="368">
        <v>1</v>
      </c>
      <c r="G40" s="153" t="s">
        <v>3910</v>
      </c>
      <c r="H40" s="352"/>
      <c r="I40" s="364"/>
      <c r="J40" s="364"/>
      <c r="K40" s="355">
        <v>11</v>
      </c>
      <c r="L40" s="366" t="s">
        <v>4191</v>
      </c>
    </row>
    <row r="41" ht="21" customHeight="1" spans="1:12">
      <c r="A41" s="350">
        <v>35</v>
      </c>
      <c r="B41" s="355" t="s">
        <v>4188</v>
      </c>
      <c r="C41" s="153" t="s">
        <v>4209</v>
      </c>
      <c r="D41" s="153" t="s">
        <v>4241</v>
      </c>
      <c r="E41" s="368" t="s">
        <v>386</v>
      </c>
      <c r="F41" s="153">
        <v>1</v>
      </c>
      <c r="G41" s="153" t="s">
        <v>3910</v>
      </c>
      <c r="H41" s="352"/>
      <c r="I41" s="364"/>
      <c r="J41" s="364"/>
      <c r="K41" s="355">
        <v>11</v>
      </c>
      <c r="L41" s="366" t="s">
        <v>4191</v>
      </c>
    </row>
    <row r="42" ht="21" customHeight="1" spans="1:12">
      <c r="A42" s="350">
        <v>36</v>
      </c>
      <c r="B42" s="355" t="s">
        <v>4188</v>
      </c>
      <c r="C42" s="153" t="s">
        <v>2759</v>
      </c>
      <c r="D42" s="153" t="s">
        <v>4242</v>
      </c>
      <c r="E42" s="153" t="s">
        <v>386</v>
      </c>
      <c r="F42" s="153">
        <v>1</v>
      </c>
      <c r="G42" s="153" t="s">
        <v>3910</v>
      </c>
      <c r="H42" s="352"/>
      <c r="I42" s="364"/>
      <c r="J42" s="364"/>
      <c r="K42" s="355">
        <v>5</v>
      </c>
      <c r="L42" s="366" t="s">
        <v>4191</v>
      </c>
    </row>
    <row r="43" ht="21" customHeight="1" spans="1:12">
      <c r="A43" s="350">
        <v>37</v>
      </c>
      <c r="B43" s="355" t="s">
        <v>4188</v>
      </c>
      <c r="C43" s="153" t="s">
        <v>2759</v>
      </c>
      <c r="D43" s="153" t="s">
        <v>4243</v>
      </c>
      <c r="E43" s="153" t="s">
        <v>386</v>
      </c>
      <c r="F43" s="153">
        <v>1</v>
      </c>
      <c r="G43" s="153" t="s">
        <v>3910</v>
      </c>
      <c r="H43" s="352"/>
      <c r="I43" s="364"/>
      <c r="J43" s="364"/>
      <c r="K43" s="355">
        <v>5</v>
      </c>
      <c r="L43" s="366" t="s">
        <v>4191</v>
      </c>
    </row>
    <row r="44" ht="21" customHeight="1" spans="1:12">
      <c r="A44" s="350">
        <v>38</v>
      </c>
      <c r="B44" s="355" t="s">
        <v>4188</v>
      </c>
      <c r="C44" s="153" t="s">
        <v>4201</v>
      </c>
      <c r="D44" s="206" t="s">
        <v>4244</v>
      </c>
      <c r="E44" s="153" t="s">
        <v>386</v>
      </c>
      <c r="F44" s="153">
        <v>1</v>
      </c>
      <c r="G44" s="153" t="s">
        <v>3910</v>
      </c>
      <c r="H44" s="352"/>
      <c r="I44" s="364"/>
      <c r="J44" s="364"/>
      <c r="K44" s="355">
        <v>11</v>
      </c>
      <c r="L44" s="366" t="s">
        <v>4191</v>
      </c>
    </row>
    <row r="45" ht="21" customHeight="1" spans="1:12">
      <c r="A45" s="350">
        <v>39</v>
      </c>
      <c r="B45" s="355" t="s">
        <v>4188</v>
      </c>
      <c r="C45" s="153" t="s">
        <v>4209</v>
      </c>
      <c r="D45" s="206" t="s">
        <v>4245</v>
      </c>
      <c r="E45" s="153" t="s">
        <v>386</v>
      </c>
      <c r="F45" s="153">
        <v>1</v>
      </c>
      <c r="G45" s="153" t="s">
        <v>3910</v>
      </c>
      <c r="H45" s="352"/>
      <c r="I45" s="364"/>
      <c r="J45" s="364"/>
      <c r="K45" s="355">
        <v>11</v>
      </c>
      <c r="L45" s="366" t="s">
        <v>4191</v>
      </c>
    </row>
    <row r="46" ht="21" customHeight="1" spans="1:12">
      <c r="A46" s="350">
        <v>40</v>
      </c>
      <c r="B46" s="355" t="s">
        <v>4188</v>
      </c>
      <c r="C46" s="153" t="s">
        <v>4209</v>
      </c>
      <c r="D46" s="206" t="s">
        <v>4246</v>
      </c>
      <c r="E46" s="153" t="s">
        <v>386</v>
      </c>
      <c r="F46" s="153">
        <v>1</v>
      </c>
      <c r="G46" s="153" t="s">
        <v>3910</v>
      </c>
      <c r="H46" s="352"/>
      <c r="I46" s="364"/>
      <c r="J46" s="364"/>
      <c r="K46" s="355">
        <v>11</v>
      </c>
      <c r="L46" s="366" t="s">
        <v>4191</v>
      </c>
    </row>
    <row r="47" ht="21" customHeight="1" spans="1:12">
      <c r="A47" s="350">
        <v>41</v>
      </c>
      <c r="B47" s="355" t="s">
        <v>4188</v>
      </c>
      <c r="C47" s="153" t="s">
        <v>4201</v>
      </c>
      <c r="D47" s="206" t="s">
        <v>4247</v>
      </c>
      <c r="E47" s="153" t="s">
        <v>386</v>
      </c>
      <c r="F47" s="153">
        <v>1</v>
      </c>
      <c r="G47" s="153" t="s">
        <v>3910</v>
      </c>
      <c r="H47" s="352"/>
      <c r="I47" s="364"/>
      <c r="J47" s="364"/>
      <c r="K47" s="355">
        <v>11</v>
      </c>
      <c r="L47" s="366" t="s">
        <v>4191</v>
      </c>
    </row>
    <row r="48" ht="21" customHeight="1" spans="1:12">
      <c r="A48" s="350">
        <v>42</v>
      </c>
      <c r="B48" s="355" t="s">
        <v>4188</v>
      </c>
      <c r="C48" s="153" t="s">
        <v>2759</v>
      </c>
      <c r="D48" s="206" t="s">
        <v>4248</v>
      </c>
      <c r="E48" s="153" t="s">
        <v>386</v>
      </c>
      <c r="F48" s="153">
        <v>1</v>
      </c>
      <c r="G48" s="153" t="s">
        <v>3910</v>
      </c>
      <c r="H48" s="352"/>
      <c r="I48" s="364"/>
      <c r="J48" s="364"/>
      <c r="K48" s="355">
        <v>5</v>
      </c>
      <c r="L48" s="366" t="s">
        <v>4191</v>
      </c>
    </row>
    <row r="49" ht="21" customHeight="1" spans="1:12">
      <c r="A49" s="350">
        <v>43</v>
      </c>
      <c r="B49" s="355" t="s">
        <v>4188</v>
      </c>
      <c r="C49" s="153" t="s">
        <v>4216</v>
      </c>
      <c r="D49" s="206" t="s">
        <v>4249</v>
      </c>
      <c r="E49" s="153" t="s">
        <v>386</v>
      </c>
      <c r="F49" s="153">
        <v>1</v>
      </c>
      <c r="G49" s="153" t="s">
        <v>3910</v>
      </c>
      <c r="H49" s="352"/>
      <c r="I49" s="364"/>
      <c r="J49" s="364"/>
      <c r="K49" s="355">
        <v>4</v>
      </c>
      <c r="L49" s="366" t="s">
        <v>4191</v>
      </c>
    </row>
    <row r="50" ht="21" customHeight="1" spans="1:12">
      <c r="A50" s="350">
        <v>44</v>
      </c>
      <c r="B50" s="355" t="s">
        <v>4188</v>
      </c>
      <c r="C50" s="153" t="s">
        <v>4250</v>
      </c>
      <c r="D50" s="153"/>
      <c r="E50" s="153" t="s">
        <v>4251</v>
      </c>
      <c r="F50" s="153">
        <v>1</v>
      </c>
      <c r="G50" s="153"/>
      <c r="H50" s="352"/>
      <c r="I50" s="364"/>
      <c r="J50" s="364"/>
      <c r="K50" s="355">
        <v>1</v>
      </c>
      <c r="L50" s="366" t="s">
        <v>4191</v>
      </c>
    </row>
    <row r="51" ht="21" customHeight="1" spans="1:12">
      <c r="A51" s="154" t="s">
        <v>3856</v>
      </c>
      <c r="B51" s="154"/>
      <c r="C51" s="154"/>
      <c r="D51" s="369"/>
      <c r="E51" s="154"/>
      <c r="F51" s="154">
        <f>SUM(F7:F50)</f>
        <v>77</v>
      </c>
      <c r="G51" s="370"/>
      <c r="H51" s="370"/>
      <c r="I51" s="375"/>
      <c r="J51" s="375"/>
      <c r="K51" s="375">
        <v>0</v>
      </c>
      <c r="L51" s="376"/>
    </row>
    <row r="52" ht="21" customHeight="1" spans="1:12">
      <c r="A52" s="154" t="s">
        <v>3818</v>
      </c>
      <c r="B52" s="154"/>
      <c r="C52" s="154"/>
      <c r="D52" s="369"/>
      <c r="E52" s="154"/>
      <c r="F52" s="154"/>
      <c r="G52" s="370"/>
      <c r="H52" s="370"/>
      <c r="I52" s="375"/>
      <c r="J52" s="375"/>
      <c r="K52" s="375"/>
      <c r="L52" s="376"/>
    </row>
    <row r="53" ht="21" customHeight="1" spans="1:12">
      <c r="A53" s="154" t="s">
        <v>3857</v>
      </c>
      <c r="B53" s="154"/>
      <c r="C53" s="154"/>
      <c r="D53" s="369"/>
      <c r="E53" s="154"/>
      <c r="F53" s="154"/>
      <c r="G53" s="370"/>
      <c r="H53" s="370"/>
      <c r="I53" s="375"/>
      <c r="J53" s="375"/>
      <c r="K53" s="375">
        <v>0</v>
      </c>
      <c r="L53" s="376"/>
    </row>
    <row r="54" ht="40.5" customHeight="1" spans="1:12">
      <c r="A54" s="371" t="s">
        <v>4351</v>
      </c>
      <c r="B54" s="371"/>
      <c r="C54" s="343"/>
      <c r="E54" s="343"/>
      <c r="F54" s="343"/>
      <c r="G54" s="372"/>
      <c r="H54" s="372"/>
      <c r="I54" s="377" t="s">
        <v>4352</v>
      </c>
      <c r="J54" s="377"/>
      <c r="K54" s="377"/>
      <c r="L54" s="378"/>
    </row>
    <row r="55" ht="44.25" customHeight="1" spans="1:12">
      <c r="A55" s="373" t="s">
        <v>5068</v>
      </c>
      <c r="B55" s="373"/>
      <c r="C55" s="343"/>
      <c r="E55" s="343"/>
      <c r="F55" s="343"/>
      <c r="G55" s="372"/>
      <c r="H55" s="372"/>
      <c r="I55" s="372"/>
      <c r="J55" s="372"/>
      <c r="K55" s="343"/>
      <c r="L55" s="378"/>
    </row>
    <row r="56" ht="15" customHeight="1"/>
    <row r="57" ht="15" customHeight="1"/>
    <row r="58" ht="15" customHeight="1"/>
    <row r="59" ht="15" customHeight="1"/>
    <row r="60" ht="15" customHeight="1"/>
    <row r="61" ht="15" customHeight="1" spans="8:9">
      <c r="H61" s="374" t="e">
        <f>I53+#REF!+#REF!</f>
        <v>#REF!</v>
      </c>
      <c r="I61" s="374"/>
    </row>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sheetData>
  <mergeCells count="17">
    <mergeCell ref="A1:L1"/>
    <mergeCell ref="A3:L3"/>
    <mergeCell ref="I5:J5"/>
    <mergeCell ref="A51:C51"/>
    <mergeCell ref="A52:C52"/>
    <mergeCell ref="A53:C53"/>
    <mergeCell ref="I54:K54"/>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53"/>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1.6"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55" t="s">
        <v>4252</v>
      </c>
      <c r="C7" s="368" t="s">
        <v>4253</v>
      </c>
      <c r="D7" s="206" t="s">
        <v>4254</v>
      </c>
      <c r="E7" s="153" t="s">
        <v>386</v>
      </c>
      <c r="F7" s="153">
        <v>1</v>
      </c>
      <c r="G7" s="153" t="s">
        <v>3910</v>
      </c>
      <c r="H7" s="352"/>
      <c r="I7" s="364"/>
      <c r="J7" s="364"/>
      <c r="K7" s="355">
        <v>9</v>
      </c>
      <c r="L7" s="366" t="s">
        <v>4191</v>
      </c>
    </row>
    <row r="8" ht="21" customHeight="1" spans="1:12">
      <c r="A8" s="350">
        <v>2</v>
      </c>
      <c r="B8" s="355" t="s">
        <v>4252</v>
      </c>
      <c r="C8" s="368" t="s">
        <v>3711</v>
      </c>
      <c r="D8" s="206" t="s">
        <v>4255</v>
      </c>
      <c r="E8" s="153" t="s">
        <v>386</v>
      </c>
      <c r="F8" s="153">
        <v>1</v>
      </c>
      <c r="G8" s="153" t="s">
        <v>3910</v>
      </c>
      <c r="H8" s="352"/>
      <c r="I8" s="364"/>
      <c r="J8" s="364"/>
      <c r="K8" s="355">
        <v>5</v>
      </c>
      <c r="L8" s="366" t="s">
        <v>4191</v>
      </c>
    </row>
    <row r="9" ht="21" customHeight="1" spans="1:12">
      <c r="A9" s="350">
        <v>3</v>
      </c>
      <c r="B9" s="355" t="s">
        <v>4252</v>
      </c>
      <c r="C9" s="368" t="s">
        <v>4256</v>
      </c>
      <c r="D9" s="206" t="s">
        <v>4257</v>
      </c>
      <c r="E9" s="153" t="s">
        <v>386</v>
      </c>
      <c r="F9" s="153">
        <v>1</v>
      </c>
      <c r="G9" s="153" t="s">
        <v>3910</v>
      </c>
      <c r="H9" s="352"/>
      <c r="I9" s="364"/>
      <c r="J9" s="364"/>
      <c r="K9" s="355">
        <v>3</v>
      </c>
      <c r="L9" s="366" t="s">
        <v>4191</v>
      </c>
    </row>
    <row r="10" ht="21" customHeight="1" spans="1:12">
      <c r="A10" s="350">
        <v>4</v>
      </c>
      <c r="B10" s="355" t="s">
        <v>4252</v>
      </c>
      <c r="C10" s="368" t="s">
        <v>4258</v>
      </c>
      <c r="D10" s="206" t="s">
        <v>4259</v>
      </c>
      <c r="E10" s="153" t="s">
        <v>342</v>
      </c>
      <c r="F10" s="153">
        <v>1</v>
      </c>
      <c r="G10" s="153" t="s">
        <v>3910</v>
      </c>
      <c r="H10" s="352"/>
      <c r="I10" s="364"/>
      <c r="J10" s="364"/>
      <c r="K10" s="355">
        <v>120</v>
      </c>
      <c r="L10" s="366" t="s">
        <v>4191</v>
      </c>
    </row>
    <row r="11" ht="21" customHeight="1" spans="1:12">
      <c r="A11" s="350">
        <v>5</v>
      </c>
      <c r="B11" s="355" t="s">
        <v>4252</v>
      </c>
      <c r="C11" s="368" t="s">
        <v>4260</v>
      </c>
      <c r="D11" s="206" t="s">
        <v>4261</v>
      </c>
      <c r="E11" s="153" t="s">
        <v>416</v>
      </c>
      <c r="F11" s="153">
        <v>2</v>
      </c>
      <c r="G11" s="153" t="s">
        <v>3910</v>
      </c>
      <c r="H11" s="352"/>
      <c r="I11" s="364"/>
      <c r="J11" s="364"/>
      <c r="K11" s="355">
        <v>120</v>
      </c>
      <c r="L11" s="366" t="s">
        <v>4191</v>
      </c>
    </row>
    <row r="12" ht="21" customHeight="1" spans="1:12">
      <c r="A12" s="350">
        <v>6</v>
      </c>
      <c r="B12" s="355" t="s">
        <v>4252</v>
      </c>
      <c r="C12" s="368" t="s">
        <v>4258</v>
      </c>
      <c r="D12" s="206" t="s">
        <v>4262</v>
      </c>
      <c r="E12" s="153" t="s">
        <v>342</v>
      </c>
      <c r="F12" s="153">
        <v>2</v>
      </c>
      <c r="G12" s="153" t="s">
        <v>3910</v>
      </c>
      <c r="H12" s="352"/>
      <c r="I12" s="364"/>
      <c r="J12" s="364"/>
      <c r="K12" s="355">
        <v>120</v>
      </c>
      <c r="L12" s="366" t="s">
        <v>4191</v>
      </c>
    </row>
    <row r="13" ht="21" customHeight="1" spans="1:12">
      <c r="A13" s="350">
        <v>7</v>
      </c>
      <c r="B13" s="355" t="s">
        <v>4252</v>
      </c>
      <c r="C13" s="368" t="s">
        <v>4263</v>
      </c>
      <c r="D13" s="206" t="s">
        <v>4264</v>
      </c>
      <c r="E13" s="153" t="s">
        <v>342</v>
      </c>
      <c r="F13" s="153">
        <v>2</v>
      </c>
      <c r="G13" s="153" t="s">
        <v>3910</v>
      </c>
      <c r="H13" s="352"/>
      <c r="I13" s="364"/>
      <c r="J13" s="364"/>
      <c r="K13" s="355">
        <v>12</v>
      </c>
      <c r="L13" s="366" t="s">
        <v>4191</v>
      </c>
    </row>
    <row r="14" ht="21" customHeight="1" spans="1:12">
      <c r="A14" s="350">
        <v>8</v>
      </c>
      <c r="B14" s="355" t="s">
        <v>4252</v>
      </c>
      <c r="C14" s="368" t="s">
        <v>4263</v>
      </c>
      <c r="D14" s="206" t="s">
        <v>4265</v>
      </c>
      <c r="E14" s="153" t="s">
        <v>342</v>
      </c>
      <c r="F14" s="153">
        <v>2</v>
      </c>
      <c r="G14" s="153" t="s">
        <v>3910</v>
      </c>
      <c r="H14" s="352"/>
      <c r="I14" s="364"/>
      <c r="J14" s="364"/>
      <c r="K14" s="355">
        <v>12</v>
      </c>
      <c r="L14" s="366" t="s">
        <v>4191</v>
      </c>
    </row>
    <row r="15" ht="21" customHeight="1" spans="1:12">
      <c r="A15" s="350">
        <v>9</v>
      </c>
      <c r="B15" s="355" t="s">
        <v>4252</v>
      </c>
      <c r="C15" s="368" t="s">
        <v>4263</v>
      </c>
      <c r="D15" s="206" t="s">
        <v>4266</v>
      </c>
      <c r="E15" s="153" t="s">
        <v>342</v>
      </c>
      <c r="F15" s="153">
        <v>1</v>
      </c>
      <c r="G15" s="153" t="s">
        <v>3910</v>
      </c>
      <c r="H15" s="352"/>
      <c r="I15" s="364"/>
      <c r="J15" s="364"/>
      <c r="K15" s="355">
        <v>12</v>
      </c>
      <c r="L15" s="366" t="s">
        <v>4191</v>
      </c>
    </row>
    <row r="16" ht="21" customHeight="1" spans="1:12">
      <c r="A16" s="350">
        <v>10</v>
      </c>
      <c r="B16" s="355" t="s">
        <v>4252</v>
      </c>
      <c r="C16" s="368" t="s">
        <v>4267</v>
      </c>
      <c r="D16" s="368" t="s">
        <v>4268</v>
      </c>
      <c r="E16" s="368" t="s">
        <v>386</v>
      </c>
      <c r="F16" s="368">
        <v>1</v>
      </c>
      <c r="G16" s="368" t="s">
        <v>3910</v>
      </c>
      <c r="H16" s="352"/>
      <c r="I16" s="364"/>
      <c r="J16" s="364"/>
      <c r="K16" s="355">
        <v>4</v>
      </c>
      <c r="L16" s="366" t="s">
        <v>4191</v>
      </c>
    </row>
    <row r="17" ht="21" customHeight="1" spans="1:12">
      <c r="A17" s="154" t="s">
        <v>3856</v>
      </c>
      <c r="B17" s="154"/>
      <c r="C17" s="154"/>
      <c r="D17" s="369"/>
      <c r="E17" s="154"/>
      <c r="F17" s="154">
        <f>SUM(F7:F16)</f>
        <v>14</v>
      </c>
      <c r="G17" s="370"/>
      <c r="H17" s="370"/>
      <c r="I17" s="375"/>
      <c r="J17" s="375"/>
      <c r="K17" s="375">
        <v>0</v>
      </c>
      <c r="L17" s="376"/>
    </row>
    <row r="18" ht="21" customHeight="1" spans="1:12">
      <c r="A18" s="154" t="s">
        <v>3818</v>
      </c>
      <c r="B18" s="154"/>
      <c r="C18" s="154"/>
      <c r="D18" s="369"/>
      <c r="E18" s="154"/>
      <c r="F18" s="154"/>
      <c r="G18" s="370"/>
      <c r="H18" s="370"/>
      <c r="I18" s="375"/>
      <c r="J18" s="375"/>
      <c r="K18" s="375"/>
      <c r="L18" s="376"/>
    </row>
    <row r="19" ht="21" customHeight="1" spans="1:12">
      <c r="A19" s="154" t="s">
        <v>3857</v>
      </c>
      <c r="B19" s="154"/>
      <c r="C19" s="154"/>
      <c r="D19" s="369"/>
      <c r="E19" s="154"/>
      <c r="F19" s="154"/>
      <c r="G19" s="370"/>
      <c r="H19" s="370"/>
      <c r="I19" s="375"/>
      <c r="J19" s="375"/>
      <c r="K19" s="375">
        <v>0</v>
      </c>
      <c r="L19" s="376"/>
    </row>
    <row r="20" ht="40.5" customHeight="1" spans="1:12">
      <c r="A20" s="371" t="s">
        <v>4351</v>
      </c>
      <c r="B20" s="371"/>
      <c r="C20" s="343"/>
      <c r="E20" s="343"/>
      <c r="F20" s="343"/>
      <c r="G20" s="372"/>
      <c r="H20" s="372"/>
      <c r="I20" s="377" t="s">
        <v>4352</v>
      </c>
      <c r="J20" s="377"/>
      <c r="K20" s="377"/>
      <c r="L20" s="378"/>
    </row>
    <row r="21" ht="44.25" customHeight="1" spans="1:12">
      <c r="A21" s="373" t="s">
        <v>5068</v>
      </c>
      <c r="B21" s="373"/>
      <c r="C21" s="343"/>
      <c r="E21" s="343"/>
      <c r="F21" s="343"/>
      <c r="G21" s="372"/>
      <c r="H21" s="372"/>
      <c r="I21" s="372"/>
      <c r="J21" s="372"/>
      <c r="K21" s="343"/>
      <c r="L21" s="378"/>
    </row>
    <row r="22" ht="15" customHeight="1"/>
    <row r="23" ht="15" customHeight="1"/>
    <row r="24" ht="15" customHeight="1"/>
    <row r="25" ht="15" customHeight="1"/>
    <row r="26" ht="15" customHeight="1"/>
    <row r="27" ht="15" customHeight="1" spans="8:9">
      <c r="H27" s="374" t="e">
        <f>I19+#REF!+#REF!</f>
        <v>#REF!</v>
      </c>
      <c r="I27" s="374"/>
    </row>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sheetData>
  <mergeCells count="17">
    <mergeCell ref="A1:L1"/>
    <mergeCell ref="A3:L3"/>
    <mergeCell ref="I5:J5"/>
    <mergeCell ref="A17:C17"/>
    <mergeCell ref="A18:C18"/>
    <mergeCell ref="A19:C19"/>
    <mergeCell ref="I20:K20"/>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9"/>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1.6"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81" t="s">
        <v>4269</v>
      </c>
      <c r="C7" s="382" t="s">
        <v>4270</v>
      </c>
      <c r="D7" s="382"/>
      <c r="E7" s="382" t="s">
        <v>972</v>
      </c>
      <c r="F7" s="382">
        <v>1</v>
      </c>
      <c r="G7" s="382" t="s">
        <v>3977</v>
      </c>
      <c r="H7" s="352"/>
      <c r="I7" s="364"/>
      <c r="J7" s="364"/>
      <c r="K7" s="355">
        <v>1</v>
      </c>
      <c r="L7" s="366" t="s">
        <v>4191</v>
      </c>
    </row>
    <row r="8" ht="21" customHeight="1" spans="1:12">
      <c r="A8" s="350">
        <v>2</v>
      </c>
      <c r="B8" s="381" t="s">
        <v>4269</v>
      </c>
      <c r="C8" s="368" t="s">
        <v>2643</v>
      </c>
      <c r="D8" s="368"/>
      <c r="E8" s="368" t="s">
        <v>386</v>
      </c>
      <c r="F8" s="368">
        <v>51</v>
      </c>
      <c r="G8" s="368" t="s">
        <v>4271</v>
      </c>
      <c r="H8" s="352"/>
      <c r="I8" s="364"/>
      <c r="J8" s="364"/>
      <c r="K8" s="355">
        <v>1</v>
      </c>
      <c r="L8" s="366" t="s">
        <v>4191</v>
      </c>
    </row>
    <row r="9" ht="21" customHeight="1" spans="1:12">
      <c r="A9" s="350">
        <v>3</v>
      </c>
      <c r="B9" s="381" t="s">
        <v>4269</v>
      </c>
      <c r="C9" s="368" t="s">
        <v>2643</v>
      </c>
      <c r="D9" s="368"/>
      <c r="E9" s="368" t="s">
        <v>386</v>
      </c>
      <c r="F9" s="368">
        <v>36</v>
      </c>
      <c r="G9" s="368" t="s">
        <v>3904</v>
      </c>
      <c r="H9" s="352"/>
      <c r="I9" s="364"/>
      <c r="J9" s="364"/>
      <c r="K9" s="355">
        <v>1</v>
      </c>
      <c r="L9" s="366" t="s">
        <v>4191</v>
      </c>
    </row>
    <row r="10" ht="21" customHeight="1" spans="1:12">
      <c r="A10" s="350">
        <v>4</v>
      </c>
      <c r="B10" s="381" t="s">
        <v>4269</v>
      </c>
      <c r="C10" s="368" t="s">
        <v>2643</v>
      </c>
      <c r="D10" s="368"/>
      <c r="E10" s="368" t="s">
        <v>2644</v>
      </c>
      <c r="F10" s="368">
        <v>217</v>
      </c>
      <c r="G10" s="368" t="s">
        <v>4271</v>
      </c>
      <c r="H10" s="352"/>
      <c r="I10" s="364"/>
      <c r="J10" s="364"/>
      <c r="K10" s="355">
        <v>1</v>
      </c>
      <c r="L10" s="366" t="s">
        <v>4191</v>
      </c>
    </row>
    <row r="11" ht="21" customHeight="1" spans="1:12">
      <c r="A11" s="350">
        <v>5</v>
      </c>
      <c r="B11" s="381" t="s">
        <v>4269</v>
      </c>
      <c r="C11" s="367" t="s">
        <v>4272</v>
      </c>
      <c r="D11" s="368"/>
      <c r="E11" s="368" t="s">
        <v>378</v>
      </c>
      <c r="F11" s="368">
        <v>1</v>
      </c>
      <c r="G11" s="368" t="s">
        <v>3910</v>
      </c>
      <c r="H11" s="352"/>
      <c r="I11" s="364"/>
      <c r="J11" s="364"/>
      <c r="K11" s="355">
        <v>13</v>
      </c>
      <c r="L11" s="366" t="s">
        <v>4191</v>
      </c>
    </row>
    <row r="12" ht="21" customHeight="1" spans="1:12">
      <c r="A12" s="350">
        <v>6</v>
      </c>
      <c r="B12" s="381" t="s">
        <v>4269</v>
      </c>
      <c r="C12" s="383" t="s">
        <v>4273</v>
      </c>
      <c r="D12" s="368"/>
      <c r="E12" s="383" t="s">
        <v>1389</v>
      </c>
      <c r="F12" s="368">
        <v>1</v>
      </c>
      <c r="G12" s="368" t="s">
        <v>4112</v>
      </c>
      <c r="H12" s="352"/>
      <c r="I12" s="364"/>
      <c r="J12" s="364"/>
      <c r="K12" s="355">
        <v>4</v>
      </c>
      <c r="L12" s="366" t="s">
        <v>4191</v>
      </c>
    </row>
    <row r="13" ht="21" customHeight="1" spans="1:12">
      <c r="A13" s="154" t="s">
        <v>3856</v>
      </c>
      <c r="B13" s="154"/>
      <c r="C13" s="154"/>
      <c r="D13" s="369"/>
      <c r="E13" s="154"/>
      <c r="F13" s="154">
        <f>SUM(F7:F12)</f>
        <v>307</v>
      </c>
      <c r="G13" s="370"/>
      <c r="H13" s="370"/>
      <c r="I13" s="375"/>
      <c r="J13" s="375"/>
      <c r="K13" s="375">
        <v>0</v>
      </c>
      <c r="L13" s="376"/>
    </row>
    <row r="14" ht="21" customHeight="1" spans="1:12">
      <c r="A14" s="154" t="s">
        <v>3818</v>
      </c>
      <c r="B14" s="154"/>
      <c r="C14" s="154"/>
      <c r="D14" s="369"/>
      <c r="E14" s="154"/>
      <c r="F14" s="154"/>
      <c r="G14" s="370"/>
      <c r="H14" s="370"/>
      <c r="I14" s="375"/>
      <c r="J14" s="375"/>
      <c r="K14" s="375"/>
      <c r="L14" s="376"/>
    </row>
    <row r="15" ht="21" customHeight="1" spans="1:12">
      <c r="A15" s="154" t="s">
        <v>3857</v>
      </c>
      <c r="B15" s="154"/>
      <c r="C15" s="154"/>
      <c r="D15" s="369"/>
      <c r="E15" s="154"/>
      <c r="F15" s="154"/>
      <c r="G15" s="370"/>
      <c r="H15" s="370"/>
      <c r="I15" s="375"/>
      <c r="J15" s="375"/>
      <c r="K15" s="375">
        <v>0</v>
      </c>
      <c r="L15" s="376"/>
    </row>
    <row r="16" ht="40.5" customHeight="1" spans="1:12">
      <c r="A16" s="371" t="s">
        <v>4351</v>
      </c>
      <c r="B16" s="371"/>
      <c r="C16" s="343"/>
      <c r="E16" s="343"/>
      <c r="F16" s="343"/>
      <c r="G16" s="372"/>
      <c r="H16" s="372"/>
      <c r="I16" s="377" t="s">
        <v>4352</v>
      </c>
      <c r="J16" s="377"/>
      <c r="K16" s="377"/>
      <c r="L16" s="378"/>
    </row>
    <row r="17" ht="44.25" customHeight="1" spans="1:12">
      <c r="A17" s="373" t="s">
        <v>5068</v>
      </c>
      <c r="B17" s="373"/>
      <c r="C17" s="343"/>
      <c r="E17" s="343"/>
      <c r="F17" s="343"/>
      <c r="G17" s="372"/>
      <c r="H17" s="372"/>
      <c r="I17" s="372"/>
      <c r="J17" s="372"/>
      <c r="K17" s="343"/>
      <c r="L17" s="378"/>
    </row>
    <row r="18" ht="15" customHeight="1"/>
    <row r="19" ht="15" customHeight="1"/>
    <row r="20" ht="15" customHeight="1"/>
    <row r="21" ht="15" customHeight="1"/>
    <row r="22" ht="15" customHeight="1"/>
    <row r="23" ht="15" customHeight="1" spans="8:9">
      <c r="H23" s="374" t="e">
        <f>I15+#REF!+#REF!</f>
        <v>#REF!</v>
      </c>
      <c r="I23" s="374"/>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sheetData>
  <mergeCells count="17">
    <mergeCell ref="A1:L1"/>
    <mergeCell ref="A3:L3"/>
    <mergeCell ref="I5:J5"/>
    <mergeCell ref="A13:C13"/>
    <mergeCell ref="A14:C14"/>
    <mergeCell ref="A15:C15"/>
    <mergeCell ref="I16:K16"/>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7"/>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6.2" style="342" customWidth="1" outlineLevel="1"/>
    <col min="12" max="12" width="25.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5070</v>
      </c>
      <c r="L5" s="363" t="s">
        <v>3886</v>
      </c>
    </row>
    <row r="6" ht="20.1" customHeight="1" spans="1:12">
      <c r="A6" s="350"/>
      <c r="B6" s="354"/>
      <c r="C6" s="352"/>
      <c r="D6" s="352"/>
      <c r="E6" s="352"/>
      <c r="F6" s="352"/>
      <c r="G6" s="352"/>
      <c r="H6" s="352"/>
      <c r="I6" s="364" t="s">
        <v>3887</v>
      </c>
      <c r="J6" s="364" t="s">
        <v>3888</v>
      </c>
      <c r="K6" s="365"/>
      <c r="L6" s="363"/>
    </row>
    <row r="7" ht="30" customHeight="1" spans="1:12">
      <c r="A7" s="350">
        <v>1</v>
      </c>
      <c r="B7" s="355" t="s">
        <v>4274</v>
      </c>
      <c r="C7" s="380" t="s">
        <v>4275</v>
      </c>
      <c r="D7" s="206"/>
      <c r="E7" s="206" t="s">
        <v>386</v>
      </c>
      <c r="F7" s="206">
        <v>2</v>
      </c>
      <c r="G7" s="206" t="s">
        <v>4133</v>
      </c>
      <c r="H7" s="352"/>
      <c r="I7" s="364"/>
      <c r="J7" s="364"/>
      <c r="K7" s="355">
        <v>1680</v>
      </c>
      <c r="L7" s="366" t="s">
        <v>3905</v>
      </c>
    </row>
    <row r="8" ht="21" customHeight="1" spans="1:12">
      <c r="A8" s="350">
        <v>2</v>
      </c>
      <c r="B8" s="355" t="s">
        <v>4274</v>
      </c>
      <c r="C8" s="368" t="s">
        <v>4276</v>
      </c>
      <c r="D8" s="206" t="s">
        <v>4277</v>
      </c>
      <c r="E8" s="153" t="s">
        <v>342</v>
      </c>
      <c r="F8" s="153">
        <v>3</v>
      </c>
      <c r="G8" s="153" t="s">
        <v>3893</v>
      </c>
      <c r="H8" s="352"/>
      <c r="I8" s="364"/>
      <c r="J8" s="364"/>
      <c r="K8" s="355">
        <v>1680</v>
      </c>
      <c r="L8" s="366" t="s">
        <v>3905</v>
      </c>
    </row>
    <row r="9" ht="21" customHeight="1" spans="1:12">
      <c r="A9" s="350">
        <v>3</v>
      </c>
      <c r="B9" s="355" t="s">
        <v>4274</v>
      </c>
      <c r="C9" s="368" t="s">
        <v>4276</v>
      </c>
      <c r="D9" s="206" t="s">
        <v>4278</v>
      </c>
      <c r="E9" s="153" t="s">
        <v>342</v>
      </c>
      <c r="F9" s="153">
        <v>1</v>
      </c>
      <c r="G9" s="153" t="s">
        <v>3910</v>
      </c>
      <c r="H9" s="352"/>
      <c r="I9" s="364"/>
      <c r="J9" s="364"/>
      <c r="K9" s="355">
        <v>1680</v>
      </c>
      <c r="L9" s="366" t="s">
        <v>3905</v>
      </c>
    </row>
    <row r="10" ht="21" customHeight="1" spans="1:12">
      <c r="A10" s="350">
        <v>4</v>
      </c>
      <c r="B10" s="355" t="s">
        <v>4274</v>
      </c>
      <c r="C10" s="368" t="s">
        <v>4279</v>
      </c>
      <c r="D10" s="206"/>
      <c r="E10" s="153" t="s">
        <v>342</v>
      </c>
      <c r="F10" s="153">
        <v>1</v>
      </c>
      <c r="G10" s="153" t="s">
        <v>3893</v>
      </c>
      <c r="H10" s="352"/>
      <c r="I10" s="364"/>
      <c r="J10" s="364"/>
      <c r="K10" s="355">
        <v>1680</v>
      </c>
      <c r="L10" s="366" t="s">
        <v>5079</v>
      </c>
    </row>
    <row r="11" ht="21" customHeight="1" spans="1:12">
      <c r="A11" s="154" t="s">
        <v>3856</v>
      </c>
      <c r="B11" s="154"/>
      <c r="C11" s="154"/>
      <c r="D11" s="369"/>
      <c r="E11" s="154"/>
      <c r="F11" s="154">
        <f>SUM(F7:F10)</f>
        <v>7</v>
      </c>
      <c r="G11" s="370"/>
      <c r="H11" s="370"/>
      <c r="I11" s="375"/>
      <c r="J11" s="375"/>
      <c r="K11" s="375">
        <v>0</v>
      </c>
      <c r="L11" s="376"/>
    </row>
    <row r="12" ht="21" customHeight="1" spans="1:12">
      <c r="A12" s="154" t="s">
        <v>3818</v>
      </c>
      <c r="B12" s="154"/>
      <c r="C12" s="154"/>
      <c r="D12" s="369"/>
      <c r="E12" s="154"/>
      <c r="F12" s="154"/>
      <c r="G12" s="370"/>
      <c r="H12" s="370"/>
      <c r="I12" s="375"/>
      <c r="J12" s="375"/>
      <c r="K12" s="375"/>
      <c r="L12" s="376"/>
    </row>
    <row r="13" ht="21" customHeight="1" spans="1:12">
      <c r="A13" s="154" t="s">
        <v>3857</v>
      </c>
      <c r="B13" s="154"/>
      <c r="C13" s="154"/>
      <c r="D13" s="369"/>
      <c r="E13" s="154"/>
      <c r="F13" s="154"/>
      <c r="G13" s="370"/>
      <c r="H13" s="370"/>
      <c r="I13" s="375"/>
      <c r="J13" s="375"/>
      <c r="K13" s="375">
        <v>0</v>
      </c>
      <c r="L13" s="376"/>
    </row>
    <row r="14" ht="40.5" customHeight="1" spans="1:12">
      <c r="A14" s="371" t="s">
        <v>4351</v>
      </c>
      <c r="B14" s="371"/>
      <c r="C14" s="343"/>
      <c r="E14" s="343"/>
      <c r="F14" s="343"/>
      <c r="G14" s="372"/>
      <c r="H14" s="372"/>
      <c r="I14" s="377" t="s">
        <v>4352</v>
      </c>
      <c r="J14" s="377"/>
      <c r="K14" s="377"/>
      <c r="L14" s="378"/>
    </row>
    <row r="15" ht="44.25" customHeight="1" spans="1:12">
      <c r="A15" s="373" t="s">
        <v>5068</v>
      </c>
      <c r="B15" s="373"/>
      <c r="C15" s="343"/>
      <c r="E15" s="343"/>
      <c r="F15" s="343"/>
      <c r="G15" s="372"/>
      <c r="H15" s="372"/>
      <c r="I15" s="372"/>
      <c r="J15" s="372"/>
      <c r="K15" s="343"/>
      <c r="L15" s="378"/>
    </row>
    <row r="16" ht="15" customHeight="1"/>
    <row r="17" ht="15" customHeight="1"/>
    <row r="18" ht="15" customHeight="1"/>
    <row r="19" ht="15" customHeight="1"/>
    <row r="20" ht="15" customHeight="1"/>
    <row r="21" ht="15" customHeight="1" spans="8:9">
      <c r="H21" s="374" t="e">
        <f>I13+#REF!+#REF!</f>
        <v>#REF!</v>
      </c>
      <c r="I21" s="374"/>
    </row>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sheetData>
  <mergeCells count="17">
    <mergeCell ref="A1:L1"/>
    <mergeCell ref="A3:L3"/>
    <mergeCell ref="I5:J5"/>
    <mergeCell ref="A11:C11"/>
    <mergeCell ref="A12:C12"/>
    <mergeCell ref="A13:C13"/>
    <mergeCell ref="I14:K14"/>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48"/>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0.2" style="342" customWidth="1" outlineLevel="1"/>
    <col min="12" max="12" width="30"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55" t="s">
        <v>4281</v>
      </c>
      <c r="C7" s="379" t="s">
        <v>4282</v>
      </c>
      <c r="D7" s="162"/>
      <c r="E7" s="162" t="s">
        <v>468</v>
      </c>
      <c r="F7" s="162">
        <v>100</v>
      </c>
      <c r="G7" s="153" t="s">
        <v>3910</v>
      </c>
      <c r="H7" s="352"/>
      <c r="I7" s="364"/>
      <c r="J7" s="364"/>
      <c r="K7" s="355">
        <v>6</v>
      </c>
      <c r="L7" s="366" t="s">
        <v>5080</v>
      </c>
    </row>
    <row r="8" ht="21" customHeight="1" spans="1:12">
      <c r="A8" s="350">
        <v>2</v>
      </c>
      <c r="B8" s="355" t="s">
        <v>4281</v>
      </c>
      <c r="C8" s="379" t="s">
        <v>4283</v>
      </c>
      <c r="D8" s="162"/>
      <c r="E8" s="162" t="s">
        <v>468</v>
      </c>
      <c r="F8" s="162">
        <v>200</v>
      </c>
      <c r="G8" s="153" t="s">
        <v>3910</v>
      </c>
      <c r="H8" s="352"/>
      <c r="I8" s="364"/>
      <c r="J8" s="364"/>
      <c r="K8" s="355">
        <v>8</v>
      </c>
      <c r="L8" s="366" t="s">
        <v>5080</v>
      </c>
    </row>
    <row r="9" ht="21" customHeight="1" spans="1:12">
      <c r="A9" s="350">
        <v>3</v>
      </c>
      <c r="B9" s="355" t="s">
        <v>4281</v>
      </c>
      <c r="C9" s="379" t="s">
        <v>4284</v>
      </c>
      <c r="D9" s="162"/>
      <c r="E9" s="162" t="s">
        <v>468</v>
      </c>
      <c r="F9" s="162">
        <v>200</v>
      </c>
      <c r="G9" s="153" t="s">
        <v>3910</v>
      </c>
      <c r="H9" s="352"/>
      <c r="I9" s="364"/>
      <c r="J9" s="364"/>
      <c r="K9" s="355">
        <v>8</v>
      </c>
      <c r="L9" s="366" t="s">
        <v>5080</v>
      </c>
    </row>
    <row r="10" ht="21" customHeight="1" spans="1:12">
      <c r="A10" s="350">
        <v>4</v>
      </c>
      <c r="B10" s="355" t="s">
        <v>4281</v>
      </c>
      <c r="C10" s="379" t="s">
        <v>4285</v>
      </c>
      <c r="D10" s="162"/>
      <c r="E10" s="162" t="s">
        <v>468</v>
      </c>
      <c r="F10" s="162">
        <v>300</v>
      </c>
      <c r="G10" s="153" t="s">
        <v>3910</v>
      </c>
      <c r="H10" s="352"/>
      <c r="I10" s="364"/>
      <c r="J10" s="364"/>
      <c r="K10" s="355">
        <v>8</v>
      </c>
      <c r="L10" s="366" t="s">
        <v>5080</v>
      </c>
    </row>
    <row r="11" ht="21" customHeight="1" spans="1:12">
      <c r="A11" s="350">
        <v>5</v>
      </c>
      <c r="B11" s="355" t="s">
        <v>4281</v>
      </c>
      <c r="C11" s="368" t="s">
        <v>4286</v>
      </c>
      <c r="D11" s="206"/>
      <c r="E11" s="153" t="s">
        <v>468</v>
      </c>
      <c r="F11" s="153">
        <v>20</v>
      </c>
      <c r="G11" s="153" t="s">
        <v>3910</v>
      </c>
      <c r="H11" s="352"/>
      <c r="I11" s="364"/>
      <c r="J11" s="364"/>
      <c r="K11" s="355">
        <v>1680</v>
      </c>
      <c r="L11" s="366" t="s">
        <v>5081</v>
      </c>
    </row>
    <row r="12" ht="21" customHeight="1" spans="1:12">
      <c r="A12" s="154" t="s">
        <v>3856</v>
      </c>
      <c r="B12" s="154"/>
      <c r="C12" s="154"/>
      <c r="D12" s="369"/>
      <c r="E12" s="154"/>
      <c r="F12" s="154">
        <f>SUM(F7:F11)</f>
        <v>820</v>
      </c>
      <c r="G12" s="370"/>
      <c r="H12" s="370"/>
      <c r="I12" s="375"/>
      <c r="J12" s="375"/>
      <c r="K12" s="375">
        <v>0</v>
      </c>
      <c r="L12" s="376"/>
    </row>
    <row r="13" ht="21" customHeight="1" spans="1:12">
      <c r="A13" s="154" t="s">
        <v>3818</v>
      </c>
      <c r="B13" s="154"/>
      <c r="C13" s="154"/>
      <c r="D13" s="369"/>
      <c r="E13" s="154"/>
      <c r="F13" s="154"/>
      <c r="G13" s="370"/>
      <c r="H13" s="370"/>
      <c r="I13" s="375"/>
      <c r="J13" s="375"/>
      <c r="K13" s="375"/>
      <c r="L13" s="376"/>
    </row>
    <row r="14" ht="21" customHeight="1" spans="1:12">
      <c r="A14" s="154" t="s">
        <v>3857</v>
      </c>
      <c r="B14" s="154"/>
      <c r="C14" s="154"/>
      <c r="D14" s="369"/>
      <c r="E14" s="154"/>
      <c r="F14" s="154"/>
      <c r="G14" s="370"/>
      <c r="H14" s="370"/>
      <c r="I14" s="375"/>
      <c r="J14" s="375"/>
      <c r="K14" s="375">
        <v>0</v>
      </c>
      <c r="L14" s="376"/>
    </row>
    <row r="15" ht="40.5" customHeight="1" spans="1:12">
      <c r="A15" s="371" t="s">
        <v>4351</v>
      </c>
      <c r="B15" s="371"/>
      <c r="C15" s="343"/>
      <c r="E15" s="343"/>
      <c r="F15" s="343"/>
      <c r="G15" s="372"/>
      <c r="H15" s="372"/>
      <c r="I15" s="377" t="s">
        <v>4352</v>
      </c>
      <c r="J15" s="377"/>
      <c r="K15" s="377"/>
      <c r="L15" s="378"/>
    </row>
    <row r="16" ht="44.25" customHeight="1" spans="1:12">
      <c r="A16" s="373" t="s">
        <v>5068</v>
      </c>
      <c r="B16" s="373"/>
      <c r="C16" s="343"/>
      <c r="E16" s="343"/>
      <c r="F16" s="343"/>
      <c r="G16" s="372"/>
      <c r="H16" s="372"/>
      <c r="I16" s="372"/>
      <c r="J16" s="372"/>
      <c r="K16" s="343"/>
      <c r="L16" s="378"/>
    </row>
    <row r="17" ht="15" customHeight="1"/>
    <row r="18" ht="15" customHeight="1"/>
    <row r="19" ht="15" customHeight="1"/>
    <row r="20" ht="15" customHeight="1"/>
    <row r="21" ht="15" customHeight="1"/>
    <row r="22" ht="15" customHeight="1" spans="8:9">
      <c r="H22" s="374" t="e">
        <f>I14+#REF!+#REF!</f>
        <v>#REF!</v>
      </c>
      <c r="I22" s="374"/>
    </row>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sheetData>
  <mergeCells count="17">
    <mergeCell ref="A1:L1"/>
    <mergeCell ref="A3:L3"/>
    <mergeCell ref="I5:J5"/>
    <mergeCell ref="A12:C12"/>
    <mergeCell ref="A13:C13"/>
    <mergeCell ref="A14:C14"/>
    <mergeCell ref="I15:K15"/>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910"/>
  <sheetViews>
    <sheetView view="pageBreakPreview" zoomScale="90" zoomScaleNormal="100" workbookViewId="0">
      <selection activeCell="G8" sqref="G8"/>
    </sheetView>
  </sheetViews>
  <sheetFormatPr defaultColWidth="9" defaultRowHeight="15.75"/>
  <cols>
    <col min="1" max="1" width="4.6" style="341" customWidth="1"/>
    <col min="2" max="2" width="17.7" style="341" customWidth="1"/>
    <col min="3" max="3" width="27.2" style="342" customWidth="1"/>
    <col min="4" max="4" width="23.1" style="343" customWidth="1"/>
    <col min="5" max="5" width="4.7" style="342" customWidth="1"/>
    <col min="6" max="6" width="7" style="342" customWidth="1"/>
    <col min="7" max="7" width="13.6" style="341" customWidth="1"/>
    <col min="8" max="8" width="9.5" style="341" hidden="1" customWidth="1"/>
    <col min="9" max="10" width="9.7" style="341" customWidth="1"/>
    <col min="11" max="11" width="11.6" style="342" customWidth="1" outlineLevel="1"/>
    <col min="12" max="12" width="28.1" style="344" customWidth="1" outlineLevel="1"/>
    <col min="13" max="16384" width="9" style="341"/>
  </cols>
  <sheetData>
    <row r="1" ht="24.9" customHeight="1" spans="1:12">
      <c r="A1" s="345" t="s">
        <v>3874</v>
      </c>
      <c r="B1" s="345"/>
      <c r="C1" s="346"/>
      <c r="D1" s="346"/>
      <c r="E1" s="346"/>
      <c r="F1" s="346"/>
      <c r="G1" s="346"/>
      <c r="H1" s="346"/>
      <c r="I1" s="346"/>
      <c r="J1" s="346"/>
      <c r="K1" s="341"/>
      <c r="L1" s="341"/>
    </row>
    <row r="2" ht="14.1" customHeight="1" spans="1:12">
      <c r="A2" s="141"/>
      <c r="B2" s="141"/>
      <c r="C2" s="347"/>
      <c r="D2" s="347"/>
      <c r="E2" s="347"/>
      <c r="F2" s="347"/>
      <c r="G2" s="348"/>
      <c r="H2" s="348"/>
      <c r="I2" s="348"/>
      <c r="J2" s="348"/>
      <c r="K2" s="347"/>
      <c r="L2" s="359" t="s">
        <v>3875</v>
      </c>
    </row>
    <row r="3" ht="14.1" customHeight="1" spans="1:12">
      <c r="A3" s="349" t="s">
        <v>5069</v>
      </c>
      <c r="B3" s="349"/>
      <c r="C3" s="347"/>
      <c r="D3" s="347"/>
      <c r="E3" s="347"/>
      <c r="F3" s="347"/>
      <c r="G3" s="347"/>
      <c r="H3" s="347"/>
      <c r="I3" s="347"/>
      <c r="J3" s="347"/>
      <c r="K3" s="360"/>
      <c r="L3" s="360"/>
    </row>
    <row r="4" ht="15.9" customHeight="1" spans="1:12">
      <c r="A4" s="7" t="s">
        <v>4356</v>
      </c>
      <c r="B4" s="7"/>
      <c r="C4" s="347"/>
      <c r="D4" s="347"/>
      <c r="E4" s="347"/>
      <c r="F4" s="347"/>
      <c r="G4" s="348"/>
      <c r="H4" s="348"/>
      <c r="I4" s="348"/>
      <c r="J4" s="348"/>
      <c r="K4" s="347"/>
      <c r="L4" s="361" t="s">
        <v>3878</v>
      </c>
    </row>
    <row r="5" ht="20.1" customHeight="1" spans="1:12">
      <c r="A5" s="350" t="s">
        <v>3879</v>
      </c>
      <c r="B5" s="351" t="s">
        <v>3880</v>
      </c>
      <c r="C5" s="352" t="s">
        <v>3881</v>
      </c>
      <c r="D5" s="352" t="s">
        <v>3882</v>
      </c>
      <c r="E5" s="352" t="s">
        <v>3883</v>
      </c>
      <c r="F5" s="353" t="s">
        <v>335</v>
      </c>
      <c r="G5" s="353" t="s">
        <v>3771</v>
      </c>
      <c r="H5" s="352" t="s">
        <v>3884</v>
      </c>
      <c r="I5" s="350" t="s">
        <v>3885</v>
      </c>
      <c r="J5" s="350"/>
      <c r="K5" s="362" t="s">
        <v>339</v>
      </c>
      <c r="L5" s="363" t="s">
        <v>3886</v>
      </c>
    </row>
    <row r="6" ht="20.1" customHeight="1" spans="1:12">
      <c r="A6" s="350"/>
      <c r="B6" s="354"/>
      <c r="C6" s="352"/>
      <c r="D6" s="352"/>
      <c r="E6" s="352"/>
      <c r="F6" s="352"/>
      <c r="G6" s="352"/>
      <c r="H6" s="352"/>
      <c r="I6" s="364" t="s">
        <v>3887</v>
      </c>
      <c r="J6" s="364" t="s">
        <v>3888</v>
      </c>
      <c r="K6" s="365"/>
      <c r="L6" s="363"/>
    </row>
    <row r="7" ht="21" customHeight="1" spans="1:12">
      <c r="A7" s="350">
        <v>1</v>
      </c>
      <c r="B7" s="355" t="s">
        <v>4287</v>
      </c>
      <c r="C7" s="36" t="s">
        <v>4288</v>
      </c>
      <c r="D7" s="356" t="s">
        <v>4289</v>
      </c>
      <c r="E7" s="36" t="s">
        <v>1389</v>
      </c>
      <c r="F7" s="36">
        <v>8</v>
      </c>
      <c r="G7" s="153" t="s">
        <v>3910</v>
      </c>
      <c r="H7" s="352"/>
      <c r="I7" s="364"/>
      <c r="J7" s="364"/>
      <c r="K7" s="355">
        <v>0</v>
      </c>
      <c r="L7" s="366" t="s">
        <v>4290</v>
      </c>
    </row>
    <row r="8" ht="21" customHeight="1" spans="1:12">
      <c r="A8" s="350">
        <v>2</v>
      </c>
      <c r="B8" s="355" t="s">
        <v>4287</v>
      </c>
      <c r="C8" s="36" t="s">
        <v>4288</v>
      </c>
      <c r="D8" s="357">
        <v>881</v>
      </c>
      <c r="E8" s="36" t="s">
        <v>1389</v>
      </c>
      <c r="F8" s="36">
        <v>8</v>
      </c>
      <c r="G8" s="153" t="s">
        <v>3910</v>
      </c>
      <c r="H8" s="352"/>
      <c r="I8" s="364"/>
      <c r="J8" s="364"/>
      <c r="K8" s="355">
        <v>0</v>
      </c>
      <c r="L8" s="366" t="s">
        <v>4290</v>
      </c>
    </row>
    <row r="9" ht="21" customHeight="1" spans="1:12">
      <c r="A9" s="350">
        <v>3</v>
      </c>
      <c r="B9" s="355" t="s">
        <v>4287</v>
      </c>
      <c r="C9" s="36" t="s">
        <v>4288</v>
      </c>
      <c r="D9" s="15" t="s">
        <v>4291</v>
      </c>
      <c r="E9" s="36" t="s">
        <v>1389</v>
      </c>
      <c r="F9" s="36">
        <v>3</v>
      </c>
      <c r="G9" s="153" t="s">
        <v>3910</v>
      </c>
      <c r="H9" s="352"/>
      <c r="I9" s="364"/>
      <c r="J9" s="364"/>
      <c r="K9" s="355">
        <v>0</v>
      </c>
      <c r="L9" s="366" t="s">
        <v>4290</v>
      </c>
    </row>
    <row r="10" ht="21" customHeight="1" spans="1:12">
      <c r="A10" s="350">
        <v>4</v>
      </c>
      <c r="B10" s="355" t="s">
        <v>4287</v>
      </c>
      <c r="C10" s="36" t="s">
        <v>4292</v>
      </c>
      <c r="D10" s="15" t="s">
        <v>4293</v>
      </c>
      <c r="E10" s="36" t="s">
        <v>1389</v>
      </c>
      <c r="F10" s="36">
        <v>3</v>
      </c>
      <c r="G10" s="153" t="s">
        <v>3910</v>
      </c>
      <c r="H10" s="352"/>
      <c r="I10" s="364"/>
      <c r="J10" s="364"/>
      <c r="K10" s="355">
        <v>0</v>
      </c>
      <c r="L10" s="366" t="s">
        <v>4290</v>
      </c>
    </row>
    <row r="11" ht="21" customHeight="1" spans="1:12">
      <c r="A11" s="350">
        <v>5</v>
      </c>
      <c r="B11" s="355" t="s">
        <v>4287</v>
      </c>
      <c r="C11" s="36" t="s">
        <v>4294</v>
      </c>
      <c r="D11" s="15" t="s">
        <v>4295</v>
      </c>
      <c r="E11" s="36" t="s">
        <v>1389</v>
      </c>
      <c r="F11" s="36">
        <v>1</v>
      </c>
      <c r="G11" s="153" t="s">
        <v>3910</v>
      </c>
      <c r="H11" s="352"/>
      <c r="I11" s="364"/>
      <c r="J11" s="364"/>
      <c r="K11" s="355">
        <v>0</v>
      </c>
      <c r="L11" s="366" t="s">
        <v>4290</v>
      </c>
    </row>
    <row r="12" ht="21" customHeight="1" spans="1:12">
      <c r="A12" s="350">
        <v>6</v>
      </c>
      <c r="B12" s="355" t="s">
        <v>4287</v>
      </c>
      <c r="C12" s="36" t="s">
        <v>4288</v>
      </c>
      <c r="D12" s="356" t="s">
        <v>4289</v>
      </c>
      <c r="E12" s="36" t="s">
        <v>1389</v>
      </c>
      <c r="F12" s="36">
        <v>1</v>
      </c>
      <c r="G12" s="153" t="s">
        <v>3910</v>
      </c>
      <c r="H12" s="352"/>
      <c r="I12" s="364"/>
      <c r="J12" s="364"/>
      <c r="K12" s="355">
        <v>0</v>
      </c>
      <c r="L12" s="366" t="s">
        <v>4290</v>
      </c>
    </row>
    <row r="13" ht="21" customHeight="1" spans="1:12">
      <c r="A13" s="350">
        <v>7</v>
      </c>
      <c r="B13" s="355" t="s">
        <v>4287</v>
      </c>
      <c r="C13" s="36" t="s">
        <v>4288</v>
      </c>
      <c r="D13" s="15" t="s">
        <v>4296</v>
      </c>
      <c r="E13" s="36" t="s">
        <v>1389</v>
      </c>
      <c r="F13" s="36">
        <v>1</v>
      </c>
      <c r="G13" s="153" t="s">
        <v>3910</v>
      </c>
      <c r="H13" s="352"/>
      <c r="I13" s="364"/>
      <c r="J13" s="364"/>
      <c r="K13" s="355">
        <v>0</v>
      </c>
      <c r="L13" s="366" t="s">
        <v>4290</v>
      </c>
    </row>
    <row r="14" ht="21" customHeight="1" spans="1:12">
      <c r="A14" s="350">
        <v>8</v>
      </c>
      <c r="B14" s="355" t="s">
        <v>4287</v>
      </c>
      <c r="C14" s="36" t="s">
        <v>4297</v>
      </c>
      <c r="D14" s="15" t="s">
        <v>4298</v>
      </c>
      <c r="E14" s="36" t="s">
        <v>1389</v>
      </c>
      <c r="F14" s="36">
        <v>1</v>
      </c>
      <c r="G14" s="153" t="s">
        <v>3910</v>
      </c>
      <c r="H14" s="352"/>
      <c r="I14" s="364"/>
      <c r="J14" s="364"/>
      <c r="K14" s="355">
        <v>0</v>
      </c>
      <c r="L14" s="366" t="s">
        <v>4290</v>
      </c>
    </row>
    <row r="15" ht="21" customHeight="1" spans="1:12">
      <c r="A15" s="350">
        <v>9</v>
      </c>
      <c r="B15" s="355" t="s">
        <v>4287</v>
      </c>
      <c r="C15" s="36" t="s">
        <v>4288</v>
      </c>
      <c r="D15" s="15" t="s">
        <v>4296</v>
      </c>
      <c r="E15" s="36" t="s">
        <v>1389</v>
      </c>
      <c r="F15" s="36">
        <v>2</v>
      </c>
      <c r="G15" s="153" t="s">
        <v>3910</v>
      </c>
      <c r="H15" s="352"/>
      <c r="I15" s="364"/>
      <c r="J15" s="364"/>
      <c r="K15" s="355">
        <v>0</v>
      </c>
      <c r="L15" s="366" t="s">
        <v>4290</v>
      </c>
    </row>
    <row r="16" ht="21" customHeight="1" spans="1:12">
      <c r="A16" s="350">
        <v>10</v>
      </c>
      <c r="B16" s="355" t="s">
        <v>4287</v>
      </c>
      <c r="C16" s="36" t="s">
        <v>4288</v>
      </c>
      <c r="D16" s="15" t="s">
        <v>4291</v>
      </c>
      <c r="E16" s="36" t="s">
        <v>1389</v>
      </c>
      <c r="F16" s="36">
        <v>3</v>
      </c>
      <c r="G16" s="153" t="s">
        <v>3910</v>
      </c>
      <c r="H16" s="352"/>
      <c r="I16" s="364"/>
      <c r="J16" s="364"/>
      <c r="K16" s="355">
        <v>0</v>
      </c>
      <c r="L16" s="366" t="s">
        <v>4290</v>
      </c>
    </row>
    <row r="17" ht="21" customHeight="1" spans="1:12">
      <c r="A17" s="350">
        <v>11</v>
      </c>
      <c r="B17" s="355" t="s">
        <v>4287</v>
      </c>
      <c r="C17" s="36" t="s">
        <v>4299</v>
      </c>
      <c r="D17" s="15" t="s">
        <v>4300</v>
      </c>
      <c r="E17" s="36" t="s">
        <v>1389</v>
      </c>
      <c r="F17" s="36">
        <v>100</v>
      </c>
      <c r="G17" s="153" t="s">
        <v>3910</v>
      </c>
      <c r="H17" s="352"/>
      <c r="I17" s="364"/>
      <c r="J17" s="364"/>
      <c r="K17" s="355">
        <v>0</v>
      </c>
      <c r="L17" s="366" t="s">
        <v>4290</v>
      </c>
    </row>
    <row r="18" ht="21" customHeight="1" spans="1:12">
      <c r="A18" s="350">
        <v>12</v>
      </c>
      <c r="B18" s="355" t="s">
        <v>4287</v>
      </c>
      <c r="C18" s="36" t="s">
        <v>4301</v>
      </c>
      <c r="D18" s="15" t="s">
        <v>4302</v>
      </c>
      <c r="E18" s="36" t="s">
        <v>1389</v>
      </c>
      <c r="F18" s="36">
        <v>26</v>
      </c>
      <c r="G18" s="153" t="s">
        <v>3910</v>
      </c>
      <c r="H18" s="352"/>
      <c r="I18" s="364"/>
      <c r="J18" s="364"/>
      <c r="K18" s="355">
        <v>0</v>
      </c>
      <c r="L18" s="366" t="s">
        <v>4290</v>
      </c>
    </row>
    <row r="19" ht="21" customHeight="1" spans="1:12">
      <c r="A19" s="350">
        <v>13</v>
      </c>
      <c r="B19" s="355" t="s">
        <v>4287</v>
      </c>
      <c r="C19" s="36" t="s">
        <v>4303</v>
      </c>
      <c r="D19" s="15" t="s">
        <v>4304</v>
      </c>
      <c r="E19" s="36" t="s">
        <v>1389</v>
      </c>
      <c r="F19" s="36">
        <v>7</v>
      </c>
      <c r="G19" s="153" t="s">
        <v>3910</v>
      </c>
      <c r="H19" s="352"/>
      <c r="I19" s="364"/>
      <c r="J19" s="364"/>
      <c r="K19" s="355">
        <v>0</v>
      </c>
      <c r="L19" s="366" t="s">
        <v>4290</v>
      </c>
    </row>
    <row r="20" ht="21" customHeight="1" spans="1:12">
      <c r="A20" s="350">
        <v>14</v>
      </c>
      <c r="B20" s="355" t="s">
        <v>4287</v>
      </c>
      <c r="C20" s="36" t="s">
        <v>4288</v>
      </c>
      <c r="D20" s="15" t="s">
        <v>4291</v>
      </c>
      <c r="E20" s="36" t="s">
        <v>1389</v>
      </c>
      <c r="F20" s="36">
        <v>15</v>
      </c>
      <c r="G20" s="153" t="s">
        <v>3910</v>
      </c>
      <c r="H20" s="352"/>
      <c r="I20" s="364"/>
      <c r="J20" s="364"/>
      <c r="K20" s="355">
        <v>0</v>
      </c>
      <c r="L20" s="366" t="s">
        <v>4290</v>
      </c>
    </row>
    <row r="21" ht="21" customHeight="1" spans="1:12">
      <c r="A21" s="350">
        <v>15</v>
      </c>
      <c r="B21" s="355" t="s">
        <v>4287</v>
      </c>
      <c r="C21" s="36" t="s">
        <v>4305</v>
      </c>
      <c r="D21" s="15" t="s">
        <v>4306</v>
      </c>
      <c r="E21" s="36" t="s">
        <v>1389</v>
      </c>
      <c r="F21" s="36">
        <v>4</v>
      </c>
      <c r="G21" s="153" t="s">
        <v>3910</v>
      </c>
      <c r="H21" s="352"/>
      <c r="I21" s="364"/>
      <c r="J21" s="364"/>
      <c r="K21" s="355">
        <v>0</v>
      </c>
      <c r="L21" s="366" t="s">
        <v>4290</v>
      </c>
    </row>
    <row r="22" ht="21" customHeight="1" spans="1:12">
      <c r="A22" s="350">
        <v>16</v>
      </c>
      <c r="B22" s="355" t="s">
        <v>4287</v>
      </c>
      <c r="C22" s="36" t="s">
        <v>4307</v>
      </c>
      <c r="D22" s="15">
        <v>1235</v>
      </c>
      <c r="E22" s="36" t="s">
        <v>1389</v>
      </c>
      <c r="F22" s="36">
        <v>18</v>
      </c>
      <c r="G22" s="153" t="s">
        <v>3910</v>
      </c>
      <c r="H22" s="352"/>
      <c r="I22" s="364"/>
      <c r="J22" s="364"/>
      <c r="K22" s="355">
        <v>0</v>
      </c>
      <c r="L22" s="366" t="s">
        <v>4290</v>
      </c>
    </row>
    <row r="23" ht="21" customHeight="1" spans="1:12">
      <c r="A23" s="350">
        <v>17</v>
      </c>
      <c r="B23" s="355" t="s">
        <v>4287</v>
      </c>
      <c r="C23" s="36" t="s">
        <v>4288</v>
      </c>
      <c r="D23" s="15" t="s">
        <v>4308</v>
      </c>
      <c r="E23" s="36" t="s">
        <v>1389</v>
      </c>
      <c r="F23" s="36">
        <v>3</v>
      </c>
      <c r="G23" s="153" t="s">
        <v>3910</v>
      </c>
      <c r="H23" s="352"/>
      <c r="I23" s="364"/>
      <c r="J23" s="364"/>
      <c r="K23" s="355">
        <v>0</v>
      </c>
      <c r="L23" s="366" t="s">
        <v>4290</v>
      </c>
    </row>
    <row r="24" ht="21" customHeight="1" spans="1:12">
      <c r="A24" s="350">
        <v>18</v>
      </c>
      <c r="B24" s="355" t="s">
        <v>4287</v>
      </c>
      <c r="C24" s="36" t="s">
        <v>4305</v>
      </c>
      <c r="D24" s="15">
        <v>881</v>
      </c>
      <c r="E24" s="36" t="s">
        <v>1389</v>
      </c>
      <c r="F24" s="36">
        <v>10</v>
      </c>
      <c r="G24" s="153" t="s">
        <v>3910</v>
      </c>
      <c r="H24" s="352"/>
      <c r="I24" s="364"/>
      <c r="J24" s="364"/>
      <c r="K24" s="355">
        <v>0</v>
      </c>
      <c r="L24" s="366" t="s">
        <v>4290</v>
      </c>
    </row>
    <row r="25" ht="21" customHeight="1" spans="1:12">
      <c r="A25" s="350">
        <v>19</v>
      </c>
      <c r="B25" s="355" t="s">
        <v>4287</v>
      </c>
      <c r="C25" s="36" t="s">
        <v>4292</v>
      </c>
      <c r="D25" s="15" t="s">
        <v>4296</v>
      </c>
      <c r="E25" s="36" t="s">
        <v>1389</v>
      </c>
      <c r="F25" s="36">
        <v>1</v>
      </c>
      <c r="G25" s="153" t="s">
        <v>3910</v>
      </c>
      <c r="H25" s="352"/>
      <c r="I25" s="364"/>
      <c r="J25" s="364"/>
      <c r="K25" s="355">
        <v>0</v>
      </c>
      <c r="L25" s="366" t="s">
        <v>4290</v>
      </c>
    </row>
    <row r="26" ht="21" customHeight="1" spans="1:12">
      <c r="A26" s="350">
        <v>20</v>
      </c>
      <c r="B26" s="355" t="s">
        <v>4287</v>
      </c>
      <c r="C26" s="36" t="s">
        <v>4292</v>
      </c>
      <c r="D26" s="15" t="s">
        <v>4309</v>
      </c>
      <c r="E26" s="36" t="s">
        <v>386</v>
      </c>
      <c r="F26" s="36">
        <v>2</v>
      </c>
      <c r="G26" s="153" t="s">
        <v>3910</v>
      </c>
      <c r="H26" s="352"/>
      <c r="I26" s="364"/>
      <c r="J26" s="364"/>
      <c r="K26" s="355">
        <v>0</v>
      </c>
      <c r="L26" s="366" t="s">
        <v>4290</v>
      </c>
    </row>
    <row r="27" ht="21" customHeight="1" spans="1:12">
      <c r="A27" s="350">
        <v>21</v>
      </c>
      <c r="B27" s="355" t="s">
        <v>4287</v>
      </c>
      <c r="C27" s="36" t="s">
        <v>4294</v>
      </c>
      <c r="D27" s="15" t="s">
        <v>4304</v>
      </c>
      <c r="E27" s="36" t="s">
        <v>1389</v>
      </c>
      <c r="F27" s="36">
        <v>2</v>
      </c>
      <c r="G27" s="153" t="s">
        <v>3910</v>
      </c>
      <c r="H27" s="352"/>
      <c r="I27" s="364"/>
      <c r="J27" s="364"/>
      <c r="K27" s="355">
        <v>0</v>
      </c>
      <c r="L27" s="366" t="s">
        <v>4290</v>
      </c>
    </row>
    <row r="28" ht="21" customHeight="1" spans="1:12">
      <c r="A28" s="350">
        <v>22</v>
      </c>
      <c r="B28" s="355" t="s">
        <v>4287</v>
      </c>
      <c r="C28" s="36" t="s">
        <v>4294</v>
      </c>
      <c r="D28" s="15" t="s">
        <v>4310</v>
      </c>
      <c r="E28" s="36" t="s">
        <v>1389</v>
      </c>
      <c r="F28" s="36">
        <v>20</v>
      </c>
      <c r="G28" s="153" t="s">
        <v>3910</v>
      </c>
      <c r="H28" s="352"/>
      <c r="I28" s="364"/>
      <c r="J28" s="364"/>
      <c r="K28" s="355">
        <v>0</v>
      </c>
      <c r="L28" s="366" t="s">
        <v>4290</v>
      </c>
    </row>
    <row r="29" ht="21" customHeight="1" spans="1:12">
      <c r="A29" s="350">
        <v>23</v>
      </c>
      <c r="B29" s="355" t="s">
        <v>4287</v>
      </c>
      <c r="C29" s="36" t="s">
        <v>4294</v>
      </c>
      <c r="D29" s="15" t="s">
        <v>4311</v>
      </c>
      <c r="E29" s="36" t="s">
        <v>1389</v>
      </c>
      <c r="F29" s="36">
        <v>1</v>
      </c>
      <c r="G29" s="153" t="s">
        <v>3910</v>
      </c>
      <c r="H29" s="352"/>
      <c r="I29" s="364"/>
      <c r="J29" s="364"/>
      <c r="K29" s="355">
        <v>0</v>
      </c>
      <c r="L29" s="366" t="s">
        <v>4290</v>
      </c>
    </row>
    <row r="30" ht="21" customHeight="1" spans="1:12">
      <c r="A30" s="350">
        <v>24</v>
      </c>
      <c r="B30" s="355" t="s">
        <v>4287</v>
      </c>
      <c r="C30" s="36" t="s">
        <v>4294</v>
      </c>
      <c r="D30" s="15" t="s">
        <v>4312</v>
      </c>
      <c r="E30" s="36" t="s">
        <v>2412</v>
      </c>
      <c r="F30" s="36">
        <v>2</v>
      </c>
      <c r="G30" s="153" t="s">
        <v>3910</v>
      </c>
      <c r="H30" s="352"/>
      <c r="I30" s="364"/>
      <c r="J30" s="364"/>
      <c r="K30" s="355">
        <v>0</v>
      </c>
      <c r="L30" s="366" t="s">
        <v>4290</v>
      </c>
    </row>
    <row r="31" ht="21" customHeight="1" spans="1:12">
      <c r="A31" s="350">
        <v>25</v>
      </c>
      <c r="B31" s="355" t="s">
        <v>4287</v>
      </c>
      <c r="C31" s="36" t="s">
        <v>4313</v>
      </c>
      <c r="D31" s="15">
        <v>213</v>
      </c>
      <c r="E31" s="36" t="s">
        <v>2412</v>
      </c>
      <c r="F31" s="36">
        <v>21</v>
      </c>
      <c r="G31" s="153" t="s">
        <v>3910</v>
      </c>
      <c r="H31" s="352"/>
      <c r="I31" s="364"/>
      <c r="J31" s="364"/>
      <c r="K31" s="355">
        <v>0</v>
      </c>
      <c r="L31" s="366" t="s">
        <v>4290</v>
      </c>
    </row>
    <row r="32" ht="21" customHeight="1" spans="1:12">
      <c r="A32" s="350">
        <v>26</v>
      </c>
      <c r="B32" s="355" t="s">
        <v>4287</v>
      </c>
      <c r="C32" s="36" t="s">
        <v>4314</v>
      </c>
      <c r="D32" s="15">
        <v>280</v>
      </c>
      <c r="E32" s="36" t="s">
        <v>2412</v>
      </c>
      <c r="F32" s="36">
        <v>6</v>
      </c>
      <c r="G32" s="153" t="s">
        <v>3910</v>
      </c>
      <c r="H32" s="352"/>
      <c r="I32" s="364"/>
      <c r="J32" s="364"/>
      <c r="K32" s="355">
        <v>0</v>
      </c>
      <c r="L32" s="366" t="s">
        <v>4290</v>
      </c>
    </row>
    <row r="33" ht="21" customHeight="1" spans="1:12">
      <c r="A33" s="350">
        <v>27</v>
      </c>
      <c r="B33" s="355" t="s">
        <v>4287</v>
      </c>
      <c r="C33" s="36" t="s">
        <v>4315</v>
      </c>
      <c r="D33" s="15">
        <v>256</v>
      </c>
      <c r="E33" s="36" t="s">
        <v>2412</v>
      </c>
      <c r="F33" s="36">
        <v>3</v>
      </c>
      <c r="G33" s="153" t="s">
        <v>3910</v>
      </c>
      <c r="H33" s="352"/>
      <c r="I33" s="364"/>
      <c r="J33" s="364"/>
      <c r="K33" s="355">
        <v>0</v>
      </c>
      <c r="L33" s="366" t="s">
        <v>4290</v>
      </c>
    </row>
    <row r="34" ht="21" customHeight="1" spans="1:12">
      <c r="A34" s="350">
        <v>28</v>
      </c>
      <c r="B34" s="355" t="s">
        <v>4287</v>
      </c>
      <c r="C34" s="36" t="s">
        <v>4316</v>
      </c>
      <c r="D34" s="15">
        <v>651</v>
      </c>
      <c r="E34" s="36" t="s">
        <v>2412</v>
      </c>
      <c r="F34" s="36">
        <v>1</v>
      </c>
      <c r="G34" s="153" t="s">
        <v>3910</v>
      </c>
      <c r="H34" s="352"/>
      <c r="I34" s="364"/>
      <c r="J34" s="364"/>
      <c r="K34" s="355">
        <v>0</v>
      </c>
      <c r="L34" s="366" t="s">
        <v>4290</v>
      </c>
    </row>
    <row r="35" ht="21" customHeight="1" spans="1:12">
      <c r="A35" s="350">
        <v>29</v>
      </c>
      <c r="B35" s="355" t="s">
        <v>4287</v>
      </c>
      <c r="C35" s="36" t="s">
        <v>4317</v>
      </c>
      <c r="D35" s="15" t="s">
        <v>4318</v>
      </c>
      <c r="E35" s="36" t="s">
        <v>2412</v>
      </c>
      <c r="F35" s="36">
        <v>1</v>
      </c>
      <c r="G35" s="153" t="s">
        <v>3910</v>
      </c>
      <c r="H35" s="352"/>
      <c r="I35" s="364"/>
      <c r="J35" s="364"/>
      <c r="K35" s="355">
        <v>0</v>
      </c>
      <c r="L35" s="366" t="s">
        <v>4290</v>
      </c>
    </row>
    <row r="36" ht="21" customHeight="1" spans="1:12">
      <c r="A36" s="350">
        <v>30</v>
      </c>
      <c r="B36" s="355" t="s">
        <v>4287</v>
      </c>
      <c r="C36" s="36" t="s">
        <v>4319</v>
      </c>
      <c r="D36" s="15">
        <v>9130</v>
      </c>
      <c r="E36" s="36" t="s">
        <v>2412</v>
      </c>
      <c r="F36" s="36">
        <v>12</v>
      </c>
      <c r="G36" s="153" t="s">
        <v>3910</v>
      </c>
      <c r="H36" s="352"/>
      <c r="I36" s="364"/>
      <c r="J36" s="364"/>
      <c r="K36" s="355">
        <v>0</v>
      </c>
      <c r="L36" s="366" t="s">
        <v>4290</v>
      </c>
    </row>
    <row r="37" ht="21" customHeight="1" spans="1:12">
      <c r="A37" s="350">
        <v>31</v>
      </c>
      <c r="B37" s="355" t="s">
        <v>4287</v>
      </c>
      <c r="C37" s="36" t="s">
        <v>4315</v>
      </c>
      <c r="D37" s="15">
        <v>280</v>
      </c>
      <c r="E37" s="36" t="s">
        <v>2412</v>
      </c>
      <c r="F37" s="36">
        <v>2</v>
      </c>
      <c r="G37" s="153" t="s">
        <v>3910</v>
      </c>
      <c r="H37" s="352"/>
      <c r="I37" s="364"/>
      <c r="J37" s="364"/>
      <c r="K37" s="355">
        <v>0</v>
      </c>
      <c r="L37" s="366" t="s">
        <v>4290</v>
      </c>
    </row>
    <row r="38" ht="21" customHeight="1" spans="1:12">
      <c r="A38" s="350">
        <v>32</v>
      </c>
      <c r="B38" s="355" t="s">
        <v>4287</v>
      </c>
      <c r="C38" s="36" t="s">
        <v>4292</v>
      </c>
      <c r="D38" s="15" t="s">
        <v>4320</v>
      </c>
      <c r="E38" s="36" t="s">
        <v>1389</v>
      </c>
      <c r="F38" s="36">
        <v>2</v>
      </c>
      <c r="G38" s="153" t="s">
        <v>3910</v>
      </c>
      <c r="H38" s="352"/>
      <c r="I38" s="364"/>
      <c r="J38" s="364"/>
      <c r="K38" s="355">
        <v>0</v>
      </c>
      <c r="L38" s="366" t="s">
        <v>4290</v>
      </c>
    </row>
    <row r="39" ht="21" customHeight="1" spans="1:12">
      <c r="A39" s="350">
        <v>33</v>
      </c>
      <c r="B39" s="355" t="s">
        <v>4287</v>
      </c>
      <c r="C39" s="36" t="s">
        <v>4292</v>
      </c>
      <c r="D39" s="15" t="s">
        <v>4309</v>
      </c>
      <c r="E39" s="36" t="s">
        <v>1389</v>
      </c>
      <c r="F39" s="36">
        <v>2</v>
      </c>
      <c r="G39" s="153" t="s">
        <v>3910</v>
      </c>
      <c r="H39" s="352"/>
      <c r="I39" s="364"/>
      <c r="J39" s="364"/>
      <c r="K39" s="355">
        <v>0</v>
      </c>
      <c r="L39" s="366" t="s">
        <v>4290</v>
      </c>
    </row>
    <row r="40" ht="21" customHeight="1" spans="1:12">
      <c r="A40" s="350">
        <v>34</v>
      </c>
      <c r="B40" s="355" t="s">
        <v>4287</v>
      </c>
      <c r="C40" s="36" t="s">
        <v>4321</v>
      </c>
      <c r="D40" s="15">
        <v>280</v>
      </c>
      <c r="E40" s="36" t="s">
        <v>2412</v>
      </c>
      <c r="F40" s="36">
        <v>5</v>
      </c>
      <c r="G40" s="153" t="s">
        <v>3910</v>
      </c>
      <c r="H40" s="352"/>
      <c r="I40" s="364"/>
      <c r="J40" s="364"/>
      <c r="K40" s="355">
        <v>0</v>
      </c>
      <c r="L40" s="366" t="s">
        <v>4290</v>
      </c>
    </row>
    <row r="41" ht="21" customHeight="1" spans="1:12">
      <c r="A41" s="350">
        <v>35</v>
      </c>
      <c r="B41" s="355" t="s">
        <v>4287</v>
      </c>
      <c r="C41" s="36" t="s">
        <v>4316</v>
      </c>
      <c r="D41" s="15">
        <v>280</v>
      </c>
      <c r="E41" s="36" t="s">
        <v>2412</v>
      </c>
      <c r="F41" s="36">
        <v>4</v>
      </c>
      <c r="G41" s="153" t="s">
        <v>3910</v>
      </c>
      <c r="H41" s="352"/>
      <c r="I41" s="364"/>
      <c r="J41" s="364"/>
      <c r="K41" s="355">
        <v>0</v>
      </c>
      <c r="L41" s="366" t="s">
        <v>4290</v>
      </c>
    </row>
    <row r="42" ht="21" customHeight="1" spans="1:12">
      <c r="A42" s="350">
        <v>36</v>
      </c>
      <c r="B42" s="355" t="s">
        <v>4287</v>
      </c>
      <c r="C42" s="36" t="s">
        <v>4322</v>
      </c>
      <c r="D42" s="15" t="s">
        <v>4323</v>
      </c>
      <c r="E42" s="36" t="s">
        <v>2412</v>
      </c>
      <c r="F42" s="36">
        <v>1</v>
      </c>
      <c r="G42" s="153" t="s">
        <v>3910</v>
      </c>
      <c r="H42" s="352"/>
      <c r="I42" s="364"/>
      <c r="J42" s="364"/>
      <c r="K42" s="355">
        <v>0</v>
      </c>
      <c r="L42" s="366" t="s">
        <v>4290</v>
      </c>
    </row>
    <row r="43" ht="21" customHeight="1" spans="1:12">
      <c r="A43" s="350">
        <v>37</v>
      </c>
      <c r="B43" s="355" t="s">
        <v>4287</v>
      </c>
      <c r="C43" s="36" t="s">
        <v>2431</v>
      </c>
      <c r="D43" s="15" t="s">
        <v>4324</v>
      </c>
      <c r="E43" s="36" t="s">
        <v>2412</v>
      </c>
      <c r="F43" s="36">
        <v>1</v>
      </c>
      <c r="G43" s="153" t="s">
        <v>3910</v>
      </c>
      <c r="H43" s="352"/>
      <c r="I43" s="364"/>
      <c r="J43" s="364"/>
      <c r="K43" s="355">
        <v>0</v>
      </c>
      <c r="L43" s="366" t="s">
        <v>4290</v>
      </c>
    </row>
    <row r="44" ht="21" customHeight="1" spans="1:12">
      <c r="A44" s="350">
        <v>38</v>
      </c>
      <c r="B44" s="355" t="s">
        <v>4287</v>
      </c>
      <c r="C44" s="36" t="s">
        <v>4325</v>
      </c>
      <c r="D44" s="15" t="s">
        <v>4326</v>
      </c>
      <c r="E44" s="36" t="s">
        <v>2412</v>
      </c>
      <c r="F44" s="36">
        <v>1</v>
      </c>
      <c r="G44" s="153" t="s">
        <v>3910</v>
      </c>
      <c r="H44" s="352"/>
      <c r="I44" s="364"/>
      <c r="J44" s="364"/>
      <c r="K44" s="355">
        <v>0</v>
      </c>
      <c r="L44" s="366" t="s">
        <v>4290</v>
      </c>
    </row>
    <row r="45" ht="21" customHeight="1" spans="1:12">
      <c r="A45" s="350">
        <v>39</v>
      </c>
      <c r="B45" s="355" t="s">
        <v>4287</v>
      </c>
      <c r="C45" s="36" t="s">
        <v>4327</v>
      </c>
      <c r="D45" s="15" t="s">
        <v>4326</v>
      </c>
      <c r="E45" s="36" t="s">
        <v>2412</v>
      </c>
      <c r="F45" s="36">
        <v>1</v>
      </c>
      <c r="G45" s="153" t="s">
        <v>3910</v>
      </c>
      <c r="H45" s="352"/>
      <c r="I45" s="364"/>
      <c r="J45" s="364"/>
      <c r="K45" s="355">
        <v>0</v>
      </c>
      <c r="L45" s="366" t="s">
        <v>4290</v>
      </c>
    </row>
    <row r="46" ht="21" customHeight="1" spans="1:12">
      <c r="A46" s="350">
        <v>40</v>
      </c>
      <c r="B46" s="355" t="s">
        <v>4287</v>
      </c>
      <c r="C46" s="36" t="s">
        <v>4322</v>
      </c>
      <c r="D46" s="15" t="s">
        <v>4328</v>
      </c>
      <c r="E46" s="36" t="s">
        <v>2412</v>
      </c>
      <c r="F46" s="36">
        <v>1</v>
      </c>
      <c r="G46" s="153" t="s">
        <v>3910</v>
      </c>
      <c r="H46" s="352"/>
      <c r="I46" s="364"/>
      <c r="J46" s="364"/>
      <c r="K46" s="355">
        <v>0</v>
      </c>
      <c r="L46" s="366" t="s">
        <v>4290</v>
      </c>
    </row>
    <row r="47" ht="21" customHeight="1" spans="1:12">
      <c r="A47" s="350">
        <v>41</v>
      </c>
      <c r="B47" s="355" t="s">
        <v>4287</v>
      </c>
      <c r="C47" s="36" t="s">
        <v>4301</v>
      </c>
      <c r="D47" s="15" t="s">
        <v>4329</v>
      </c>
      <c r="E47" s="36" t="s">
        <v>1389</v>
      </c>
      <c r="F47" s="36">
        <v>44</v>
      </c>
      <c r="G47" s="153" t="s">
        <v>3910</v>
      </c>
      <c r="H47" s="352"/>
      <c r="I47" s="364"/>
      <c r="J47" s="364"/>
      <c r="K47" s="355">
        <v>0</v>
      </c>
      <c r="L47" s="366" t="s">
        <v>4290</v>
      </c>
    </row>
    <row r="48" ht="21" customHeight="1" spans="1:12">
      <c r="A48" s="350">
        <v>42</v>
      </c>
      <c r="B48" s="355" t="s">
        <v>4287</v>
      </c>
      <c r="C48" s="36" t="s">
        <v>4288</v>
      </c>
      <c r="D48" s="15" t="s">
        <v>4291</v>
      </c>
      <c r="E48" s="36" t="s">
        <v>1389</v>
      </c>
      <c r="F48" s="36">
        <v>51</v>
      </c>
      <c r="G48" s="153" t="s">
        <v>3910</v>
      </c>
      <c r="H48" s="352"/>
      <c r="I48" s="364"/>
      <c r="J48" s="364"/>
      <c r="K48" s="355">
        <v>0</v>
      </c>
      <c r="L48" s="366" t="s">
        <v>4290</v>
      </c>
    </row>
    <row r="49" ht="21" customHeight="1" spans="1:12">
      <c r="A49" s="350">
        <v>43</v>
      </c>
      <c r="B49" s="355" t="s">
        <v>4287</v>
      </c>
      <c r="C49" s="36" t="s">
        <v>4288</v>
      </c>
      <c r="D49" s="15" t="s">
        <v>4289</v>
      </c>
      <c r="E49" s="36" t="s">
        <v>1389</v>
      </c>
      <c r="F49" s="36">
        <v>6</v>
      </c>
      <c r="G49" s="153" t="s">
        <v>3910</v>
      </c>
      <c r="H49" s="352"/>
      <c r="I49" s="364"/>
      <c r="J49" s="364"/>
      <c r="K49" s="355">
        <v>0</v>
      </c>
      <c r="L49" s="366" t="s">
        <v>4290</v>
      </c>
    </row>
    <row r="50" ht="21" customHeight="1" spans="1:12">
      <c r="A50" s="350">
        <v>44</v>
      </c>
      <c r="B50" s="355" t="s">
        <v>4287</v>
      </c>
      <c r="C50" s="36" t="s">
        <v>4330</v>
      </c>
      <c r="D50" s="15" t="s">
        <v>4331</v>
      </c>
      <c r="E50" s="36" t="s">
        <v>2412</v>
      </c>
      <c r="F50" s="36">
        <v>1</v>
      </c>
      <c r="G50" s="153" t="s">
        <v>3910</v>
      </c>
      <c r="H50" s="352"/>
      <c r="I50" s="364"/>
      <c r="J50" s="364"/>
      <c r="K50" s="355">
        <v>0</v>
      </c>
      <c r="L50" s="366" t="s">
        <v>4290</v>
      </c>
    </row>
    <row r="51" ht="21" customHeight="1" spans="1:12">
      <c r="A51" s="350">
        <v>45</v>
      </c>
      <c r="B51" s="355" t="s">
        <v>4287</v>
      </c>
      <c r="C51" s="36" t="s">
        <v>4307</v>
      </c>
      <c r="D51" s="15">
        <v>1235</v>
      </c>
      <c r="E51" s="36" t="s">
        <v>1389</v>
      </c>
      <c r="F51" s="36">
        <v>27</v>
      </c>
      <c r="G51" s="153" t="s">
        <v>3910</v>
      </c>
      <c r="H51" s="352"/>
      <c r="I51" s="364"/>
      <c r="J51" s="364"/>
      <c r="K51" s="355">
        <v>0</v>
      </c>
      <c r="L51" s="366" t="s">
        <v>4290</v>
      </c>
    </row>
    <row r="52" ht="21" customHeight="1" spans="1:12">
      <c r="A52" s="350">
        <v>46</v>
      </c>
      <c r="B52" s="355" t="s">
        <v>4287</v>
      </c>
      <c r="C52" s="36" t="s">
        <v>4288</v>
      </c>
      <c r="D52" s="15" t="s">
        <v>4332</v>
      </c>
      <c r="E52" s="36" t="s">
        <v>1389</v>
      </c>
      <c r="F52" s="36">
        <v>62</v>
      </c>
      <c r="G52" s="153" t="s">
        <v>3910</v>
      </c>
      <c r="H52" s="352"/>
      <c r="I52" s="364"/>
      <c r="J52" s="364"/>
      <c r="K52" s="355">
        <v>0</v>
      </c>
      <c r="L52" s="366" t="s">
        <v>4290</v>
      </c>
    </row>
    <row r="53" ht="21" customHeight="1" spans="1:12">
      <c r="A53" s="350">
        <v>47</v>
      </c>
      <c r="B53" s="355" t="s">
        <v>4287</v>
      </c>
      <c r="C53" s="36" t="s">
        <v>4333</v>
      </c>
      <c r="D53" s="15" t="s">
        <v>4334</v>
      </c>
      <c r="E53" s="36" t="s">
        <v>1389</v>
      </c>
      <c r="F53" s="36">
        <v>76</v>
      </c>
      <c r="G53" s="153" t="s">
        <v>3910</v>
      </c>
      <c r="H53" s="352"/>
      <c r="I53" s="364"/>
      <c r="J53" s="364"/>
      <c r="K53" s="355">
        <v>0</v>
      </c>
      <c r="L53" s="366" t="s">
        <v>4290</v>
      </c>
    </row>
    <row r="54" ht="21" customHeight="1" spans="1:12">
      <c r="A54" s="350">
        <v>48</v>
      </c>
      <c r="B54" s="355" t="s">
        <v>4287</v>
      </c>
      <c r="C54" s="36" t="s">
        <v>4335</v>
      </c>
      <c r="D54" s="15" t="s">
        <v>4336</v>
      </c>
      <c r="E54" s="36" t="s">
        <v>1389</v>
      </c>
      <c r="F54" s="36">
        <v>1</v>
      </c>
      <c r="G54" s="153" t="s">
        <v>3910</v>
      </c>
      <c r="H54" s="352"/>
      <c r="I54" s="364"/>
      <c r="J54" s="364"/>
      <c r="K54" s="355">
        <v>0</v>
      </c>
      <c r="L54" s="366" t="s">
        <v>4290</v>
      </c>
    </row>
    <row r="55" ht="21" customHeight="1" spans="1:12">
      <c r="A55" s="350">
        <v>49</v>
      </c>
      <c r="B55" s="355" t="s">
        <v>4287</v>
      </c>
      <c r="C55" s="36" t="s">
        <v>4335</v>
      </c>
      <c r="D55" s="15" t="s">
        <v>4337</v>
      </c>
      <c r="E55" s="36" t="s">
        <v>1389</v>
      </c>
      <c r="F55" s="36">
        <v>1</v>
      </c>
      <c r="G55" s="153" t="s">
        <v>3910</v>
      </c>
      <c r="H55" s="352"/>
      <c r="I55" s="364"/>
      <c r="J55" s="364"/>
      <c r="K55" s="355">
        <v>0</v>
      </c>
      <c r="L55" s="366" t="s">
        <v>4290</v>
      </c>
    </row>
    <row r="56" ht="21" customHeight="1" spans="1:12">
      <c r="A56" s="350">
        <v>50</v>
      </c>
      <c r="B56" s="355" t="s">
        <v>4287</v>
      </c>
      <c r="C56" s="36" t="s">
        <v>4313</v>
      </c>
      <c r="D56" s="15">
        <v>213</v>
      </c>
      <c r="E56" s="36" t="s">
        <v>1389</v>
      </c>
      <c r="F56" s="36">
        <v>16</v>
      </c>
      <c r="G56" s="153" t="s">
        <v>3910</v>
      </c>
      <c r="H56" s="352"/>
      <c r="I56" s="364"/>
      <c r="J56" s="364"/>
      <c r="K56" s="355">
        <v>0</v>
      </c>
      <c r="L56" s="366" t="s">
        <v>4290</v>
      </c>
    </row>
    <row r="57" ht="21" customHeight="1" spans="1:12">
      <c r="A57" s="350">
        <v>51</v>
      </c>
      <c r="B57" s="355" t="s">
        <v>4287</v>
      </c>
      <c r="C57" s="153" t="s">
        <v>4338</v>
      </c>
      <c r="D57" s="358">
        <v>618</v>
      </c>
      <c r="E57" s="36" t="s">
        <v>1389</v>
      </c>
      <c r="F57" s="153">
        <v>3</v>
      </c>
      <c r="G57" s="153" t="s">
        <v>3910</v>
      </c>
      <c r="H57" s="352"/>
      <c r="I57" s="364"/>
      <c r="J57" s="364"/>
      <c r="K57" s="355">
        <v>0</v>
      </c>
      <c r="L57" s="366" t="s">
        <v>4290</v>
      </c>
    </row>
    <row r="58" ht="21" customHeight="1" spans="1:12">
      <c r="A58" s="350">
        <v>52</v>
      </c>
      <c r="B58" s="355" t="s">
        <v>4287</v>
      </c>
      <c r="C58" s="206" t="s">
        <v>4339</v>
      </c>
      <c r="D58" s="358" t="s">
        <v>4340</v>
      </c>
      <c r="E58" s="36" t="s">
        <v>2412</v>
      </c>
      <c r="F58" s="153">
        <v>42</v>
      </c>
      <c r="G58" s="153" t="s">
        <v>3910</v>
      </c>
      <c r="H58" s="352"/>
      <c r="I58" s="364"/>
      <c r="J58" s="364"/>
      <c r="K58" s="355">
        <v>0</v>
      </c>
      <c r="L58" s="366" t="s">
        <v>4290</v>
      </c>
    </row>
    <row r="59" ht="21" customHeight="1" spans="1:12">
      <c r="A59" s="350">
        <v>53</v>
      </c>
      <c r="B59" s="355" t="s">
        <v>4287</v>
      </c>
      <c r="C59" s="206" t="s">
        <v>4339</v>
      </c>
      <c r="D59" s="358" t="s">
        <v>4304</v>
      </c>
      <c r="E59" s="36" t="s">
        <v>2412</v>
      </c>
      <c r="F59" s="153">
        <v>48</v>
      </c>
      <c r="G59" s="153" t="s">
        <v>3910</v>
      </c>
      <c r="H59" s="352"/>
      <c r="I59" s="364"/>
      <c r="J59" s="364"/>
      <c r="K59" s="355">
        <v>0</v>
      </c>
      <c r="L59" s="366" t="s">
        <v>4290</v>
      </c>
    </row>
    <row r="60" ht="21" customHeight="1" spans="1:12">
      <c r="A60" s="350">
        <v>54</v>
      </c>
      <c r="B60" s="355" t="s">
        <v>4287</v>
      </c>
      <c r="C60" s="36" t="s">
        <v>4288</v>
      </c>
      <c r="D60" s="358" t="s">
        <v>4341</v>
      </c>
      <c r="E60" s="36" t="s">
        <v>378</v>
      </c>
      <c r="F60" s="153">
        <v>2</v>
      </c>
      <c r="G60" s="153" t="s">
        <v>3910</v>
      </c>
      <c r="H60" s="352"/>
      <c r="I60" s="364"/>
      <c r="J60" s="364"/>
      <c r="K60" s="355">
        <v>0</v>
      </c>
      <c r="L60" s="366" t="s">
        <v>4290</v>
      </c>
    </row>
    <row r="61" ht="21" customHeight="1" spans="1:12">
      <c r="A61" s="350">
        <v>55</v>
      </c>
      <c r="B61" s="355" t="s">
        <v>4287</v>
      </c>
      <c r="C61" s="153" t="s">
        <v>4292</v>
      </c>
      <c r="D61" s="358" t="s">
        <v>4342</v>
      </c>
      <c r="E61" s="36" t="s">
        <v>378</v>
      </c>
      <c r="F61" s="153">
        <v>4</v>
      </c>
      <c r="G61" s="153" t="s">
        <v>3910</v>
      </c>
      <c r="H61" s="352"/>
      <c r="I61" s="364"/>
      <c r="J61" s="364"/>
      <c r="K61" s="355">
        <v>0</v>
      </c>
      <c r="L61" s="366" t="s">
        <v>4290</v>
      </c>
    </row>
    <row r="62" ht="21" customHeight="1" spans="1:12">
      <c r="A62" s="350">
        <v>56</v>
      </c>
      <c r="B62" s="355" t="s">
        <v>4287</v>
      </c>
      <c r="C62" s="206" t="s">
        <v>4343</v>
      </c>
      <c r="D62" s="358">
        <v>9130</v>
      </c>
      <c r="E62" s="36" t="s">
        <v>2412</v>
      </c>
      <c r="F62" s="153">
        <v>12</v>
      </c>
      <c r="G62" s="153" t="s">
        <v>3910</v>
      </c>
      <c r="H62" s="352"/>
      <c r="I62" s="364"/>
      <c r="J62" s="364"/>
      <c r="K62" s="355">
        <v>0</v>
      </c>
      <c r="L62" s="366" t="s">
        <v>4290</v>
      </c>
    </row>
    <row r="63" ht="21" customHeight="1" spans="1:12">
      <c r="A63" s="350">
        <v>57</v>
      </c>
      <c r="B63" s="355" t="s">
        <v>4287</v>
      </c>
      <c r="C63" s="206" t="s">
        <v>4344</v>
      </c>
      <c r="D63" s="358" t="s">
        <v>4345</v>
      </c>
      <c r="E63" s="36" t="s">
        <v>2412</v>
      </c>
      <c r="F63" s="153">
        <v>2</v>
      </c>
      <c r="G63" s="153" t="s">
        <v>3910</v>
      </c>
      <c r="H63" s="352"/>
      <c r="I63" s="364"/>
      <c r="J63" s="364"/>
      <c r="K63" s="355">
        <v>0</v>
      </c>
      <c r="L63" s="366" t="s">
        <v>4290</v>
      </c>
    </row>
    <row r="64" ht="21" customHeight="1" spans="1:12">
      <c r="A64" s="350">
        <v>58</v>
      </c>
      <c r="B64" s="355" t="s">
        <v>4287</v>
      </c>
      <c r="C64" s="153" t="s">
        <v>2424</v>
      </c>
      <c r="D64" s="358" t="s">
        <v>4346</v>
      </c>
      <c r="E64" s="36" t="s">
        <v>2412</v>
      </c>
      <c r="F64" s="153">
        <v>5</v>
      </c>
      <c r="G64" s="153" t="s">
        <v>3910</v>
      </c>
      <c r="H64" s="352"/>
      <c r="I64" s="364"/>
      <c r="J64" s="364"/>
      <c r="K64" s="355">
        <v>0</v>
      </c>
      <c r="L64" s="366" t="s">
        <v>4290</v>
      </c>
    </row>
    <row r="65" ht="21" customHeight="1" spans="1:12">
      <c r="A65" s="350">
        <v>59</v>
      </c>
      <c r="B65" s="355" t="s">
        <v>4287</v>
      </c>
      <c r="C65" s="153" t="s">
        <v>4316</v>
      </c>
      <c r="D65" s="358" t="s">
        <v>4347</v>
      </c>
      <c r="E65" s="36" t="s">
        <v>2412</v>
      </c>
      <c r="F65" s="153">
        <v>2</v>
      </c>
      <c r="G65" s="153" t="s">
        <v>3910</v>
      </c>
      <c r="H65" s="352"/>
      <c r="I65" s="364"/>
      <c r="J65" s="364"/>
      <c r="K65" s="355">
        <v>0</v>
      </c>
      <c r="L65" s="366" t="s">
        <v>4290</v>
      </c>
    </row>
    <row r="66" ht="21" customHeight="1" spans="1:12">
      <c r="A66" s="350">
        <v>60</v>
      </c>
      <c r="B66" s="355" t="s">
        <v>4287</v>
      </c>
      <c r="C66" s="153" t="s">
        <v>4321</v>
      </c>
      <c r="D66" s="358">
        <v>280</v>
      </c>
      <c r="E66" s="36" t="s">
        <v>2412</v>
      </c>
      <c r="F66" s="153">
        <v>6</v>
      </c>
      <c r="G66" s="153" t="s">
        <v>3910</v>
      </c>
      <c r="H66" s="352"/>
      <c r="I66" s="364"/>
      <c r="J66" s="364"/>
      <c r="K66" s="355">
        <v>0</v>
      </c>
      <c r="L66" s="366" t="s">
        <v>4290</v>
      </c>
    </row>
    <row r="67" ht="21" customHeight="1" spans="1:12">
      <c r="A67" s="350">
        <v>61</v>
      </c>
      <c r="B67" s="355" t="s">
        <v>4287</v>
      </c>
      <c r="C67" s="153" t="s">
        <v>4315</v>
      </c>
      <c r="D67" s="358">
        <v>456</v>
      </c>
      <c r="E67" s="36" t="s">
        <v>2412</v>
      </c>
      <c r="F67" s="153">
        <v>3</v>
      </c>
      <c r="G67" s="153" t="s">
        <v>3910</v>
      </c>
      <c r="H67" s="352"/>
      <c r="I67" s="364"/>
      <c r="J67" s="364"/>
      <c r="K67" s="355">
        <v>0</v>
      </c>
      <c r="L67" s="366" t="s">
        <v>4290</v>
      </c>
    </row>
    <row r="68" ht="21" customHeight="1" spans="1:12">
      <c r="A68" s="350">
        <v>62</v>
      </c>
      <c r="B68" s="355" t="s">
        <v>4287</v>
      </c>
      <c r="C68" s="153" t="s">
        <v>4316</v>
      </c>
      <c r="D68" s="358">
        <v>550</v>
      </c>
      <c r="E68" s="36" t="s">
        <v>2412</v>
      </c>
      <c r="F68" s="153">
        <v>3</v>
      </c>
      <c r="G68" s="153" t="s">
        <v>3910</v>
      </c>
      <c r="H68" s="352"/>
      <c r="I68" s="364"/>
      <c r="J68" s="364"/>
      <c r="K68" s="355">
        <v>0</v>
      </c>
      <c r="L68" s="366" t="s">
        <v>4290</v>
      </c>
    </row>
    <row r="69" ht="21" customHeight="1" spans="1:12">
      <c r="A69" s="350">
        <v>63</v>
      </c>
      <c r="B69" s="355" t="s">
        <v>4287</v>
      </c>
      <c r="C69" s="153" t="s">
        <v>4316</v>
      </c>
      <c r="D69" s="358">
        <v>456</v>
      </c>
      <c r="E69" s="36" t="s">
        <v>2412</v>
      </c>
      <c r="F69" s="153">
        <v>4</v>
      </c>
      <c r="G69" s="153" t="s">
        <v>3910</v>
      </c>
      <c r="H69" s="352"/>
      <c r="I69" s="364"/>
      <c r="J69" s="364"/>
      <c r="K69" s="355">
        <v>0</v>
      </c>
      <c r="L69" s="366" t="s">
        <v>4290</v>
      </c>
    </row>
    <row r="70" ht="21" customHeight="1" spans="1:12">
      <c r="A70" s="350">
        <v>64</v>
      </c>
      <c r="B70" s="355" t="s">
        <v>4287</v>
      </c>
      <c r="C70" s="206" t="s">
        <v>4303</v>
      </c>
      <c r="D70" s="358" t="s">
        <v>4348</v>
      </c>
      <c r="E70" s="153" t="s">
        <v>2412</v>
      </c>
      <c r="F70" s="153">
        <v>38</v>
      </c>
      <c r="G70" s="153" t="s">
        <v>3910</v>
      </c>
      <c r="H70" s="352"/>
      <c r="I70" s="364"/>
      <c r="J70" s="364"/>
      <c r="K70" s="355">
        <v>0</v>
      </c>
      <c r="L70" s="366" t="s">
        <v>4290</v>
      </c>
    </row>
    <row r="71" ht="21" customHeight="1" spans="1:12">
      <c r="A71" s="350">
        <v>65</v>
      </c>
      <c r="B71" s="355" t="s">
        <v>4287</v>
      </c>
      <c r="C71" s="206" t="s">
        <v>4305</v>
      </c>
      <c r="D71" s="358">
        <v>879</v>
      </c>
      <c r="E71" s="153" t="s">
        <v>2412</v>
      </c>
      <c r="F71" s="153">
        <v>114</v>
      </c>
      <c r="G71" s="153" t="s">
        <v>3910</v>
      </c>
      <c r="H71" s="352"/>
      <c r="I71" s="364"/>
      <c r="J71" s="364"/>
      <c r="K71" s="355">
        <v>0</v>
      </c>
      <c r="L71" s="366" t="s">
        <v>4290</v>
      </c>
    </row>
    <row r="72" ht="21" customHeight="1" spans="1:12">
      <c r="A72" s="350">
        <v>66</v>
      </c>
      <c r="B72" s="355" t="s">
        <v>4287</v>
      </c>
      <c r="C72" s="153" t="s">
        <v>4292</v>
      </c>
      <c r="D72" s="358" t="s">
        <v>4309</v>
      </c>
      <c r="E72" s="153" t="s">
        <v>2412</v>
      </c>
      <c r="F72" s="153">
        <v>5</v>
      </c>
      <c r="G72" s="153" t="s">
        <v>3910</v>
      </c>
      <c r="H72" s="352"/>
      <c r="I72" s="364"/>
      <c r="J72" s="364"/>
      <c r="K72" s="355">
        <v>0</v>
      </c>
      <c r="L72" s="366" t="s">
        <v>4290</v>
      </c>
    </row>
    <row r="73" ht="21" customHeight="1" spans="1:15">
      <c r="A73" s="350">
        <v>67</v>
      </c>
      <c r="B73" s="355" t="s">
        <v>4287</v>
      </c>
      <c r="C73" s="367" t="s">
        <v>4349</v>
      </c>
      <c r="D73" s="368"/>
      <c r="E73" s="368" t="s">
        <v>378</v>
      </c>
      <c r="F73" s="368">
        <v>11</v>
      </c>
      <c r="G73" s="368" t="s">
        <v>3910</v>
      </c>
      <c r="H73" s="352"/>
      <c r="I73" s="364"/>
      <c r="J73" s="364"/>
      <c r="K73" s="355">
        <v>0</v>
      </c>
      <c r="L73" s="366" t="s">
        <v>4290</v>
      </c>
      <c r="O73" s="341" t="s">
        <v>4350</v>
      </c>
    </row>
    <row r="74" ht="21" customHeight="1" spans="1:12">
      <c r="A74" s="154" t="s">
        <v>3856</v>
      </c>
      <c r="B74" s="154"/>
      <c r="C74" s="154"/>
      <c r="D74" s="369"/>
      <c r="E74" s="154"/>
      <c r="F74" s="154">
        <f>SUM(F7:F73)</f>
        <v>895</v>
      </c>
      <c r="G74" s="370"/>
      <c r="H74" s="370"/>
      <c r="I74" s="375"/>
      <c r="J74" s="375"/>
      <c r="K74" s="375">
        <v>0</v>
      </c>
      <c r="L74" s="376"/>
    </row>
    <row r="75" ht="21" customHeight="1" spans="1:12">
      <c r="A75" s="154" t="s">
        <v>3818</v>
      </c>
      <c r="B75" s="154"/>
      <c r="C75" s="154"/>
      <c r="D75" s="369"/>
      <c r="E75" s="154"/>
      <c r="F75" s="154"/>
      <c r="G75" s="370"/>
      <c r="H75" s="370"/>
      <c r="I75" s="375"/>
      <c r="J75" s="375"/>
      <c r="K75" s="375"/>
      <c r="L75" s="376"/>
    </row>
    <row r="76" ht="21" customHeight="1" spans="1:12">
      <c r="A76" s="154" t="s">
        <v>3857</v>
      </c>
      <c r="B76" s="154"/>
      <c r="C76" s="154"/>
      <c r="D76" s="369"/>
      <c r="E76" s="154"/>
      <c r="F76" s="154"/>
      <c r="G76" s="370"/>
      <c r="H76" s="370"/>
      <c r="I76" s="375"/>
      <c r="J76" s="375"/>
      <c r="K76" s="375">
        <v>0</v>
      </c>
      <c r="L76" s="376"/>
    </row>
    <row r="77" ht="40.5" customHeight="1" spans="1:12">
      <c r="A77" s="371" t="s">
        <v>4351</v>
      </c>
      <c r="B77" s="371"/>
      <c r="C77" s="343"/>
      <c r="E77" s="343"/>
      <c r="F77" s="343"/>
      <c r="G77" s="372"/>
      <c r="H77" s="372"/>
      <c r="I77" s="377" t="s">
        <v>4352</v>
      </c>
      <c r="J77" s="377"/>
      <c r="K77" s="377"/>
      <c r="L77" s="378"/>
    </row>
    <row r="78" ht="44.25" customHeight="1" spans="1:12">
      <c r="A78" s="373" t="s">
        <v>5068</v>
      </c>
      <c r="B78" s="373"/>
      <c r="C78" s="343"/>
      <c r="E78" s="343"/>
      <c r="F78" s="343"/>
      <c r="G78" s="372"/>
      <c r="H78" s="372"/>
      <c r="I78" s="372"/>
      <c r="J78" s="372"/>
      <c r="K78" s="343"/>
      <c r="L78" s="378"/>
    </row>
    <row r="79" ht="15" customHeight="1"/>
    <row r="80" ht="15" customHeight="1"/>
    <row r="81" ht="15" customHeight="1"/>
    <row r="82" ht="15" customHeight="1"/>
    <row r="83" ht="15" customHeight="1"/>
    <row r="84" ht="15" customHeight="1" spans="8:9">
      <c r="H84" s="374" t="e">
        <f>I76+#REF!+#REF!</f>
        <v>#REF!</v>
      </c>
      <c r="I84" s="374"/>
    </row>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sheetData>
  <mergeCells count="17">
    <mergeCell ref="A1:L1"/>
    <mergeCell ref="A3:L3"/>
    <mergeCell ref="I5:J5"/>
    <mergeCell ref="A74:C74"/>
    <mergeCell ref="A75:C75"/>
    <mergeCell ref="A76:C76"/>
    <mergeCell ref="I77:K77"/>
    <mergeCell ref="A5:A6"/>
    <mergeCell ref="B5:B6"/>
    <mergeCell ref="C5:C6"/>
    <mergeCell ref="D5:D6"/>
    <mergeCell ref="E5:E6"/>
    <mergeCell ref="F5:F6"/>
    <mergeCell ref="G5:G6"/>
    <mergeCell ref="H5:H6"/>
    <mergeCell ref="K5:K6"/>
    <mergeCell ref="L5:L6"/>
  </mergeCells>
  <printOptions horizontalCentered="1"/>
  <pageMargins left="0.551181102362205" right="0.551181102362205" top="0.984251968503937" bottom="0.905511811023622" header="0.511811023622047" footer="0.590551181102362"/>
  <pageSetup paperSize="9" scale="80" fitToHeight="0" orientation="landscape"/>
  <headerFooter alignWithMargins="0">
    <oddFooter>&amp;C&amp;9共&amp;N页第&amp;P页
</oddFooter>
  </headerFooter>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905"/>
  <sheetViews>
    <sheetView view="pageBreakPreview" zoomScale="90" zoomScaleNormal="100" topLeftCell="E59" workbookViewId="0">
      <selection activeCell="K24" sqref="F19 K24"/>
    </sheetView>
  </sheetViews>
  <sheetFormatPr defaultColWidth="9" defaultRowHeight="15.75"/>
  <cols>
    <col min="1" max="1" width="4.6" style="134" customWidth="1"/>
    <col min="2" max="2" width="9.7" style="134" customWidth="1"/>
    <col min="3" max="3" width="21.1" style="134" customWidth="1"/>
    <col min="4" max="4" width="22.6" style="134" customWidth="1"/>
    <col min="5" max="5" width="17.5" style="135" customWidth="1"/>
    <col min="6" max="6" width="22.4" style="136" customWidth="1"/>
    <col min="7" max="7" width="4.7" style="137" customWidth="1"/>
    <col min="8" max="8" width="4.6" style="137" customWidth="1"/>
    <col min="9" max="9" width="13.6" style="134" customWidth="1"/>
    <col min="10" max="10" width="9.5" style="134" hidden="1" customWidth="1"/>
    <col min="11" max="12" width="12.6" style="134" customWidth="1"/>
    <col min="13" max="13" width="12.6" style="214" customWidth="1" outlineLevel="1"/>
    <col min="14" max="15" width="11.6" style="137" customWidth="1" outlineLevel="1"/>
    <col min="16" max="16" width="19.9" style="139" customWidth="1" outlineLevel="1"/>
    <col min="17" max="17" width="10" style="134" customWidth="1" outlineLevel="1"/>
    <col min="18" max="18" width="9" style="134"/>
    <col min="19" max="19" width="9" style="134" hidden="1" customWidth="1"/>
    <col min="20" max="16384" width="9" style="134"/>
  </cols>
  <sheetData>
    <row r="1" ht="24.9" customHeight="1" spans="1:16">
      <c r="A1" s="140" t="s">
        <v>5082</v>
      </c>
      <c r="B1" s="140"/>
      <c r="C1" s="140"/>
      <c r="D1" s="140"/>
      <c r="E1" s="140"/>
      <c r="F1" s="140"/>
      <c r="G1" s="140"/>
      <c r="H1" s="140"/>
      <c r="I1" s="140"/>
      <c r="J1" s="140"/>
      <c r="K1" s="140"/>
      <c r="L1" s="140"/>
      <c r="M1" s="134"/>
      <c r="N1" s="134"/>
      <c r="O1" s="134"/>
      <c r="P1" s="134"/>
    </row>
    <row r="2" ht="14.1" customHeight="1" spans="1:16">
      <c r="A2" s="141"/>
      <c r="B2" s="141"/>
      <c r="C2" s="141"/>
      <c r="D2" s="142"/>
      <c r="E2" s="143"/>
      <c r="F2" s="144"/>
      <c r="G2" s="143"/>
      <c r="H2" s="143"/>
      <c r="I2" s="142"/>
      <c r="J2" s="142"/>
      <c r="K2" s="142"/>
      <c r="L2" s="142"/>
      <c r="N2" s="143"/>
      <c r="O2" s="143"/>
      <c r="P2" s="168" t="s">
        <v>3875</v>
      </c>
    </row>
    <row r="3" ht="14.1" customHeight="1" spans="1:16">
      <c r="A3" s="143" t="s">
        <v>5083</v>
      </c>
      <c r="B3" s="143"/>
      <c r="C3" s="143"/>
      <c r="D3" s="143"/>
      <c r="E3" s="143"/>
      <c r="F3" s="143"/>
      <c r="G3" s="143"/>
      <c r="H3" s="143"/>
      <c r="I3" s="143"/>
      <c r="J3" s="143"/>
      <c r="K3" s="143"/>
      <c r="L3" s="143"/>
      <c r="M3" s="169"/>
      <c r="N3" s="169"/>
      <c r="O3" s="169"/>
      <c r="P3" s="169"/>
    </row>
    <row r="4" ht="15.9" customHeight="1" spans="1:16">
      <c r="A4" s="145" t="s">
        <v>5084</v>
      </c>
      <c r="B4" s="145"/>
      <c r="C4" s="142"/>
      <c r="D4" s="142"/>
      <c r="E4" s="143"/>
      <c r="F4" s="144"/>
      <c r="G4" s="143"/>
      <c r="H4" s="143"/>
      <c r="I4" s="142"/>
      <c r="J4" s="142"/>
      <c r="K4" s="142"/>
      <c r="L4" s="142"/>
      <c r="N4" s="143"/>
      <c r="O4" s="143"/>
      <c r="P4" s="170" t="s">
        <v>3878</v>
      </c>
    </row>
    <row r="5" s="133" customFormat="1" ht="20.1" customHeight="1" spans="1:17">
      <c r="A5" s="146" t="s">
        <v>134</v>
      </c>
      <c r="B5" s="147" t="s">
        <v>5085</v>
      </c>
      <c r="C5" s="148" t="s">
        <v>5086</v>
      </c>
      <c r="D5" s="148" t="s">
        <v>5087</v>
      </c>
      <c r="E5" s="148" t="s">
        <v>331</v>
      </c>
      <c r="F5" s="148" t="s">
        <v>3771</v>
      </c>
      <c r="G5" s="146" t="s">
        <v>335</v>
      </c>
      <c r="H5" s="148" t="s">
        <v>332</v>
      </c>
      <c r="I5" s="148" t="s">
        <v>5088</v>
      </c>
      <c r="J5" s="148" t="s">
        <v>3790</v>
      </c>
      <c r="K5" s="146" t="s">
        <v>139</v>
      </c>
      <c r="L5" s="146"/>
      <c r="M5" s="219" t="s">
        <v>140</v>
      </c>
      <c r="N5" s="220"/>
      <c r="O5" s="221"/>
      <c r="P5" s="173" t="s">
        <v>143</v>
      </c>
      <c r="Q5" s="190" t="s">
        <v>5089</v>
      </c>
    </row>
    <row r="6" s="133" customFormat="1" ht="20.1" customHeight="1" spans="1:17">
      <c r="A6" s="146"/>
      <c r="B6" s="149"/>
      <c r="C6" s="148"/>
      <c r="D6" s="148"/>
      <c r="E6" s="148"/>
      <c r="F6" s="148"/>
      <c r="G6" s="146"/>
      <c r="H6" s="148"/>
      <c r="I6" s="148"/>
      <c r="J6" s="148"/>
      <c r="K6" s="172" t="s">
        <v>3854</v>
      </c>
      <c r="L6" s="172" t="s">
        <v>3855</v>
      </c>
      <c r="M6" s="171" t="s">
        <v>3854</v>
      </c>
      <c r="N6" s="172" t="s">
        <v>5090</v>
      </c>
      <c r="O6" s="146" t="s">
        <v>3855</v>
      </c>
      <c r="P6" s="173"/>
      <c r="Q6" s="190"/>
    </row>
    <row r="7" s="133" customFormat="1" ht="21" customHeight="1" spans="1:19">
      <c r="A7" s="146">
        <v>1</v>
      </c>
      <c r="B7" s="231">
        <v>129</v>
      </c>
      <c r="C7" s="310" t="s">
        <v>5091</v>
      </c>
      <c r="D7" s="233" t="s">
        <v>5092</v>
      </c>
      <c r="E7" s="159" t="s">
        <v>5093</v>
      </c>
      <c r="F7" s="233" t="s">
        <v>5094</v>
      </c>
      <c r="G7" s="257">
        <v>1</v>
      </c>
      <c r="H7" s="155"/>
      <c r="I7" s="333" t="s">
        <v>5095</v>
      </c>
      <c r="J7" s="174"/>
      <c r="K7" s="184">
        <v>37347</v>
      </c>
      <c r="L7" s="184">
        <v>1867.35</v>
      </c>
      <c r="M7" s="184">
        <f>K7*95%</f>
        <v>35479.65</v>
      </c>
      <c r="N7" s="334">
        <v>15</v>
      </c>
      <c r="O7" s="184">
        <f>N7*M7/100</f>
        <v>5321.9475</v>
      </c>
      <c r="P7" s="180"/>
      <c r="Q7" s="229"/>
      <c r="S7" s="192"/>
    </row>
    <row r="8" s="133" customFormat="1" ht="21" customHeight="1" spans="1:19">
      <c r="A8" s="146">
        <v>2</v>
      </c>
      <c r="B8" s="231">
        <v>130</v>
      </c>
      <c r="C8" s="310" t="s">
        <v>5091</v>
      </c>
      <c r="D8" s="233" t="s">
        <v>5092</v>
      </c>
      <c r="E8" s="159" t="s">
        <v>5096</v>
      </c>
      <c r="F8" s="233" t="s">
        <v>5094</v>
      </c>
      <c r="G8" s="257">
        <v>1</v>
      </c>
      <c r="H8" s="155"/>
      <c r="I8" s="333" t="s">
        <v>5095</v>
      </c>
      <c r="J8" s="174"/>
      <c r="K8" s="184">
        <v>37347</v>
      </c>
      <c r="L8" s="184">
        <v>1867.35</v>
      </c>
      <c r="M8" s="184">
        <f t="shared" ref="M8:M68" si="0">K8*95%</f>
        <v>35479.65</v>
      </c>
      <c r="N8" s="334">
        <v>15</v>
      </c>
      <c r="O8" s="184">
        <f t="shared" ref="O8:O11" si="1">N8*M8/100</f>
        <v>5321.9475</v>
      </c>
      <c r="P8" s="180"/>
      <c r="Q8" s="229"/>
      <c r="S8" s="192">
        <v>14</v>
      </c>
    </row>
    <row r="9" s="133" customFormat="1" ht="21" customHeight="1" spans="1:19">
      <c r="A9" s="146">
        <v>3</v>
      </c>
      <c r="B9" s="231">
        <v>131</v>
      </c>
      <c r="C9" s="310" t="s">
        <v>5097</v>
      </c>
      <c r="D9" s="233" t="s">
        <v>5098</v>
      </c>
      <c r="E9" s="159" t="s">
        <v>5099</v>
      </c>
      <c r="F9" s="233" t="s">
        <v>5094</v>
      </c>
      <c r="G9" s="257">
        <v>1</v>
      </c>
      <c r="H9" s="155"/>
      <c r="I9" s="335" t="s">
        <v>5100</v>
      </c>
      <c r="J9" s="174"/>
      <c r="K9" s="184">
        <v>95162.49</v>
      </c>
      <c r="L9" s="184">
        <v>4758.11999999999</v>
      </c>
      <c r="M9" s="184">
        <f t="shared" si="0"/>
        <v>90404.3655</v>
      </c>
      <c r="N9" s="334">
        <v>15</v>
      </c>
      <c r="O9" s="184">
        <f t="shared" si="1"/>
        <v>13560.654825</v>
      </c>
      <c r="P9" s="199"/>
      <c r="Q9" s="229"/>
      <c r="R9" s="199"/>
      <c r="S9" s="192">
        <v>14</v>
      </c>
    </row>
    <row r="10" s="133" customFormat="1" ht="21.75" customHeight="1" spans="1:19">
      <c r="A10" s="146">
        <v>4</v>
      </c>
      <c r="B10" s="231">
        <v>132</v>
      </c>
      <c r="C10" s="310" t="s">
        <v>5101</v>
      </c>
      <c r="D10" s="311" t="s">
        <v>5102</v>
      </c>
      <c r="E10" s="159" t="s">
        <v>5103</v>
      </c>
      <c r="F10" s="233" t="s">
        <v>5094</v>
      </c>
      <c r="G10" s="257">
        <v>1</v>
      </c>
      <c r="H10" s="155"/>
      <c r="I10" s="336" t="s">
        <v>5104</v>
      </c>
      <c r="J10" s="174"/>
      <c r="K10" s="184">
        <v>59245</v>
      </c>
      <c r="L10" s="184">
        <v>2962.25</v>
      </c>
      <c r="M10" s="184">
        <f t="shared" si="0"/>
        <v>56282.75</v>
      </c>
      <c r="N10" s="334">
        <v>15</v>
      </c>
      <c r="O10" s="184">
        <f t="shared" si="1"/>
        <v>8442.4125</v>
      </c>
      <c r="P10" s="198"/>
      <c r="Q10" s="229"/>
      <c r="R10" s="198"/>
      <c r="S10" s="192">
        <v>11</v>
      </c>
    </row>
    <row r="11" s="133" customFormat="1" ht="21" customHeight="1" spans="1:19">
      <c r="A11" s="146">
        <v>5</v>
      </c>
      <c r="B11" s="231">
        <v>133</v>
      </c>
      <c r="C11" s="310" t="s">
        <v>5105</v>
      </c>
      <c r="D11" s="233" t="s">
        <v>5106</v>
      </c>
      <c r="E11" s="159" t="s">
        <v>5107</v>
      </c>
      <c r="F11" s="233" t="s">
        <v>5094</v>
      </c>
      <c r="G11" s="257">
        <v>1</v>
      </c>
      <c r="H11" s="155"/>
      <c r="I11" s="337" t="s">
        <v>5100</v>
      </c>
      <c r="J11" s="174"/>
      <c r="K11" s="184">
        <v>99354.42</v>
      </c>
      <c r="L11" s="184">
        <v>4967.72</v>
      </c>
      <c r="M11" s="184">
        <f t="shared" si="0"/>
        <v>94386.699</v>
      </c>
      <c r="N11" s="334">
        <v>15</v>
      </c>
      <c r="O11" s="184">
        <f t="shared" si="1"/>
        <v>14158.00485</v>
      </c>
      <c r="P11" s="198"/>
      <c r="Q11" s="229"/>
      <c r="R11" s="198"/>
      <c r="S11" s="192">
        <v>16</v>
      </c>
    </row>
    <row r="12" s="133" customFormat="1" ht="21" customHeight="1" spans="1:22">
      <c r="A12" s="146">
        <v>6</v>
      </c>
      <c r="B12" s="231">
        <v>136</v>
      </c>
      <c r="C12" s="282" t="s">
        <v>5108</v>
      </c>
      <c r="D12" s="241" t="s">
        <v>5109</v>
      </c>
      <c r="E12" s="159"/>
      <c r="F12" s="233" t="s">
        <v>5094</v>
      </c>
      <c r="G12" s="257">
        <v>1</v>
      </c>
      <c r="H12" s="155"/>
      <c r="I12" s="266" t="s">
        <v>5110</v>
      </c>
      <c r="J12" s="174"/>
      <c r="K12" s="184">
        <v>193440</v>
      </c>
      <c r="L12" s="184">
        <v>9672</v>
      </c>
      <c r="M12" s="184">
        <f t="shared" si="0"/>
        <v>183768</v>
      </c>
      <c r="N12" s="334">
        <v>11</v>
      </c>
      <c r="O12" s="184">
        <f t="shared" ref="O12:O68" si="2">N12*M12/100</f>
        <v>20214.48</v>
      </c>
      <c r="P12" s="198"/>
      <c r="Q12" s="266">
        <v>2001</v>
      </c>
      <c r="R12" s="340">
        <f>2018-Q12</f>
        <v>17</v>
      </c>
      <c r="S12" s="192">
        <v>11.5</v>
      </c>
      <c r="T12" s="133">
        <f>(15-R12)/15*100</f>
        <v>-13.3333333333333</v>
      </c>
      <c r="U12" s="133">
        <v>25</v>
      </c>
      <c r="V12" s="133">
        <f>T12*40%+U12*60%</f>
        <v>9.66666666666667</v>
      </c>
    </row>
    <row r="13" s="133" customFormat="1" ht="21" customHeight="1" spans="1:22">
      <c r="A13" s="146">
        <v>7</v>
      </c>
      <c r="B13" s="231">
        <v>137</v>
      </c>
      <c r="C13" s="312" t="s">
        <v>5111</v>
      </c>
      <c r="D13" s="250" t="s">
        <v>5112</v>
      </c>
      <c r="E13" s="159"/>
      <c r="F13" s="233" t="s">
        <v>5094</v>
      </c>
      <c r="G13" s="257">
        <v>1</v>
      </c>
      <c r="H13" s="155"/>
      <c r="I13" s="266" t="s">
        <v>5110</v>
      </c>
      <c r="J13" s="174"/>
      <c r="K13" s="184">
        <v>326000</v>
      </c>
      <c r="L13" s="184">
        <v>16300</v>
      </c>
      <c r="M13" s="184">
        <f t="shared" si="0"/>
        <v>309700</v>
      </c>
      <c r="N13" s="334">
        <v>8</v>
      </c>
      <c r="O13" s="184">
        <f t="shared" si="2"/>
        <v>24776</v>
      </c>
      <c r="P13" s="198"/>
      <c r="Q13" s="266">
        <v>2001</v>
      </c>
      <c r="R13" s="340">
        <f t="shared" ref="R13:R68" si="3">2018-Q13</f>
        <v>17</v>
      </c>
      <c r="S13" s="192">
        <v>11.5</v>
      </c>
      <c r="T13" s="133">
        <f t="shared" ref="T13:T68" si="4">(15-R13)/15*100</f>
        <v>-13.3333333333333</v>
      </c>
      <c r="U13" s="133">
        <v>25</v>
      </c>
      <c r="V13" s="133">
        <f t="shared" ref="V13:V68" si="5">T13*40%+U13*60%</f>
        <v>9.66666666666667</v>
      </c>
    </row>
    <row r="14" s="133" customFormat="1" ht="21" customHeight="1" spans="1:22">
      <c r="A14" s="146">
        <v>8</v>
      </c>
      <c r="B14" s="231">
        <v>138</v>
      </c>
      <c r="C14" s="313" t="s">
        <v>5113</v>
      </c>
      <c r="D14" s="314" t="s">
        <v>5114</v>
      </c>
      <c r="E14" s="159"/>
      <c r="F14" s="233" t="s">
        <v>5094</v>
      </c>
      <c r="G14" s="257">
        <v>1</v>
      </c>
      <c r="H14" s="155"/>
      <c r="I14" s="303">
        <v>20110822</v>
      </c>
      <c r="J14" s="174"/>
      <c r="K14" s="184">
        <v>10200</v>
      </c>
      <c r="L14" s="184">
        <v>510</v>
      </c>
      <c r="M14" s="184">
        <f t="shared" si="0"/>
        <v>9690</v>
      </c>
      <c r="N14" s="334">
        <v>15</v>
      </c>
      <c r="O14" s="184">
        <f t="shared" si="2"/>
        <v>1453.5</v>
      </c>
      <c r="P14" s="180"/>
      <c r="Q14" s="303">
        <v>2011</v>
      </c>
      <c r="R14" s="340">
        <f t="shared" si="3"/>
        <v>7</v>
      </c>
      <c r="S14" s="192">
        <v>1</v>
      </c>
      <c r="T14" s="133">
        <f t="shared" si="4"/>
        <v>53.3333333333333</v>
      </c>
      <c r="U14" s="133">
        <v>25</v>
      </c>
      <c r="V14" s="133">
        <f t="shared" si="5"/>
        <v>36.3333333333333</v>
      </c>
    </row>
    <row r="15" s="133" customFormat="1" ht="21" customHeight="1" spans="1:22">
      <c r="A15" s="146">
        <v>9</v>
      </c>
      <c r="B15" s="231">
        <v>139</v>
      </c>
      <c r="C15" s="315" t="s">
        <v>5113</v>
      </c>
      <c r="D15" s="314" t="s">
        <v>5114</v>
      </c>
      <c r="E15" s="159"/>
      <c r="F15" s="233" t="s">
        <v>5094</v>
      </c>
      <c r="G15" s="257">
        <v>1</v>
      </c>
      <c r="H15" s="155"/>
      <c r="I15" s="303">
        <v>20110822</v>
      </c>
      <c r="J15" s="174"/>
      <c r="K15" s="184">
        <v>10200</v>
      </c>
      <c r="L15" s="184">
        <v>510</v>
      </c>
      <c r="M15" s="184">
        <f t="shared" si="0"/>
        <v>9690</v>
      </c>
      <c r="N15" s="334">
        <v>15</v>
      </c>
      <c r="O15" s="184">
        <f t="shared" si="2"/>
        <v>1453.5</v>
      </c>
      <c r="P15" s="180"/>
      <c r="Q15" s="303">
        <v>2011</v>
      </c>
      <c r="R15" s="340">
        <f t="shared" si="3"/>
        <v>7</v>
      </c>
      <c r="S15" s="192">
        <v>1</v>
      </c>
      <c r="T15" s="133">
        <f t="shared" si="4"/>
        <v>53.3333333333333</v>
      </c>
      <c r="U15" s="133">
        <v>25</v>
      </c>
      <c r="V15" s="133">
        <f t="shared" si="5"/>
        <v>36.3333333333333</v>
      </c>
    </row>
    <row r="16" s="133" customFormat="1" ht="21" customHeight="1" spans="1:22">
      <c r="A16" s="146">
        <v>10</v>
      </c>
      <c r="B16" s="231">
        <v>140</v>
      </c>
      <c r="C16" s="316" t="s">
        <v>5115</v>
      </c>
      <c r="D16" s="241" t="s">
        <v>5116</v>
      </c>
      <c r="E16" s="159"/>
      <c r="F16" s="233" t="s">
        <v>5094</v>
      </c>
      <c r="G16" s="257">
        <v>1</v>
      </c>
      <c r="H16" s="155"/>
      <c r="I16" s="266">
        <v>20090716</v>
      </c>
      <c r="J16" s="174"/>
      <c r="K16" s="184">
        <v>65000</v>
      </c>
      <c r="L16" s="184">
        <v>3250</v>
      </c>
      <c r="M16" s="184">
        <f t="shared" si="0"/>
        <v>61750</v>
      </c>
      <c r="N16" s="334">
        <v>12</v>
      </c>
      <c r="O16" s="184">
        <f t="shared" si="2"/>
        <v>7410</v>
      </c>
      <c r="P16" s="180"/>
      <c r="Q16" s="266">
        <v>2009</v>
      </c>
      <c r="R16" s="340">
        <f t="shared" si="3"/>
        <v>9</v>
      </c>
      <c r="S16" s="192">
        <v>1.4</v>
      </c>
      <c r="T16" s="133">
        <f t="shared" si="4"/>
        <v>40</v>
      </c>
      <c r="U16" s="133">
        <v>25</v>
      </c>
      <c r="V16" s="133">
        <f t="shared" si="5"/>
        <v>31</v>
      </c>
    </row>
    <row r="17" s="133" customFormat="1" ht="21" customHeight="1" spans="1:22">
      <c r="A17" s="146">
        <v>11</v>
      </c>
      <c r="B17" s="231">
        <v>141</v>
      </c>
      <c r="C17" s="317" t="s">
        <v>5117</v>
      </c>
      <c r="D17" s="241" t="s">
        <v>5118</v>
      </c>
      <c r="E17" s="159"/>
      <c r="F17" s="233" t="s">
        <v>5094</v>
      </c>
      <c r="G17" s="257">
        <v>1</v>
      </c>
      <c r="H17" s="155"/>
      <c r="I17" s="266">
        <v>20110812</v>
      </c>
      <c r="J17" s="174"/>
      <c r="K17" s="184">
        <v>30670</v>
      </c>
      <c r="L17" s="184">
        <v>11246</v>
      </c>
      <c r="M17" s="184">
        <f t="shared" si="0"/>
        <v>29136.5</v>
      </c>
      <c r="N17" s="334">
        <v>12</v>
      </c>
      <c r="O17" s="184">
        <f t="shared" si="2"/>
        <v>3496.38</v>
      </c>
      <c r="P17" s="199"/>
      <c r="Q17" s="266">
        <v>2011</v>
      </c>
      <c r="R17" s="340">
        <f t="shared" si="3"/>
        <v>7</v>
      </c>
      <c r="S17" s="192">
        <v>1.4</v>
      </c>
      <c r="T17" s="133">
        <f t="shared" si="4"/>
        <v>53.3333333333333</v>
      </c>
      <c r="U17" s="133">
        <v>25</v>
      </c>
      <c r="V17" s="133">
        <f t="shared" si="5"/>
        <v>36.3333333333333</v>
      </c>
    </row>
    <row r="18" s="133" customFormat="1" ht="21" customHeight="1" spans="1:22">
      <c r="A18" s="146">
        <v>12</v>
      </c>
      <c r="B18" s="231">
        <v>50</v>
      </c>
      <c r="C18" s="152" t="s">
        <v>5119</v>
      </c>
      <c r="D18" s="258" t="s">
        <v>5120</v>
      </c>
      <c r="E18" s="159"/>
      <c r="F18" s="19" t="s">
        <v>5121</v>
      </c>
      <c r="G18" s="257">
        <v>1</v>
      </c>
      <c r="H18" s="155"/>
      <c r="I18" s="270" t="s">
        <v>5122</v>
      </c>
      <c r="J18" s="174"/>
      <c r="K18" s="184">
        <v>65856</v>
      </c>
      <c r="L18" s="184">
        <v>3292.8</v>
      </c>
      <c r="M18" s="184">
        <f t="shared" si="0"/>
        <v>62563.2</v>
      </c>
      <c r="N18" s="334">
        <f t="shared" ref="N18:N65" si="6">V18</f>
        <v>9.66666666666667</v>
      </c>
      <c r="O18" s="184">
        <f t="shared" si="2"/>
        <v>6047.776</v>
      </c>
      <c r="P18" s="198"/>
      <c r="Q18" s="270">
        <v>2001</v>
      </c>
      <c r="R18" s="340">
        <f t="shared" si="3"/>
        <v>17</v>
      </c>
      <c r="S18" s="192">
        <v>1</v>
      </c>
      <c r="T18" s="133">
        <f t="shared" si="4"/>
        <v>-13.3333333333333</v>
      </c>
      <c r="U18" s="133">
        <v>25</v>
      </c>
      <c r="V18" s="133">
        <f t="shared" si="5"/>
        <v>9.66666666666667</v>
      </c>
    </row>
    <row r="19" s="133" customFormat="1" ht="21" customHeight="1" spans="1:22">
      <c r="A19" s="146">
        <v>13</v>
      </c>
      <c r="B19" s="231">
        <v>149</v>
      </c>
      <c r="C19" s="283" t="s">
        <v>5123</v>
      </c>
      <c r="D19" s="318" t="s">
        <v>4276</v>
      </c>
      <c r="E19" s="159"/>
      <c r="F19" s="233" t="s">
        <v>5094</v>
      </c>
      <c r="G19" s="257">
        <v>1</v>
      </c>
      <c r="H19" s="155"/>
      <c r="I19" s="267">
        <v>20110625</v>
      </c>
      <c r="J19" s="174"/>
      <c r="K19" s="184">
        <v>63000</v>
      </c>
      <c r="L19" s="184">
        <v>3150</v>
      </c>
      <c r="M19" s="184">
        <f t="shared" si="0"/>
        <v>59850</v>
      </c>
      <c r="N19" s="334">
        <v>15</v>
      </c>
      <c r="O19" s="184">
        <f t="shared" si="2"/>
        <v>8977.5</v>
      </c>
      <c r="P19" s="198"/>
      <c r="Q19" s="267">
        <v>2011</v>
      </c>
      <c r="R19" s="340">
        <f t="shared" si="3"/>
        <v>7</v>
      </c>
      <c r="S19" s="192">
        <v>1.4</v>
      </c>
      <c r="T19" s="133">
        <f t="shared" si="4"/>
        <v>53.3333333333333</v>
      </c>
      <c r="U19" s="133">
        <v>25</v>
      </c>
      <c r="V19" s="133">
        <f t="shared" si="5"/>
        <v>36.3333333333333</v>
      </c>
    </row>
    <row r="20" s="133" customFormat="1" ht="21" customHeight="1" spans="1:22">
      <c r="A20" s="146">
        <v>14</v>
      </c>
      <c r="B20" s="231">
        <v>150</v>
      </c>
      <c r="C20" s="291" t="s">
        <v>5124</v>
      </c>
      <c r="D20" s="285" t="s">
        <v>5125</v>
      </c>
      <c r="E20" s="159"/>
      <c r="F20" s="233" t="s">
        <v>5094</v>
      </c>
      <c r="G20" s="257">
        <v>1</v>
      </c>
      <c r="H20" s="155"/>
      <c r="I20" s="305">
        <v>20081231</v>
      </c>
      <c r="J20" s="174"/>
      <c r="K20" s="184">
        <v>14000</v>
      </c>
      <c r="L20" s="184">
        <v>700</v>
      </c>
      <c r="M20" s="184">
        <f t="shared" si="0"/>
        <v>13300</v>
      </c>
      <c r="N20" s="334">
        <f t="shared" ref="N20:N48" si="7">V20-10</f>
        <v>18.3333333333333</v>
      </c>
      <c r="O20" s="184">
        <f t="shared" si="2"/>
        <v>2438.33333333333</v>
      </c>
      <c r="P20" s="198"/>
      <c r="Q20" s="305">
        <v>2008</v>
      </c>
      <c r="R20" s="340">
        <f t="shared" si="3"/>
        <v>10</v>
      </c>
      <c r="S20" s="192">
        <v>1.5</v>
      </c>
      <c r="T20" s="133">
        <f t="shared" si="4"/>
        <v>33.3333333333333</v>
      </c>
      <c r="U20" s="133">
        <v>25</v>
      </c>
      <c r="V20" s="133">
        <f t="shared" si="5"/>
        <v>28.3333333333333</v>
      </c>
    </row>
    <row r="21" s="133" customFormat="1" ht="21" customHeight="1" spans="1:22">
      <c r="A21" s="146">
        <v>15</v>
      </c>
      <c r="B21" s="231">
        <v>151</v>
      </c>
      <c r="C21" s="292" t="s">
        <v>5126</v>
      </c>
      <c r="D21" s="285" t="s">
        <v>5125</v>
      </c>
      <c r="E21" s="159"/>
      <c r="F21" s="233" t="s">
        <v>5094</v>
      </c>
      <c r="G21" s="257">
        <v>1</v>
      </c>
      <c r="H21" s="155"/>
      <c r="I21" s="305">
        <v>20100622</v>
      </c>
      <c r="J21" s="174"/>
      <c r="K21" s="184">
        <v>18000</v>
      </c>
      <c r="L21" s="184">
        <v>900</v>
      </c>
      <c r="M21" s="184">
        <f t="shared" si="0"/>
        <v>17100</v>
      </c>
      <c r="N21" s="334">
        <f t="shared" si="7"/>
        <v>23.6666666666667</v>
      </c>
      <c r="O21" s="184">
        <f t="shared" si="2"/>
        <v>4047</v>
      </c>
      <c r="P21" s="198"/>
      <c r="Q21" s="305">
        <v>2010</v>
      </c>
      <c r="R21" s="340">
        <f t="shared" si="3"/>
        <v>8</v>
      </c>
      <c r="S21" s="192">
        <v>2</v>
      </c>
      <c r="T21" s="133">
        <f t="shared" si="4"/>
        <v>46.6666666666667</v>
      </c>
      <c r="U21" s="133">
        <v>25</v>
      </c>
      <c r="V21" s="133">
        <f t="shared" si="5"/>
        <v>33.6666666666667</v>
      </c>
    </row>
    <row r="22" s="133" customFormat="1" ht="21" customHeight="1" spans="1:22">
      <c r="A22" s="146">
        <v>16</v>
      </c>
      <c r="B22" s="231">
        <v>152</v>
      </c>
      <c r="C22" s="293" t="s">
        <v>5127</v>
      </c>
      <c r="D22" s="285" t="s">
        <v>4279</v>
      </c>
      <c r="E22" s="159"/>
      <c r="F22" s="233" t="s">
        <v>5094</v>
      </c>
      <c r="G22" s="257">
        <v>1</v>
      </c>
      <c r="H22" s="155"/>
      <c r="I22" s="305">
        <v>20100202</v>
      </c>
      <c r="J22" s="174"/>
      <c r="K22" s="184">
        <v>30000</v>
      </c>
      <c r="L22" s="184">
        <v>1500</v>
      </c>
      <c r="M22" s="184">
        <f t="shared" si="0"/>
        <v>28500</v>
      </c>
      <c r="N22" s="334">
        <f t="shared" si="7"/>
        <v>23.6666666666667</v>
      </c>
      <c r="O22" s="184">
        <f t="shared" si="2"/>
        <v>6745</v>
      </c>
      <c r="P22" s="198"/>
      <c r="Q22" s="305">
        <v>2010</v>
      </c>
      <c r="R22" s="340">
        <f t="shared" si="3"/>
        <v>8</v>
      </c>
      <c r="S22" s="192">
        <v>14</v>
      </c>
      <c r="T22" s="133">
        <f t="shared" si="4"/>
        <v>46.6666666666667</v>
      </c>
      <c r="U22" s="133">
        <v>25</v>
      </c>
      <c r="V22" s="133">
        <f t="shared" si="5"/>
        <v>33.6666666666667</v>
      </c>
    </row>
    <row r="23" s="133" customFormat="1" ht="21" customHeight="1" spans="1:22">
      <c r="A23" s="146">
        <v>17</v>
      </c>
      <c r="B23" s="231">
        <v>153</v>
      </c>
      <c r="C23" s="284" t="s">
        <v>5128</v>
      </c>
      <c r="D23" s="285" t="s">
        <v>5129</v>
      </c>
      <c r="E23" s="159"/>
      <c r="F23" s="233" t="s">
        <v>5094</v>
      </c>
      <c r="G23" s="257">
        <v>1</v>
      </c>
      <c r="H23" s="155"/>
      <c r="I23" s="305" t="s">
        <v>5130</v>
      </c>
      <c r="J23" s="174"/>
      <c r="K23" s="184">
        <v>31000</v>
      </c>
      <c r="L23" s="184">
        <v>1550</v>
      </c>
      <c r="M23" s="184">
        <f t="shared" si="0"/>
        <v>29450</v>
      </c>
      <c r="N23" s="334">
        <f t="shared" si="7"/>
        <v>21</v>
      </c>
      <c r="O23" s="184">
        <f t="shared" si="2"/>
        <v>6184.5</v>
      </c>
      <c r="P23" s="198"/>
      <c r="Q23" s="305">
        <v>2009</v>
      </c>
      <c r="R23" s="340">
        <f t="shared" si="3"/>
        <v>9</v>
      </c>
      <c r="S23" s="192">
        <v>22</v>
      </c>
      <c r="T23" s="133">
        <f t="shared" si="4"/>
        <v>40</v>
      </c>
      <c r="U23" s="133">
        <v>25</v>
      </c>
      <c r="V23" s="133">
        <f t="shared" si="5"/>
        <v>31</v>
      </c>
    </row>
    <row r="24" s="133" customFormat="1" ht="21" customHeight="1" spans="1:22">
      <c r="A24" s="146">
        <v>18</v>
      </c>
      <c r="B24" s="231">
        <v>156</v>
      </c>
      <c r="C24" s="283" t="s">
        <v>5131</v>
      </c>
      <c r="D24" s="318" t="s">
        <v>5132</v>
      </c>
      <c r="E24" s="159"/>
      <c r="F24" s="233" t="s">
        <v>5094</v>
      </c>
      <c r="G24" s="257">
        <v>1</v>
      </c>
      <c r="H24" s="155"/>
      <c r="I24" s="267">
        <v>20091228</v>
      </c>
      <c r="J24" s="174"/>
      <c r="K24" s="184">
        <v>73000</v>
      </c>
      <c r="L24" s="184">
        <v>3650</v>
      </c>
      <c r="M24" s="184">
        <f t="shared" si="0"/>
        <v>69350</v>
      </c>
      <c r="N24" s="334">
        <v>13</v>
      </c>
      <c r="O24" s="184">
        <f t="shared" si="2"/>
        <v>9015.5</v>
      </c>
      <c r="P24" s="198"/>
      <c r="Q24" s="267">
        <v>2009</v>
      </c>
      <c r="R24" s="340">
        <f t="shared" si="3"/>
        <v>9</v>
      </c>
      <c r="S24" s="192">
        <v>2</v>
      </c>
      <c r="T24" s="133">
        <f t="shared" si="4"/>
        <v>40</v>
      </c>
      <c r="U24" s="133">
        <v>25</v>
      </c>
      <c r="V24" s="133">
        <f t="shared" si="5"/>
        <v>31</v>
      </c>
    </row>
    <row r="25" s="133" customFormat="1" ht="21" customHeight="1" spans="1:22">
      <c r="A25" s="146">
        <v>19</v>
      </c>
      <c r="B25" s="231">
        <v>154</v>
      </c>
      <c r="C25" s="284">
        <v>308</v>
      </c>
      <c r="D25" s="285" t="s">
        <v>5133</v>
      </c>
      <c r="E25" s="159"/>
      <c r="F25" s="233" t="s">
        <v>5094</v>
      </c>
      <c r="G25" s="257">
        <v>1</v>
      </c>
      <c r="H25" s="155"/>
      <c r="I25" s="305">
        <v>20081231</v>
      </c>
      <c r="J25" s="174"/>
      <c r="K25" s="184">
        <v>3650</v>
      </c>
      <c r="L25" s="184">
        <v>182.5</v>
      </c>
      <c r="M25" s="184">
        <f t="shared" si="0"/>
        <v>3467.5</v>
      </c>
      <c r="N25" s="334">
        <f t="shared" si="7"/>
        <v>18.3333333333333</v>
      </c>
      <c r="O25" s="184">
        <f t="shared" si="2"/>
        <v>635.708333333333</v>
      </c>
      <c r="P25" s="198"/>
      <c r="Q25" s="305">
        <v>2008</v>
      </c>
      <c r="R25" s="340">
        <f t="shared" si="3"/>
        <v>10</v>
      </c>
      <c r="S25" s="192">
        <v>10</v>
      </c>
      <c r="T25" s="133">
        <f t="shared" si="4"/>
        <v>33.3333333333333</v>
      </c>
      <c r="U25" s="133">
        <v>25</v>
      </c>
      <c r="V25" s="133">
        <f t="shared" si="5"/>
        <v>28.3333333333333</v>
      </c>
    </row>
    <row r="26" s="133" customFormat="1" ht="21" customHeight="1" spans="1:22">
      <c r="A26" s="146">
        <v>20</v>
      </c>
      <c r="B26" s="231">
        <v>155</v>
      </c>
      <c r="C26" s="284" t="s">
        <v>5134</v>
      </c>
      <c r="D26" s="285" t="s">
        <v>5135</v>
      </c>
      <c r="E26" s="159"/>
      <c r="F26" s="233" t="s">
        <v>5094</v>
      </c>
      <c r="G26" s="257">
        <v>1</v>
      </c>
      <c r="H26" s="155"/>
      <c r="I26" s="305">
        <v>20091228</v>
      </c>
      <c r="J26" s="174"/>
      <c r="K26" s="184">
        <v>14700</v>
      </c>
      <c r="L26" s="184">
        <v>735</v>
      </c>
      <c r="M26" s="184">
        <f t="shared" si="0"/>
        <v>13965</v>
      </c>
      <c r="N26" s="334">
        <f t="shared" si="7"/>
        <v>21</v>
      </c>
      <c r="O26" s="184">
        <f t="shared" si="2"/>
        <v>2932.65</v>
      </c>
      <c r="P26" s="198"/>
      <c r="Q26" s="305">
        <v>2009</v>
      </c>
      <c r="R26" s="340">
        <f t="shared" si="3"/>
        <v>9</v>
      </c>
      <c r="S26" s="192">
        <v>1</v>
      </c>
      <c r="T26" s="133">
        <f t="shared" si="4"/>
        <v>40</v>
      </c>
      <c r="U26" s="133">
        <v>25</v>
      </c>
      <c r="V26" s="133">
        <f t="shared" si="5"/>
        <v>31</v>
      </c>
    </row>
    <row r="27" s="133" customFormat="1" ht="21" customHeight="1" spans="1:22">
      <c r="A27" s="146">
        <v>21</v>
      </c>
      <c r="B27" s="231">
        <v>171</v>
      </c>
      <c r="C27" s="294" t="s">
        <v>5136</v>
      </c>
      <c r="D27" s="285" t="s">
        <v>5137</v>
      </c>
      <c r="E27" s="159"/>
      <c r="F27" s="233" t="s">
        <v>5094</v>
      </c>
      <c r="G27" s="257">
        <v>1</v>
      </c>
      <c r="H27" s="155"/>
      <c r="I27" s="303">
        <v>20100925</v>
      </c>
      <c r="J27" s="174"/>
      <c r="K27" s="184">
        <v>15000</v>
      </c>
      <c r="L27" s="184">
        <v>750</v>
      </c>
      <c r="M27" s="184">
        <f t="shared" si="0"/>
        <v>14250</v>
      </c>
      <c r="N27" s="334">
        <v>7</v>
      </c>
      <c r="O27" s="184">
        <f t="shared" si="2"/>
        <v>997.5</v>
      </c>
      <c r="P27" s="198"/>
      <c r="Q27" s="303">
        <v>2010</v>
      </c>
      <c r="R27" s="340">
        <f t="shared" si="3"/>
        <v>8</v>
      </c>
      <c r="S27" s="192">
        <v>1</v>
      </c>
      <c r="T27" s="133">
        <f t="shared" si="4"/>
        <v>46.6666666666667</v>
      </c>
      <c r="U27" s="133">
        <v>25</v>
      </c>
      <c r="V27" s="133">
        <f t="shared" si="5"/>
        <v>33.6666666666667</v>
      </c>
    </row>
    <row r="28" s="133" customFormat="1" ht="21" customHeight="1" spans="1:22">
      <c r="A28" s="146">
        <v>22</v>
      </c>
      <c r="B28" s="231">
        <v>175</v>
      </c>
      <c r="C28" s="286" t="s">
        <v>5138</v>
      </c>
      <c r="D28" s="285" t="s">
        <v>5139</v>
      </c>
      <c r="E28" s="159"/>
      <c r="F28" s="233" t="s">
        <v>5094</v>
      </c>
      <c r="G28" s="257">
        <v>1</v>
      </c>
      <c r="H28" s="155"/>
      <c r="I28" s="305" t="s">
        <v>5140</v>
      </c>
      <c r="J28" s="174"/>
      <c r="K28" s="184">
        <v>45000</v>
      </c>
      <c r="L28" s="184">
        <v>2250</v>
      </c>
      <c r="M28" s="184">
        <f t="shared" si="0"/>
        <v>42750</v>
      </c>
      <c r="N28" s="334">
        <v>13</v>
      </c>
      <c r="O28" s="184">
        <f t="shared" si="2"/>
        <v>5557.5</v>
      </c>
      <c r="P28" s="198"/>
      <c r="Q28" s="305">
        <v>2009</v>
      </c>
      <c r="R28" s="340">
        <f t="shared" si="3"/>
        <v>9</v>
      </c>
      <c r="S28" s="192">
        <v>3</v>
      </c>
      <c r="T28" s="133">
        <f t="shared" si="4"/>
        <v>40</v>
      </c>
      <c r="U28" s="133">
        <v>25</v>
      </c>
      <c r="V28" s="133">
        <f t="shared" si="5"/>
        <v>31</v>
      </c>
    </row>
    <row r="29" s="133" customFormat="1" ht="21" customHeight="1" spans="1:22">
      <c r="A29" s="146">
        <v>23</v>
      </c>
      <c r="B29" s="231">
        <v>8</v>
      </c>
      <c r="C29" s="315" t="s">
        <v>5141</v>
      </c>
      <c r="D29" s="241" t="s">
        <v>5142</v>
      </c>
      <c r="E29" s="159"/>
      <c r="F29" s="248" t="s">
        <v>5094</v>
      </c>
      <c r="G29" s="257">
        <v>1</v>
      </c>
      <c r="H29" s="155"/>
      <c r="I29" s="266" t="s">
        <v>5143</v>
      </c>
      <c r="J29" s="174"/>
      <c r="K29" s="184">
        <v>5800</v>
      </c>
      <c r="L29" s="184">
        <v>1437.6</v>
      </c>
      <c r="M29" s="184">
        <f t="shared" si="0"/>
        <v>5510</v>
      </c>
      <c r="N29" s="334">
        <v>15</v>
      </c>
      <c r="O29" s="184">
        <f t="shared" si="2"/>
        <v>826.5</v>
      </c>
      <c r="P29" s="198"/>
      <c r="Q29" s="266">
        <v>2010</v>
      </c>
      <c r="R29" s="340">
        <f t="shared" si="3"/>
        <v>8</v>
      </c>
      <c r="S29" s="192">
        <v>16</v>
      </c>
      <c r="T29" s="133">
        <f>(20-R29)/20*100</f>
        <v>60</v>
      </c>
      <c r="U29" s="133">
        <v>25</v>
      </c>
      <c r="V29" s="133">
        <f t="shared" si="5"/>
        <v>39</v>
      </c>
    </row>
    <row r="30" s="133" customFormat="1" ht="21" customHeight="1" spans="1:22">
      <c r="A30" s="146">
        <v>24</v>
      </c>
      <c r="B30" s="231">
        <v>10</v>
      </c>
      <c r="C30" s="319" t="s">
        <v>5144</v>
      </c>
      <c r="D30" s="241" t="s">
        <v>5142</v>
      </c>
      <c r="E30" s="159"/>
      <c r="F30" s="233" t="s">
        <v>5094</v>
      </c>
      <c r="G30" s="257">
        <v>1</v>
      </c>
      <c r="H30" s="155"/>
      <c r="I30" s="266">
        <v>20091009</v>
      </c>
      <c r="J30" s="174"/>
      <c r="K30" s="184">
        <v>3900</v>
      </c>
      <c r="L30" s="184">
        <v>195</v>
      </c>
      <c r="M30" s="184">
        <f t="shared" si="0"/>
        <v>3705</v>
      </c>
      <c r="N30" s="334">
        <v>15</v>
      </c>
      <c r="O30" s="184">
        <f t="shared" si="2"/>
        <v>555.75</v>
      </c>
      <c r="P30" s="198"/>
      <c r="Q30" s="266">
        <v>2009</v>
      </c>
      <c r="R30" s="340">
        <f t="shared" si="3"/>
        <v>9</v>
      </c>
      <c r="S30" s="192">
        <v>16</v>
      </c>
      <c r="T30" s="133">
        <f t="shared" ref="T30:T41" si="8">(20-R30)/20*100</f>
        <v>55</v>
      </c>
      <c r="U30" s="133">
        <v>25</v>
      </c>
      <c r="V30" s="133">
        <f t="shared" si="5"/>
        <v>37</v>
      </c>
    </row>
    <row r="31" s="133" customFormat="1" ht="21" customHeight="1" spans="1:22">
      <c r="A31" s="146">
        <v>25</v>
      </c>
      <c r="B31" s="231">
        <v>11</v>
      </c>
      <c r="C31" s="320" t="s">
        <v>5145</v>
      </c>
      <c r="D31" s="241" t="s">
        <v>5142</v>
      </c>
      <c r="E31" s="159"/>
      <c r="F31" s="233" t="s">
        <v>5094</v>
      </c>
      <c r="G31" s="257">
        <v>1</v>
      </c>
      <c r="H31" s="155"/>
      <c r="I31" s="266">
        <v>20100715</v>
      </c>
      <c r="J31" s="174"/>
      <c r="K31" s="184">
        <v>3700</v>
      </c>
      <c r="L31" s="184">
        <v>185</v>
      </c>
      <c r="M31" s="184">
        <f t="shared" si="0"/>
        <v>3515</v>
      </c>
      <c r="N31" s="334">
        <v>15</v>
      </c>
      <c r="O31" s="184">
        <f t="shared" si="2"/>
        <v>527.25</v>
      </c>
      <c r="P31" s="198"/>
      <c r="Q31" s="266">
        <v>2010</v>
      </c>
      <c r="R31" s="340">
        <f t="shared" si="3"/>
        <v>8</v>
      </c>
      <c r="S31" s="192">
        <v>14</v>
      </c>
      <c r="T31" s="133">
        <f t="shared" si="8"/>
        <v>60</v>
      </c>
      <c r="U31" s="133">
        <v>25</v>
      </c>
      <c r="V31" s="133">
        <f t="shared" si="5"/>
        <v>39</v>
      </c>
    </row>
    <row r="32" s="133" customFormat="1" ht="21" customHeight="1" spans="1:22">
      <c r="A32" s="146">
        <v>26</v>
      </c>
      <c r="B32" s="231">
        <v>14</v>
      </c>
      <c r="C32" s="321" t="s">
        <v>5146</v>
      </c>
      <c r="D32" s="250" t="s">
        <v>5142</v>
      </c>
      <c r="E32" s="159"/>
      <c r="F32" s="242" t="s">
        <v>5121</v>
      </c>
      <c r="G32" s="257">
        <v>1</v>
      </c>
      <c r="H32" s="155"/>
      <c r="I32" s="266">
        <v>20100807</v>
      </c>
      <c r="J32" s="174"/>
      <c r="K32" s="184">
        <v>3700</v>
      </c>
      <c r="L32" s="184">
        <v>185</v>
      </c>
      <c r="M32" s="184">
        <f t="shared" si="0"/>
        <v>3515</v>
      </c>
      <c r="N32" s="334">
        <v>15</v>
      </c>
      <c r="O32" s="184">
        <f t="shared" si="2"/>
        <v>527.25</v>
      </c>
      <c r="P32" s="198"/>
      <c r="Q32" s="266">
        <v>2010</v>
      </c>
      <c r="R32" s="340">
        <f t="shared" si="3"/>
        <v>8</v>
      </c>
      <c r="S32" s="192"/>
      <c r="T32" s="133">
        <f t="shared" si="8"/>
        <v>60</v>
      </c>
      <c r="U32" s="133">
        <v>25</v>
      </c>
      <c r="V32" s="133">
        <f t="shared" si="5"/>
        <v>39</v>
      </c>
    </row>
    <row r="33" s="133" customFormat="1" ht="21" customHeight="1" spans="1:22">
      <c r="A33" s="146">
        <v>27</v>
      </c>
      <c r="B33" s="231">
        <v>7</v>
      </c>
      <c r="C33" s="313" t="s">
        <v>5147</v>
      </c>
      <c r="D33" s="241" t="s">
        <v>5142</v>
      </c>
      <c r="E33" s="159"/>
      <c r="F33" s="248" t="s">
        <v>5094</v>
      </c>
      <c r="G33" s="257">
        <v>1</v>
      </c>
      <c r="H33" s="155"/>
      <c r="I33" s="266" t="s">
        <v>5148</v>
      </c>
      <c r="J33" s="174"/>
      <c r="K33" s="184">
        <v>2150</v>
      </c>
      <c r="L33" s="184">
        <v>294.82</v>
      </c>
      <c r="M33" s="184">
        <f t="shared" si="0"/>
        <v>2042.5</v>
      </c>
      <c r="N33" s="334">
        <v>15</v>
      </c>
      <c r="O33" s="184">
        <f t="shared" si="2"/>
        <v>306.375</v>
      </c>
      <c r="P33" s="198"/>
      <c r="Q33" s="266">
        <v>2008</v>
      </c>
      <c r="R33" s="340">
        <f t="shared" si="3"/>
        <v>10</v>
      </c>
      <c r="S33" s="192">
        <v>3.3</v>
      </c>
      <c r="T33" s="133">
        <f t="shared" si="8"/>
        <v>50</v>
      </c>
      <c r="U33" s="133">
        <v>25</v>
      </c>
      <c r="V33" s="133">
        <f t="shared" si="5"/>
        <v>35</v>
      </c>
    </row>
    <row r="34" s="133" customFormat="1" ht="21" customHeight="1" spans="1:22">
      <c r="A34" s="146">
        <v>28</v>
      </c>
      <c r="B34" s="231">
        <v>9</v>
      </c>
      <c r="C34" s="282" t="s">
        <v>5149</v>
      </c>
      <c r="D34" s="250" t="s">
        <v>5142</v>
      </c>
      <c r="E34" s="159"/>
      <c r="F34" s="233" t="s">
        <v>5094</v>
      </c>
      <c r="G34" s="257">
        <v>1</v>
      </c>
      <c r="H34" s="155"/>
      <c r="I34" s="266">
        <v>20091228</v>
      </c>
      <c r="J34" s="174"/>
      <c r="K34" s="184">
        <v>4430</v>
      </c>
      <c r="L34" s="184">
        <v>852.86</v>
      </c>
      <c r="M34" s="184">
        <f t="shared" si="0"/>
        <v>4208.5</v>
      </c>
      <c r="N34" s="334">
        <v>15</v>
      </c>
      <c r="O34" s="184">
        <f t="shared" si="2"/>
        <v>631.275</v>
      </c>
      <c r="P34" s="198"/>
      <c r="Q34" s="266">
        <v>2009</v>
      </c>
      <c r="R34" s="340">
        <f t="shared" si="3"/>
        <v>9</v>
      </c>
      <c r="S34" s="192">
        <v>3.3</v>
      </c>
      <c r="T34" s="133">
        <f t="shared" si="8"/>
        <v>55</v>
      </c>
      <c r="U34" s="133">
        <v>25</v>
      </c>
      <c r="V34" s="133">
        <f t="shared" si="5"/>
        <v>37</v>
      </c>
    </row>
    <row r="35" s="133" customFormat="1" ht="21" customHeight="1" spans="1:22">
      <c r="A35" s="146">
        <v>29</v>
      </c>
      <c r="B35" s="231">
        <v>12</v>
      </c>
      <c r="C35" s="316" t="s">
        <v>5150</v>
      </c>
      <c r="D35" s="241" t="s">
        <v>5142</v>
      </c>
      <c r="E35" s="159"/>
      <c r="F35" s="233" t="s">
        <v>5121</v>
      </c>
      <c r="G35" s="257">
        <v>1</v>
      </c>
      <c r="H35" s="155"/>
      <c r="I35" s="266" t="s">
        <v>5151</v>
      </c>
      <c r="J35" s="174"/>
      <c r="K35" s="184">
        <v>3500</v>
      </c>
      <c r="L35" s="184">
        <v>175</v>
      </c>
      <c r="M35" s="184">
        <f t="shared" si="0"/>
        <v>3325</v>
      </c>
      <c r="N35" s="334">
        <v>15</v>
      </c>
      <c r="O35" s="184">
        <f t="shared" si="2"/>
        <v>498.75</v>
      </c>
      <c r="P35" s="198"/>
      <c r="Q35" s="266">
        <v>2009</v>
      </c>
      <c r="R35" s="340">
        <f t="shared" si="3"/>
        <v>9</v>
      </c>
      <c r="S35" s="192">
        <v>2</v>
      </c>
      <c r="T35" s="133">
        <f t="shared" si="8"/>
        <v>55</v>
      </c>
      <c r="U35" s="133">
        <v>25</v>
      </c>
      <c r="V35" s="133">
        <f t="shared" si="5"/>
        <v>37</v>
      </c>
    </row>
    <row r="36" s="133" customFormat="1" ht="21" customHeight="1" spans="1:22">
      <c r="A36" s="146">
        <v>30</v>
      </c>
      <c r="B36" s="231">
        <v>13</v>
      </c>
      <c r="C36" s="317" t="s">
        <v>5152</v>
      </c>
      <c r="D36" s="241" t="s">
        <v>5142</v>
      </c>
      <c r="E36" s="159"/>
      <c r="F36" s="233" t="s">
        <v>5094</v>
      </c>
      <c r="G36" s="257">
        <v>1</v>
      </c>
      <c r="H36" s="155"/>
      <c r="I36" s="266">
        <v>20100314</v>
      </c>
      <c r="J36" s="174"/>
      <c r="K36" s="184">
        <v>3600</v>
      </c>
      <c r="L36" s="184">
        <v>180</v>
      </c>
      <c r="M36" s="184">
        <f t="shared" si="0"/>
        <v>3420</v>
      </c>
      <c r="N36" s="334">
        <v>15</v>
      </c>
      <c r="O36" s="184">
        <f t="shared" si="2"/>
        <v>513</v>
      </c>
      <c r="P36" s="173"/>
      <c r="Q36" s="266">
        <v>2010</v>
      </c>
      <c r="R36" s="340">
        <f t="shared" si="3"/>
        <v>8</v>
      </c>
      <c r="S36" s="192">
        <v>0.3</v>
      </c>
      <c r="T36" s="133">
        <f t="shared" si="8"/>
        <v>60</v>
      </c>
      <c r="U36" s="133">
        <v>25</v>
      </c>
      <c r="V36" s="133">
        <f t="shared" si="5"/>
        <v>39</v>
      </c>
    </row>
    <row r="37" s="133" customFormat="1" ht="21" customHeight="1" spans="1:22">
      <c r="A37" s="146">
        <v>31</v>
      </c>
      <c r="B37" s="231">
        <v>15</v>
      </c>
      <c r="C37" s="322" t="s">
        <v>5153</v>
      </c>
      <c r="D37" s="323" t="s">
        <v>5142</v>
      </c>
      <c r="E37" s="159"/>
      <c r="F37" s="242" t="s">
        <v>5121</v>
      </c>
      <c r="G37" s="257">
        <v>1</v>
      </c>
      <c r="H37" s="155"/>
      <c r="I37" s="338" t="s">
        <v>5154</v>
      </c>
      <c r="J37" s="174"/>
      <c r="K37" s="184">
        <v>31000</v>
      </c>
      <c r="L37" s="184">
        <v>1550</v>
      </c>
      <c r="M37" s="184">
        <f t="shared" si="0"/>
        <v>29450</v>
      </c>
      <c r="N37" s="334">
        <v>3</v>
      </c>
      <c r="O37" s="184">
        <f t="shared" si="2"/>
        <v>883.5</v>
      </c>
      <c r="P37" s="173"/>
      <c r="Q37" s="338">
        <v>2007</v>
      </c>
      <c r="R37" s="340">
        <f t="shared" si="3"/>
        <v>11</v>
      </c>
      <c r="S37" s="192">
        <v>0.03</v>
      </c>
      <c r="T37" s="133">
        <f t="shared" si="8"/>
        <v>45</v>
      </c>
      <c r="U37" s="133">
        <v>25</v>
      </c>
      <c r="V37" s="133">
        <f t="shared" si="5"/>
        <v>33</v>
      </c>
    </row>
    <row r="38" s="197" customFormat="1" ht="21" customHeight="1" spans="1:22">
      <c r="A38" s="146">
        <v>32</v>
      </c>
      <c r="B38" s="231">
        <v>146</v>
      </c>
      <c r="C38" s="266" t="s">
        <v>5155</v>
      </c>
      <c r="D38" s="241" t="s">
        <v>5142</v>
      </c>
      <c r="E38" s="159"/>
      <c r="F38" s="233" t="s">
        <v>5094</v>
      </c>
      <c r="G38" s="257">
        <v>1</v>
      </c>
      <c r="H38" s="155"/>
      <c r="I38" s="266" t="s">
        <v>5122</v>
      </c>
      <c r="J38" s="174"/>
      <c r="K38" s="184">
        <v>75000</v>
      </c>
      <c r="L38" s="184">
        <v>3750</v>
      </c>
      <c r="M38" s="184">
        <f t="shared" si="0"/>
        <v>71250</v>
      </c>
      <c r="N38" s="339">
        <v>11</v>
      </c>
      <c r="O38" s="184">
        <f t="shared" si="2"/>
        <v>7837.5</v>
      </c>
      <c r="P38" s="173"/>
      <c r="Q38" s="266">
        <v>2001</v>
      </c>
      <c r="R38" s="340">
        <f t="shared" si="3"/>
        <v>17</v>
      </c>
      <c r="S38" s="192">
        <v>0.04</v>
      </c>
      <c r="T38" s="133">
        <f t="shared" si="8"/>
        <v>15</v>
      </c>
      <c r="U38" s="133">
        <v>25</v>
      </c>
      <c r="V38" s="133">
        <f t="shared" si="5"/>
        <v>21</v>
      </c>
    </row>
    <row r="39" s="133" customFormat="1" ht="21" customHeight="1" spans="1:22">
      <c r="A39" s="146">
        <v>33</v>
      </c>
      <c r="B39" s="231">
        <v>147</v>
      </c>
      <c r="C39" s="322" t="s">
        <v>5156</v>
      </c>
      <c r="D39" s="241" t="s">
        <v>5142</v>
      </c>
      <c r="E39" s="159"/>
      <c r="F39" s="233" t="s">
        <v>5094</v>
      </c>
      <c r="G39" s="257">
        <v>1</v>
      </c>
      <c r="H39" s="155"/>
      <c r="I39" s="266">
        <v>20090815</v>
      </c>
      <c r="J39" s="200"/>
      <c r="K39" s="184">
        <v>4100</v>
      </c>
      <c r="L39" s="184">
        <v>659.24</v>
      </c>
      <c r="M39" s="184">
        <f t="shared" si="0"/>
        <v>3895</v>
      </c>
      <c r="N39" s="334">
        <v>15</v>
      </c>
      <c r="O39" s="184">
        <f t="shared" si="2"/>
        <v>584.25</v>
      </c>
      <c r="P39" s="173"/>
      <c r="Q39" s="266">
        <v>2009</v>
      </c>
      <c r="R39" s="340">
        <f t="shared" si="3"/>
        <v>9</v>
      </c>
      <c r="S39" s="192">
        <v>0.06</v>
      </c>
      <c r="T39" s="133">
        <f t="shared" si="8"/>
        <v>55</v>
      </c>
      <c r="U39" s="133">
        <v>25</v>
      </c>
      <c r="V39" s="133">
        <f t="shared" si="5"/>
        <v>37</v>
      </c>
    </row>
    <row r="40" s="133" customFormat="1" ht="21" customHeight="1" spans="1:22">
      <c r="A40" s="146">
        <v>34</v>
      </c>
      <c r="B40" s="231">
        <v>148</v>
      </c>
      <c r="C40" s="243" t="s">
        <v>5157</v>
      </c>
      <c r="D40" s="285" t="s">
        <v>5142</v>
      </c>
      <c r="E40" s="159"/>
      <c r="F40" s="233" t="s">
        <v>5094</v>
      </c>
      <c r="G40" s="257">
        <v>1</v>
      </c>
      <c r="H40" s="155"/>
      <c r="I40" s="303">
        <v>20091031</v>
      </c>
      <c r="J40" s="174"/>
      <c r="K40" s="184">
        <v>10800</v>
      </c>
      <c r="L40" s="184">
        <v>540</v>
      </c>
      <c r="M40" s="184">
        <f t="shared" si="0"/>
        <v>10260</v>
      </c>
      <c r="N40" s="339">
        <v>37</v>
      </c>
      <c r="O40" s="184">
        <f t="shared" si="2"/>
        <v>3796.2</v>
      </c>
      <c r="P40" s="173"/>
      <c r="Q40" s="303">
        <v>2009</v>
      </c>
      <c r="R40" s="340">
        <f t="shared" si="3"/>
        <v>9</v>
      </c>
      <c r="S40" s="192">
        <v>0.06</v>
      </c>
      <c r="T40" s="133">
        <f t="shared" si="8"/>
        <v>55</v>
      </c>
      <c r="U40" s="133">
        <v>25</v>
      </c>
      <c r="V40" s="133">
        <f t="shared" si="5"/>
        <v>37</v>
      </c>
    </row>
    <row r="41" s="133" customFormat="1" ht="21" customHeight="1" spans="1:22">
      <c r="A41" s="146">
        <v>35</v>
      </c>
      <c r="B41" s="231">
        <v>51</v>
      </c>
      <c r="C41" s="324" t="s">
        <v>5158</v>
      </c>
      <c r="D41" s="241" t="s">
        <v>5142</v>
      </c>
      <c r="E41" s="159"/>
      <c r="F41" s="233" t="s">
        <v>5121</v>
      </c>
      <c r="G41" s="257">
        <v>1</v>
      </c>
      <c r="H41" s="155"/>
      <c r="I41" s="266">
        <v>20100314</v>
      </c>
      <c r="J41" s="163"/>
      <c r="K41" s="184">
        <v>3500</v>
      </c>
      <c r="L41" s="184">
        <v>175</v>
      </c>
      <c r="M41" s="184">
        <f t="shared" si="0"/>
        <v>3325</v>
      </c>
      <c r="N41" s="334">
        <v>15</v>
      </c>
      <c r="O41" s="184">
        <f t="shared" si="2"/>
        <v>498.75</v>
      </c>
      <c r="P41" s="201"/>
      <c r="Q41" s="266">
        <v>2010</v>
      </c>
      <c r="R41" s="340">
        <f t="shared" si="3"/>
        <v>8</v>
      </c>
      <c r="S41" s="192">
        <v>0.03</v>
      </c>
      <c r="T41" s="133">
        <f t="shared" si="8"/>
        <v>60</v>
      </c>
      <c r="U41" s="133">
        <v>25</v>
      </c>
      <c r="V41" s="133">
        <f t="shared" si="5"/>
        <v>39</v>
      </c>
    </row>
    <row r="42" s="133" customFormat="1" ht="21" customHeight="1" spans="1:22">
      <c r="A42" s="146">
        <v>36</v>
      </c>
      <c r="B42" s="231">
        <v>17</v>
      </c>
      <c r="C42" s="325" t="s">
        <v>5159</v>
      </c>
      <c r="D42" s="241" t="s">
        <v>5160</v>
      </c>
      <c r="E42" s="159"/>
      <c r="F42" s="248" t="s">
        <v>5094</v>
      </c>
      <c r="G42" s="257">
        <v>1</v>
      </c>
      <c r="H42" s="155"/>
      <c r="I42" s="266" t="s">
        <v>5148</v>
      </c>
      <c r="J42" s="174"/>
      <c r="K42" s="184">
        <v>17000</v>
      </c>
      <c r="L42" s="184">
        <v>2330.78</v>
      </c>
      <c r="M42" s="184">
        <f t="shared" si="0"/>
        <v>16150</v>
      </c>
      <c r="N42" s="334">
        <v>1</v>
      </c>
      <c r="O42" s="184">
        <f t="shared" si="2"/>
        <v>161.5</v>
      </c>
      <c r="P42" s="173"/>
      <c r="Q42" s="266">
        <v>2008</v>
      </c>
      <c r="R42" s="340">
        <f t="shared" si="3"/>
        <v>10</v>
      </c>
      <c r="S42" s="192">
        <v>0.05</v>
      </c>
      <c r="T42" s="133">
        <f t="shared" si="4"/>
        <v>33.3333333333333</v>
      </c>
      <c r="U42" s="133">
        <v>25</v>
      </c>
      <c r="V42" s="133">
        <f t="shared" si="5"/>
        <v>28.3333333333333</v>
      </c>
    </row>
    <row r="43" s="133" customFormat="1" ht="21" customHeight="1" spans="1:22">
      <c r="A43" s="146">
        <v>37</v>
      </c>
      <c r="B43" s="231">
        <v>18</v>
      </c>
      <c r="C43" s="291" t="s">
        <v>5161</v>
      </c>
      <c r="D43" s="241" t="s">
        <v>5160</v>
      </c>
      <c r="E43" s="159"/>
      <c r="F43" s="248" t="s">
        <v>5094</v>
      </c>
      <c r="G43" s="257">
        <v>1</v>
      </c>
      <c r="H43" s="155"/>
      <c r="I43" s="266" t="s">
        <v>5148</v>
      </c>
      <c r="J43" s="174"/>
      <c r="K43" s="184">
        <v>18000</v>
      </c>
      <c r="L43" s="184">
        <v>2467.5</v>
      </c>
      <c r="M43" s="184">
        <f t="shared" si="0"/>
        <v>17100</v>
      </c>
      <c r="N43" s="334">
        <f t="shared" si="7"/>
        <v>18.3333333333333</v>
      </c>
      <c r="O43" s="184">
        <f t="shared" si="2"/>
        <v>3135</v>
      </c>
      <c r="P43" s="173"/>
      <c r="Q43" s="266">
        <v>2008</v>
      </c>
      <c r="R43" s="340">
        <f t="shared" si="3"/>
        <v>10</v>
      </c>
      <c r="S43" s="192">
        <v>0.03</v>
      </c>
      <c r="T43" s="133">
        <f t="shared" si="4"/>
        <v>33.3333333333333</v>
      </c>
      <c r="U43" s="133">
        <v>25</v>
      </c>
      <c r="V43" s="133">
        <f t="shared" si="5"/>
        <v>28.3333333333333</v>
      </c>
    </row>
    <row r="44" s="133" customFormat="1" ht="21" customHeight="1" spans="1:22">
      <c r="A44" s="146">
        <v>38</v>
      </c>
      <c r="B44" s="231">
        <v>19</v>
      </c>
      <c r="C44" s="326" t="s">
        <v>5162</v>
      </c>
      <c r="D44" s="241" t="s">
        <v>5163</v>
      </c>
      <c r="E44" s="159"/>
      <c r="F44" s="248" t="s">
        <v>5094</v>
      </c>
      <c r="G44" s="257">
        <v>1</v>
      </c>
      <c r="H44" s="155"/>
      <c r="I44" s="266">
        <v>20110926</v>
      </c>
      <c r="J44" s="174"/>
      <c r="K44" s="184">
        <v>16000</v>
      </c>
      <c r="L44" s="184">
        <v>6120.13</v>
      </c>
      <c r="M44" s="184">
        <f t="shared" si="0"/>
        <v>15200</v>
      </c>
      <c r="N44" s="334">
        <v>17</v>
      </c>
      <c r="O44" s="184">
        <f t="shared" si="2"/>
        <v>2584</v>
      </c>
      <c r="P44" s="173"/>
      <c r="Q44" s="266">
        <v>2011</v>
      </c>
      <c r="R44" s="340">
        <f t="shared" si="3"/>
        <v>7</v>
      </c>
      <c r="S44" s="192">
        <v>0.025</v>
      </c>
      <c r="T44" s="133">
        <f t="shared" si="4"/>
        <v>53.3333333333333</v>
      </c>
      <c r="U44" s="133">
        <v>25</v>
      </c>
      <c r="V44" s="133">
        <f t="shared" si="5"/>
        <v>36.3333333333333</v>
      </c>
    </row>
    <row r="45" s="133" customFormat="1" ht="21" customHeight="1" spans="1:22">
      <c r="A45" s="146">
        <v>39</v>
      </c>
      <c r="B45" s="231">
        <v>20</v>
      </c>
      <c r="C45" s="326" t="s">
        <v>5162</v>
      </c>
      <c r="D45" s="241" t="s">
        <v>5163</v>
      </c>
      <c r="E45" s="159"/>
      <c r="F45" s="248" t="s">
        <v>5094</v>
      </c>
      <c r="G45" s="257">
        <v>1</v>
      </c>
      <c r="H45" s="155"/>
      <c r="I45" s="266">
        <v>20110926</v>
      </c>
      <c r="J45" s="174"/>
      <c r="K45" s="184">
        <v>16000</v>
      </c>
      <c r="L45" s="184">
        <v>6120.13</v>
      </c>
      <c r="M45" s="184">
        <f t="shared" si="0"/>
        <v>15200</v>
      </c>
      <c r="N45" s="334">
        <v>17</v>
      </c>
      <c r="O45" s="184">
        <f t="shared" si="2"/>
        <v>2584</v>
      </c>
      <c r="P45" s="173"/>
      <c r="Q45" s="266">
        <v>2011</v>
      </c>
      <c r="R45" s="340">
        <f t="shared" si="3"/>
        <v>7</v>
      </c>
      <c r="S45" s="192"/>
      <c r="T45" s="133">
        <f t="shared" si="4"/>
        <v>53.3333333333333</v>
      </c>
      <c r="U45" s="133">
        <v>25</v>
      </c>
      <c r="V45" s="133">
        <f t="shared" si="5"/>
        <v>36.3333333333333</v>
      </c>
    </row>
    <row r="46" s="133" customFormat="1" ht="21" customHeight="1" spans="1:22">
      <c r="A46" s="146">
        <v>40</v>
      </c>
      <c r="B46" s="231">
        <v>26</v>
      </c>
      <c r="C46" s="286" t="s">
        <v>5164</v>
      </c>
      <c r="D46" s="241" t="s">
        <v>5165</v>
      </c>
      <c r="E46" s="159"/>
      <c r="F46" s="248" t="s">
        <v>5094</v>
      </c>
      <c r="G46" s="257">
        <v>1</v>
      </c>
      <c r="H46" s="155"/>
      <c r="I46" s="266" t="s">
        <v>5166</v>
      </c>
      <c r="J46" s="174"/>
      <c r="K46" s="184">
        <v>19000</v>
      </c>
      <c r="L46" s="184">
        <v>950</v>
      </c>
      <c r="M46" s="184">
        <f t="shared" si="0"/>
        <v>18050</v>
      </c>
      <c r="N46" s="334">
        <f t="shared" si="7"/>
        <v>21</v>
      </c>
      <c r="O46" s="184">
        <f t="shared" si="2"/>
        <v>3790.5</v>
      </c>
      <c r="P46" s="173"/>
      <c r="Q46" s="266">
        <v>2009</v>
      </c>
      <c r="R46" s="340">
        <f t="shared" si="3"/>
        <v>9</v>
      </c>
      <c r="S46" s="192"/>
      <c r="T46" s="133">
        <f t="shared" si="4"/>
        <v>40</v>
      </c>
      <c r="U46" s="133">
        <v>25</v>
      </c>
      <c r="V46" s="133">
        <f t="shared" si="5"/>
        <v>31</v>
      </c>
    </row>
    <row r="47" s="133" customFormat="1" ht="21" customHeight="1" spans="1:22">
      <c r="A47" s="146">
        <v>41</v>
      </c>
      <c r="B47" s="231">
        <v>23</v>
      </c>
      <c r="C47" s="327" t="s">
        <v>5167</v>
      </c>
      <c r="D47" s="250" t="s">
        <v>5168</v>
      </c>
      <c r="E47" s="159"/>
      <c r="F47" s="242" t="s">
        <v>5094</v>
      </c>
      <c r="G47" s="257">
        <v>1</v>
      </c>
      <c r="H47" s="155"/>
      <c r="I47" s="266" t="s">
        <v>5169</v>
      </c>
      <c r="J47" s="174"/>
      <c r="K47" s="184">
        <v>2200</v>
      </c>
      <c r="L47" s="184">
        <v>110</v>
      </c>
      <c r="M47" s="184">
        <f t="shared" si="0"/>
        <v>2090</v>
      </c>
      <c r="N47" s="334">
        <v>20</v>
      </c>
      <c r="O47" s="184">
        <f t="shared" si="2"/>
        <v>418</v>
      </c>
      <c r="P47" s="173"/>
      <c r="Q47" s="266">
        <v>2010</v>
      </c>
      <c r="R47" s="340">
        <f t="shared" si="3"/>
        <v>8</v>
      </c>
      <c r="S47" s="192"/>
      <c r="T47" s="133">
        <f t="shared" si="4"/>
        <v>46.6666666666667</v>
      </c>
      <c r="U47" s="133">
        <v>25</v>
      </c>
      <c r="V47" s="133">
        <f t="shared" si="5"/>
        <v>33.6666666666667</v>
      </c>
    </row>
    <row r="48" s="133" customFormat="1" ht="21" customHeight="1" spans="1:22">
      <c r="A48" s="146">
        <v>42</v>
      </c>
      <c r="B48" s="231">
        <v>41</v>
      </c>
      <c r="C48" s="679" t="s">
        <v>5170</v>
      </c>
      <c r="D48" s="233" t="s">
        <v>5171</v>
      </c>
      <c r="E48" s="159"/>
      <c r="F48" s="248" t="s">
        <v>5121</v>
      </c>
      <c r="G48" s="257">
        <v>1</v>
      </c>
      <c r="H48" s="155"/>
      <c r="I48" s="269">
        <v>20070524</v>
      </c>
      <c r="J48" s="174"/>
      <c r="K48" s="184">
        <v>19400</v>
      </c>
      <c r="L48" s="184">
        <v>970</v>
      </c>
      <c r="M48" s="184">
        <f t="shared" si="0"/>
        <v>18430</v>
      </c>
      <c r="N48" s="334">
        <f t="shared" si="7"/>
        <v>15.6666666666667</v>
      </c>
      <c r="O48" s="184">
        <f t="shared" si="2"/>
        <v>2887.36666666667</v>
      </c>
      <c r="P48" s="173"/>
      <c r="Q48" s="269">
        <v>2007</v>
      </c>
      <c r="R48" s="340">
        <f t="shared" si="3"/>
        <v>11</v>
      </c>
      <c r="S48" s="192"/>
      <c r="T48" s="133">
        <f t="shared" si="4"/>
        <v>26.6666666666667</v>
      </c>
      <c r="U48" s="133">
        <v>25</v>
      </c>
      <c r="V48" s="133">
        <f t="shared" si="5"/>
        <v>25.6666666666667</v>
      </c>
    </row>
    <row r="49" s="133" customFormat="1" ht="21" customHeight="1" spans="1:22">
      <c r="A49" s="146">
        <v>43</v>
      </c>
      <c r="B49" s="231">
        <v>54</v>
      </c>
      <c r="C49" s="152" t="s">
        <v>5172</v>
      </c>
      <c r="D49" s="328" t="s">
        <v>458</v>
      </c>
      <c r="E49" s="159"/>
      <c r="F49" s="239" t="s">
        <v>5121</v>
      </c>
      <c r="G49" s="257">
        <v>1</v>
      </c>
      <c r="H49" s="155"/>
      <c r="I49" s="270" t="s">
        <v>5173</v>
      </c>
      <c r="J49" s="174"/>
      <c r="K49" s="184">
        <v>3000</v>
      </c>
      <c r="L49" s="184">
        <v>150</v>
      </c>
      <c r="M49" s="184">
        <f t="shared" si="0"/>
        <v>2850</v>
      </c>
      <c r="N49" s="334">
        <f t="shared" si="6"/>
        <v>15</v>
      </c>
      <c r="O49" s="184">
        <f t="shared" si="2"/>
        <v>427.5</v>
      </c>
      <c r="P49" s="173"/>
      <c r="Q49" s="270">
        <v>2003</v>
      </c>
      <c r="R49" s="340">
        <f t="shared" si="3"/>
        <v>15</v>
      </c>
      <c r="S49" s="192"/>
      <c r="T49" s="133">
        <f t="shared" si="4"/>
        <v>0</v>
      </c>
      <c r="U49" s="133">
        <v>25</v>
      </c>
      <c r="V49" s="133">
        <f t="shared" si="5"/>
        <v>15</v>
      </c>
    </row>
    <row r="50" s="133" customFormat="1" ht="21" customHeight="1" spans="1:22">
      <c r="A50" s="146">
        <v>44</v>
      </c>
      <c r="B50" s="231">
        <v>55</v>
      </c>
      <c r="C50" s="152" t="s">
        <v>5174</v>
      </c>
      <c r="D50" s="259" t="s">
        <v>1066</v>
      </c>
      <c r="E50" s="159"/>
      <c r="F50" s="239" t="s">
        <v>5121</v>
      </c>
      <c r="G50" s="257">
        <v>1</v>
      </c>
      <c r="H50" s="155"/>
      <c r="I50" s="271" t="s">
        <v>5173</v>
      </c>
      <c r="J50" s="174"/>
      <c r="K50" s="184">
        <v>13400</v>
      </c>
      <c r="L50" s="184">
        <v>670</v>
      </c>
      <c r="M50" s="184">
        <f t="shared" si="0"/>
        <v>12730</v>
      </c>
      <c r="N50" s="334">
        <f t="shared" ref="N50:N51" si="9">V50-10</f>
        <v>21</v>
      </c>
      <c r="O50" s="184">
        <f t="shared" si="2"/>
        <v>2673.3</v>
      </c>
      <c r="P50" s="173"/>
      <c r="Q50" s="271">
        <v>2003</v>
      </c>
      <c r="R50" s="340">
        <f t="shared" si="3"/>
        <v>15</v>
      </c>
      <c r="S50" s="192"/>
      <c r="T50" s="133">
        <f>(25-R50)/25*100</f>
        <v>40</v>
      </c>
      <c r="U50" s="133">
        <v>25</v>
      </c>
      <c r="V50" s="133">
        <f t="shared" si="5"/>
        <v>31</v>
      </c>
    </row>
    <row r="51" s="133" customFormat="1" ht="21" customHeight="1" spans="1:22">
      <c r="A51" s="146">
        <v>45</v>
      </c>
      <c r="B51" s="231">
        <v>56</v>
      </c>
      <c r="C51" s="152" t="s">
        <v>5175</v>
      </c>
      <c r="D51" s="329" t="s">
        <v>1066</v>
      </c>
      <c r="E51" s="159"/>
      <c r="F51" s="239" t="s">
        <v>5121</v>
      </c>
      <c r="G51" s="257">
        <v>1</v>
      </c>
      <c r="H51" s="155"/>
      <c r="I51" s="271" t="s">
        <v>5173</v>
      </c>
      <c r="J51" s="174"/>
      <c r="K51" s="184">
        <v>59350</v>
      </c>
      <c r="L51" s="184">
        <v>2967.5</v>
      </c>
      <c r="M51" s="184">
        <f t="shared" si="0"/>
        <v>56382.5</v>
      </c>
      <c r="N51" s="334">
        <f t="shared" si="9"/>
        <v>21</v>
      </c>
      <c r="O51" s="184">
        <f t="shared" si="2"/>
        <v>11840.325</v>
      </c>
      <c r="P51" s="173"/>
      <c r="Q51" s="271">
        <v>2003</v>
      </c>
      <c r="R51" s="340">
        <f t="shared" si="3"/>
        <v>15</v>
      </c>
      <c r="S51" s="192"/>
      <c r="T51" s="133">
        <f>(25-R51)/25*100</f>
        <v>40</v>
      </c>
      <c r="U51" s="133">
        <v>25</v>
      </c>
      <c r="V51" s="133">
        <f t="shared" si="5"/>
        <v>31</v>
      </c>
    </row>
    <row r="52" s="133" customFormat="1" ht="21" customHeight="1" spans="1:22">
      <c r="A52" s="146">
        <v>46</v>
      </c>
      <c r="B52" s="231">
        <v>142</v>
      </c>
      <c r="C52" s="330" t="s">
        <v>5176</v>
      </c>
      <c r="D52" s="241" t="s">
        <v>1066</v>
      </c>
      <c r="E52" s="159"/>
      <c r="F52" s="233" t="s">
        <v>5094</v>
      </c>
      <c r="G52" s="257">
        <v>1</v>
      </c>
      <c r="H52" s="155"/>
      <c r="I52" s="266" t="s">
        <v>5148</v>
      </c>
      <c r="J52" s="174"/>
      <c r="K52" s="184">
        <v>176000</v>
      </c>
      <c r="L52" s="184">
        <v>24127.03</v>
      </c>
      <c r="M52" s="184">
        <f t="shared" si="0"/>
        <v>167200</v>
      </c>
      <c r="N52" s="334">
        <v>10</v>
      </c>
      <c r="O52" s="184">
        <f t="shared" si="2"/>
        <v>16720</v>
      </c>
      <c r="P52" s="173"/>
      <c r="Q52" s="266">
        <v>2008</v>
      </c>
      <c r="R52" s="340">
        <f t="shared" si="3"/>
        <v>10</v>
      </c>
      <c r="S52" s="192"/>
      <c r="T52" s="133">
        <f>(20-R52)/20*100</f>
        <v>50</v>
      </c>
      <c r="U52" s="133">
        <v>25</v>
      </c>
      <c r="V52" s="133">
        <f t="shared" si="5"/>
        <v>35</v>
      </c>
    </row>
    <row r="53" s="133" customFormat="1" ht="21" customHeight="1" spans="1:22">
      <c r="A53" s="146">
        <v>47</v>
      </c>
      <c r="B53" s="231">
        <v>168</v>
      </c>
      <c r="C53" s="284">
        <v>100000000000054</v>
      </c>
      <c r="D53" s="331" t="s">
        <v>5177</v>
      </c>
      <c r="E53" s="159"/>
      <c r="F53" s="233" t="s">
        <v>5094</v>
      </c>
      <c r="G53" s="257">
        <v>1</v>
      </c>
      <c r="H53" s="155"/>
      <c r="I53" s="152" t="s">
        <v>5178</v>
      </c>
      <c r="J53" s="211"/>
      <c r="K53" s="184">
        <v>13200</v>
      </c>
      <c r="L53" s="184">
        <v>5049</v>
      </c>
      <c r="M53" s="184">
        <f t="shared" si="0"/>
        <v>12540</v>
      </c>
      <c r="N53" s="334">
        <v>5</v>
      </c>
      <c r="O53" s="184">
        <f t="shared" si="2"/>
        <v>627</v>
      </c>
      <c r="P53" s="180"/>
      <c r="Q53" s="152">
        <v>2011</v>
      </c>
      <c r="R53" s="340">
        <f t="shared" si="3"/>
        <v>7</v>
      </c>
      <c r="S53" s="192"/>
      <c r="T53" s="133">
        <f t="shared" si="4"/>
        <v>53.3333333333333</v>
      </c>
      <c r="U53" s="133">
        <v>25</v>
      </c>
      <c r="V53" s="133">
        <f t="shared" si="5"/>
        <v>36.3333333333333</v>
      </c>
    </row>
    <row r="54" s="133" customFormat="1" ht="21" customHeight="1" spans="1:22">
      <c r="A54" s="146">
        <v>48</v>
      </c>
      <c r="B54" s="231">
        <v>169</v>
      </c>
      <c r="C54" s="151" t="s">
        <v>5179</v>
      </c>
      <c r="D54" s="152" t="s">
        <v>5180</v>
      </c>
      <c r="E54" s="159"/>
      <c r="F54" s="233" t="s">
        <v>5094</v>
      </c>
      <c r="G54" s="257">
        <v>1</v>
      </c>
      <c r="H54" s="155"/>
      <c r="I54" s="152" t="s">
        <v>5181</v>
      </c>
      <c r="J54" s="211"/>
      <c r="K54" s="184">
        <v>3400</v>
      </c>
      <c r="L54" s="184">
        <v>2161.68</v>
      </c>
      <c r="M54" s="184">
        <f t="shared" si="0"/>
        <v>3230</v>
      </c>
      <c r="N54" s="334">
        <v>15</v>
      </c>
      <c r="O54" s="184">
        <f t="shared" si="2"/>
        <v>484.5</v>
      </c>
      <c r="P54" s="199"/>
      <c r="Q54" s="152">
        <v>2014</v>
      </c>
      <c r="R54" s="340">
        <f t="shared" si="3"/>
        <v>4</v>
      </c>
      <c r="S54" s="192"/>
      <c r="T54" s="133">
        <f t="shared" si="4"/>
        <v>73.3333333333333</v>
      </c>
      <c r="U54" s="133">
        <v>25</v>
      </c>
      <c r="V54" s="133">
        <f t="shared" si="5"/>
        <v>44.3333333333333</v>
      </c>
    </row>
    <row r="55" s="133" customFormat="1" ht="21" customHeight="1" spans="1:22">
      <c r="A55" s="146">
        <v>49</v>
      </c>
      <c r="B55" s="231">
        <v>63</v>
      </c>
      <c r="C55" s="152" t="s">
        <v>5182</v>
      </c>
      <c r="D55" s="255" t="s">
        <v>5183</v>
      </c>
      <c r="E55" s="159"/>
      <c r="F55" s="239" t="s">
        <v>5121</v>
      </c>
      <c r="G55" s="257">
        <v>1</v>
      </c>
      <c r="H55" s="155"/>
      <c r="I55" s="270" t="s">
        <v>5110</v>
      </c>
      <c r="J55" s="211"/>
      <c r="K55" s="184">
        <v>3200</v>
      </c>
      <c r="L55" s="184">
        <v>160</v>
      </c>
      <c r="M55" s="184">
        <f t="shared" si="0"/>
        <v>3040</v>
      </c>
      <c r="N55" s="334">
        <f t="shared" si="6"/>
        <v>9.66666666666667</v>
      </c>
      <c r="O55" s="184">
        <f t="shared" si="2"/>
        <v>293.866666666667</v>
      </c>
      <c r="P55" s="198"/>
      <c r="Q55" s="270">
        <v>2001</v>
      </c>
      <c r="R55" s="340">
        <f t="shared" si="3"/>
        <v>17</v>
      </c>
      <c r="S55" s="192"/>
      <c r="T55" s="133">
        <f t="shared" si="4"/>
        <v>-13.3333333333333</v>
      </c>
      <c r="U55" s="133">
        <v>25</v>
      </c>
      <c r="V55" s="133">
        <f t="shared" si="5"/>
        <v>9.66666666666667</v>
      </c>
    </row>
    <row r="56" s="133" customFormat="1" ht="21" customHeight="1" spans="1:22">
      <c r="A56" s="146">
        <v>50</v>
      </c>
      <c r="B56" s="231">
        <v>64</v>
      </c>
      <c r="C56" s="152" t="s">
        <v>5184</v>
      </c>
      <c r="D56" s="255" t="s">
        <v>5183</v>
      </c>
      <c r="E56" s="159"/>
      <c r="F56" s="239" t="s">
        <v>5121</v>
      </c>
      <c r="G56" s="257">
        <v>1</v>
      </c>
      <c r="H56" s="155"/>
      <c r="I56" s="270" t="s">
        <v>5122</v>
      </c>
      <c r="J56" s="174"/>
      <c r="K56" s="184">
        <v>6400</v>
      </c>
      <c r="L56" s="184">
        <v>320</v>
      </c>
      <c r="M56" s="184">
        <f t="shared" si="0"/>
        <v>6080</v>
      </c>
      <c r="N56" s="334">
        <f t="shared" si="6"/>
        <v>9.66666666666667</v>
      </c>
      <c r="O56" s="184">
        <f t="shared" si="2"/>
        <v>587.733333333333</v>
      </c>
      <c r="P56" s="198"/>
      <c r="Q56" s="270">
        <v>2001</v>
      </c>
      <c r="R56" s="340">
        <f t="shared" si="3"/>
        <v>17</v>
      </c>
      <c r="S56" s="192">
        <v>0.05</v>
      </c>
      <c r="T56" s="133">
        <f t="shared" si="4"/>
        <v>-13.3333333333333</v>
      </c>
      <c r="U56" s="133">
        <v>25</v>
      </c>
      <c r="V56" s="133">
        <f t="shared" si="5"/>
        <v>9.66666666666667</v>
      </c>
    </row>
    <row r="57" s="133" customFormat="1" ht="21" customHeight="1" spans="1:22">
      <c r="A57" s="146">
        <v>51</v>
      </c>
      <c r="B57" s="231">
        <v>65</v>
      </c>
      <c r="C57" s="152" t="s">
        <v>5185</v>
      </c>
      <c r="D57" s="255" t="s">
        <v>5186</v>
      </c>
      <c r="E57" s="159"/>
      <c r="F57" s="332" t="s">
        <v>5121</v>
      </c>
      <c r="G57" s="257">
        <v>1</v>
      </c>
      <c r="H57" s="155"/>
      <c r="I57" s="270" t="s">
        <v>5122</v>
      </c>
      <c r="J57" s="174"/>
      <c r="K57" s="184">
        <v>10000</v>
      </c>
      <c r="L57" s="184">
        <v>500</v>
      </c>
      <c r="M57" s="184">
        <f t="shared" si="0"/>
        <v>9500</v>
      </c>
      <c r="N57" s="334">
        <f t="shared" si="6"/>
        <v>9.66666666666667</v>
      </c>
      <c r="O57" s="184">
        <f t="shared" si="2"/>
        <v>918.333333333333</v>
      </c>
      <c r="P57" s="198"/>
      <c r="Q57" s="270">
        <v>2001</v>
      </c>
      <c r="R57" s="340">
        <f t="shared" si="3"/>
        <v>17</v>
      </c>
      <c r="S57" s="192"/>
      <c r="T57" s="133">
        <f t="shared" si="4"/>
        <v>-13.3333333333333</v>
      </c>
      <c r="U57" s="133">
        <v>25</v>
      </c>
      <c r="V57" s="133">
        <f t="shared" si="5"/>
        <v>9.66666666666667</v>
      </c>
    </row>
    <row r="58" s="133" customFormat="1" ht="21" customHeight="1" spans="1:22">
      <c r="A58" s="146">
        <v>52</v>
      </c>
      <c r="B58" s="231">
        <v>66</v>
      </c>
      <c r="C58" s="152" t="s">
        <v>5187</v>
      </c>
      <c r="D58" s="255" t="s">
        <v>5188</v>
      </c>
      <c r="E58" s="159"/>
      <c r="F58" s="239" t="s">
        <v>5121</v>
      </c>
      <c r="G58" s="257">
        <v>1</v>
      </c>
      <c r="H58" s="155"/>
      <c r="I58" s="271" t="s">
        <v>5122</v>
      </c>
      <c r="J58" s="174"/>
      <c r="K58" s="184">
        <v>47000</v>
      </c>
      <c r="L58" s="184">
        <v>2350</v>
      </c>
      <c r="M58" s="184">
        <f t="shared" si="0"/>
        <v>44650</v>
      </c>
      <c r="N58" s="334">
        <f t="shared" si="6"/>
        <v>9.66666666666667</v>
      </c>
      <c r="O58" s="184">
        <f t="shared" si="2"/>
        <v>4316.16666666667</v>
      </c>
      <c r="P58" s="198"/>
      <c r="Q58" s="271">
        <v>2001</v>
      </c>
      <c r="R58" s="340">
        <f t="shared" si="3"/>
        <v>17</v>
      </c>
      <c r="S58" s="192"/>
      <c r="T58" s="133">
        <f t="shared" si="4"/>
        <v>-13.3333333333333</v>
      </c>
      <c r="U58" s="133">
        <v>25</v>
      </c>
      <c r="V58" s="133">
        <f t="shared" si="5"/>
        <v>9.66666666666667</v>
      </c>
    </row>
    <row r="59" s="133" customFormat="1" ht="21" customHeight="1" spans="1:22">
      <c r="A59" s="146">
        <v>53</v>
      </c>
      <c r="B59" s="231">
        <v>143</v>
      </c>
      <c r="C59" s="246" t="s">
        <v>5189</v>
      </c>
      <c r="D59" s="241" t="s">
        <v>5190</v>
      </c>
      <c r="E59" s="159"/>
      <c r="F59" s="233" t="s">
        <v>5094</v>
      </c>
      <c r="G59" s="257">
        <v>1</v>
      </c>
      <c r="H59" s="155"/>
      <c r="I59" s="300">
        <v>20070524</v>
      </c>
      <c r="J59" s="174"/>
      <c r="K59" s="184">
        <v>65000</v>
      </c>
      <c r="L59" s="184">
        <v>3250</v>
      </c>
      <c r="M59" s="184">
        <f t="shared" si="0"/>
        <v>61750</v>
      </c>
      <c r="N59" s="334">
        <v>12</v>
      </c>
      <c r="O59" s="184">
        <f t="shared" si="2"/>
        <v>7410</v>
      </c>
      <c r="P59" s="198"/>
      <c r="Q59" s="300">
        <v>2007</v>
      </c>
      <c r="R59" s="340">
        <f t="shared" si="3"/>
        <v>11</v>
      </c>
      <c r="S59" s="192"/>
      <c r="T59" s="133">
        <f t="shared" si="4"/>
        <v>26.6666666666667</v>
      </c>
      <c r="U59" s="133">
        <v>25</v>
      </c>
      <c r="V59" s="133">
        <f t="shared" si="5"/>
        <v>25.6666666666667</v>
      </c>
    </row>
    <row r="60" s="133" customFormat="1" ht="21" customHeight="1" spans="1:22">
      <c r="A60" s="146">
        <v>54</v>
      </c>
      <c r="B60" s="231">
        <v>170</v>
      </c>
      <c r="C60" s="322" t="s">
        <v>5167</v>
      </c>
      <c r="D60" s="289" t="s">
        <v>5168</v>
      </c>
      <c r="E60" s="159"/>
      <c r="F60" s="233" t="s">
        <v>5094</v>
      </c>
      <c r="G60" s="257">
        <v>1</v>
      </c>
      <c r="H60" s="155"/>
      <c r="I60" s="303">
        <v>20101203</v>
      </c>
      <c r="J60" s="174"/>
      <c r="K60" s="184">
        <v>2200</v>
      </c>
      <c r="L60" s="184">
        <v>110</v>
      </c>
      <c r="M60" s="184">
        <f t="shared" si="0"/>
        <v>2090</v>
      </c>
      <c r="N60" s="334">
        <f t="shared" ref="N60" si="10">V60-10</f>
        <v>23.6666666666667</v>
      </c>
      <c r="O60" s="184">
        <f t="shared" si="2"/>
        <v>494.633333333333</v>
      </c>
      <c r="P60" s="180"/>
      <c r="Q60" s="303">
        <v>2010</v>
      </c>
      <c r="R60" s="340">
        <f t="shared" si="3"/>
        <v>8</v>
      </c>
      <c r="S60" s="192"/>
      <c r="T60" s="133">
        <f t="shared" si="4"/>
        <v>46.6666666666667</v>
      </c>
      <c r="U60" s="133">
        <v>25</v>
      </c>
      <c r="V60" s="133">
        <f t="shared" si="5"/>
        <v>33.6666666666667</v>
      </c>
    </row>
    <row r="61" s="133" customFormat="1" ht="21" customHeight="1" spans="1:22">
      <c r="A61" s="146">
        <v>55</v>
      </c>
      <c r="B61" s="231">
        <v>172</v>
      </c>
      <c r="C61" s="284">
        <v>1073</v>
      </c>
      <c r="D61" s="285" t="s">
        <v>5191</v>
      </c>
      <c r="E61" s="159"/>
      <c r="F61" s="233" t="s">
        <v>5094</v>
      </c>
      <c r="G61" s="257">
        <v>1</v>
      </c>
      <c r="H61" s="155"/>
      <c r="I61" s="303">
        <v>20011203</v>
      </c>
      <c r="J61" s="174"/>
      <c r="K61" s="184">
        <v>2980</v>
      </c>
      <c r="L61" s="184">
        <v>149</v>
      </c>
      <c r="M61" s="184">
        <f t="shared" si="0"/>
        <v>2831</v>
      </c>
      <c r="N61" s="334">
        <f t="shared" si="6"/>
        <v>9.66666666666667</v>
      </c>
      <c r="O61" s="184">
        <f t="shared" si="2"/>
        <v>273.663333333333</v>
      </c>
      <c r="P61" s="199"/>
      <c r="Q61" s="303">
        <v>2001</v>
      </c>
      <c r="R61" s="340">
        <f t="shared" si="3"/>
        <v>17</v>
      </c>
      <c r="S61" s="192"/>
      <c r="T61" s="133">
        <f t="shared" si="4"/>
        <v>-13.3333333333333</v>
      </c>
      <c r="U61" s="133">
        <v>25</v>
      </c>
      <c r="V61" s="133">
        <f t="shared" si="5"/>
        <v>9.66666666666667</v>
      </c>
    </row>
    <row r="62" s="133" customFormat="1" ht="21" customHeight="1" spans="1:22">
      <c r="A62" s="146">
        <v>56</v>
      </c>
      <c r="B62" s="231">
        <v>173</v>
      </c>
      <c r="C62" s="284" t="s">
        <v>5192</v>
      </c>
      <c r="D62" s="285" t="s">
        <v>5193</v>
      </c>
      <c r="E62" s="159"/>
      <c r="F62" s="233" t="s">
        <v>5094</v>
      </c>
      <c r="G62" s="257">
        <v>1</v>
      </c>
      <c r="H62" s="155"/>
      <c r="I62" s="303">
        <v>20091116</v>
      </c>
      <c r="J62" s="174"/>
      <c r="K62" s="184">
        <v>29800</v>
      </c>
      <c r="L62" s="184">
        <v>1490</v>
      </c>
      <c r="M62" s="184">
        <f t="shared" si="0"/>
        <v>28310</v>
      </c>
      <c r="N62" s="334">
        <f t="shared" ref="N62:N64" si="11">V62-10</f>
        <v>21</v>
      </c>
      <c r="O62" s="184">
        <f t="shared" si="2"/>
        <v>5945.1</v>
      </c>
      <c r="P62" s="198"/>
      <c r="Q62" s="303">
        <v>2009</v>
      </c>
      <c r="R62" s="340">
        <f t="shared" si="3"/>
        <v>9</v>
      </c>
      <c r="S62" s="192">
        <v>0.03</v>
      </c>
      <c r="T62" s="133">
        <f t="shared" si="4"/>
        <v>40</v>
      </c>
      <c r="U62" s="133">
        <v>25</v>
      </c>
      <c r="V62" s="133">
        <f t="shared" si="5"/>
        <v>31</v>
      </c>
    </row>
    <row r="63" s="133" customFormat="1" ht="21" customHeight="1" spans="1:22">
      <c r="A63" s="146">
        <v>57</v>
      </c>
      <c r="B63" s="231">
        <v>183</v>
      </c>
      <c r="C63" s="254" t="s">
        <v>5194</v>
      </c>
      <c r="D63" s="285" t="s">
        <v>5195</v>
      </c>
      <c r="E63" s="159"/>
      <c r="F63" s="233" t="s">
        <v>5094</v>
      </c>
      <c r="G63" s="257">
        <v>1</v>
      </c>
      <c r="H63" s="155"/>
      <c r="I63" s="303" t="s">
        <v>5196</v>
      </c>
      <c r="J63" s="212"/>
      <c r="K63" s="184">
        <v>24000</v>
      </c>
      <c r="L63" s="184">
        <v>1200</v>
      </c>
      <c r="M63" s="184">
        <f t="shared" si="0"/>
        <v>22800</v>
      </c>
      <c r="N63" s="334">
        <v>1</v>
      </c>
      <c r="O63" s="184">
        <f t="shared" si="2"/>
        <v>228</v>
      </c>
      <c r="P63" s="180" t="s">
        <v>5197</v>
      </c>
      <c r="Q63" s="303">
        <v>2010</v>
      </c>
      <c r="R63" s="340">
        <f t="shared" si="3"/>
        <v>8</v>
      </c>
      <c r="S63" s="192">
        <v>0.6</v>
      </c>
      <c r="T63" s="133">
        <f>(20-R63)/20*100</f>
        <v>60</v>
      </c>
      <c r="U63" s="133">
        <v>25</v>
      </c>
      <c r="V63" s="133">
        <f t="shared" si="5"/>
        <v>39</v>
      </c>
    </row>
    <row r="64" s="133" customFormat="1" ht="21" customHeight="1" spans="1:22">
      <c r="A64" s="146">
        <v>58</v>
      </c>
      <c r="B64" s="231">
        <v>185</v>
      </c>
      <c r="C64" s="254" t="s">
        <v>5198</v>
      </c>
      <c r="D64" s="289" t="s">
        <v>834</v>
      </c>
      <c r="E64" s="159"/>
      <c r="F64" s="233" t="s">
        <v>5121</v>
      </c>
      <c r="G64" s="257">
        <v>1</v>
      </c>
      <c r="H64" s="155"/>
      <c r="I64" s="303">
        <v>20101203</v>
      </c>
      <c r="J64" s="212"/>
      <c r="K64" s="184">
        <v>2523</v>
      </c>
      <c r="L64" s="184">
        <v>126.15</v>
      </c>
      <c r="M64" s="184">
        <f t="shared" si="0"/>
        <v>2396.85</v>
      </c>
      <c r="N64" s="334">
        <f t="shared" si="11"/>
        <v>23.6666666666667</v>
      </c>
      <c r="O64" s="184">
        <f t="shared" si="2"/>
        <v>567.2545</v>
      </c>
      <c r="P64" s="198"/>
      <c r="Q64" s="303">
        <v>2010</v>
      </c>
      <c r="R64" s="340">
        <f t="shared" si="3"/>
        <v>8</v>
      </c>
      <c r="S64" s="192">
        <v>0.3</v>
      </c>
      <c r="T64" s="133">
        <f t="shared" si="4"/>
        <v>46.6666666666667</v>
      </c>
      <c r="U64" s="133">
        <v>25</v>
      </c>
      <c r="V64" s="133">
        <f t="shared" si="5"/>
        <v>33.6666666666667</v>
      </c>
    </row>
    <row r="65" s="133" customFormat="1" ht="21" customHeight="1" spans="1:22">
      <c r="A65" s="146">
        <v>59</v>
      </c>
      <c r="B65" s="231">
        <v>177</v>
      </c>
      <c r="C65" s="284">
        <v>1074</v>
      </c>
      <c r="D65" s="285" t="s">
        <v>5199</v>
      </c>
      <c r="E65" s="159"/>
      <c r="F65" s="233" t="s">
        <v>5094</v>
      </c>
      <c r="G65" s="257">
        <v>1</v>
      </c>
      <c r="H65" s="155"/>
      <c r="I65" s="305" t="s">
        <v>5122</v>
      </c>
      <c r="J65" s="212"/>
      <c r="K65" s="184">
        <v>10000</v>
      </c>
      <c r="L65" s="184">
        <v>500</v>
      </c>
      <c r="M65" s="184">
        <f t="shared" si="0"/>
        <v>9500</v>
      </c>
      <c r="N65" s="334">
        <f t="shared" si="6"/>
        <v>9.66666666666667</v>
      </c>
      <c r="O65" s="184">
        <f t="shared" si="2"/>
        <v>918.333333333333</v>
      </c>
      <c r="P65" s="198"/>
      <c r="Q65" s="305">
        <v>2001</v>
      </c>
      <c r="R65" s="340">
        <f t="shared" si="3"/>
        <v>17</v>
      </c>
      <c r="S65" s="192">
        <v>0.6</v>
      </c>
      <c r="T65" s="133">
        <f t="shared" si="4"/>
        <v>-13.3333333333333</v>
      </c>
      <c r="U65" s="133">
        <v>25</v>
      </c>
      <c r="V65" s="133">
        <f t="shared" si="5"/>
        <v>9.66666666666667</v>
      </c>
    </row>
    <row r="66" s="133" customFormat="1" ht="21" customHeight="1" spans="1:22">
      <c r="A66" s="146">
        <v>60</v>
      </c>
      <c r="B66" s="231">
        <v>178</v>
      </c>
      <c r="C66" s="284" t="s">
        <v>5200</v>
      </c>
      <c r="D66" s="285" t="s">
        <v>5199</v>
      </c>
      <c r="E66" s="159"/>
      <c r="F66" s="233" t="s">
        <v>5094</v>
      </c>
      <c r="G66" s="257">
        <v>1</v>
      </c>
      <c r="H66" s="155"/>
      <c r="I66" s="305" t="s">
        <v>5201</v>
      </c>
      <c r="J66" s="212"/>
      <c r="K66" s="184">
        <v>7200</v>
      </c>
      <c r="L66" s="184">
        <v>360</v>
      </c>
      <c r="M66" s="184">
        <f t="shared" si="0"/>
        <v>6840</v>
      </c>
      <c r="N66" s="334">
        <f t="shared" ref="N66:N68" si="12">V66-10</f>
        <v>23.6666666666667</v>
      </c>
      <c r="O66" s="184">
        <f t="shared" si="2"/>
        <v>1618.8</v>
      </c>
      <c r="P66" s="198"/>
      <c r="Q66" s="305">
        <v>2010</v>
      </c>
      <c r="R66" s="340">
        <f t="shared" si="3"/>
        <v>8</v>
      </c>
      <c r="S66" s="192">
        <v>2</v>
      </c>
      <c r="T66" s="133">
        <f t="shared" si="4"/>
        <v>46.6666666666667</v>
      </c>
      <c r="U66" s="133">
        <v>25</v>
      </c>
      <c r="V66" s="133">
        <f t="shared" si="5"/>
        <v>33.6666666666667</v>
      </c>
    </row>
    <row r="67" s="133" customFormat="1" ht="21" customHeight="1" spans="1:22">
      <c r="A67" s="146">
        <v>61</v>
      </c>
      <c r="B67" s="231">
        <v>179</v>
      </c>
      <c r="C67" s="284" t="s">
        <v>5202</v>
      </c>
      <c r="D67" s="285" t="s">
        <v>5199</v>
      </c>
      <c r="E67" s="159"/>
      <c r="F67" s="233" t="s">
        <v>5094</v>
      </c>
      <c r="G67" s="257">
        <v>1</v>
      </c>
      <c r="H67" s="155"/>
      <c r="I67" s="305">
        <v>20091009</v>
      </c>
      <c r="J67" s="174"/>
      <c r="K67" s="184">
        <v>6400</v>
      </c>
      <c r="L67" s="184">
        <v>320</v>
      </c>
      <c r="M67" s="184">
        <f t="shared" si="0"/>
        <v>6080</v>
      </c>
      <c r="N67" s="334">
        <f t="shared" si="12"/>
        <v>21</v>
      </c>
      <c r="O67" s="184">
        <f t="shared" si="2"/>
        <v>1276.8</v>
      </c>
      <c r="P67" s="198"/>
      <c r="Q67" s="305">
        <v>2009</v>
      </c>
      <c r="R67" s="340">
        <f t="shared" si="3"/>
        <v>9</v>
      </c>
      <c r="S67" s="192">
        <v>0.2</v>
      </c>
      <c r="T67" s="133">
        <f t="shared" si="4"/>
        <v>40</v>
      </c>
      <c r="U67" s="133">
        <v>25</v>
      </c>
      <c r="V67" s="133">
        <f t="shared" si="5"/>
        <v>31</v>
      </c>
    </row>
    <row r="68" s="133" customFormat="1" ht="21" customHeight="1" spans="1:22">
      <c r="A68" s="146">
        <v>62</v>
      </c>
      <c r="B68" s="231">
        <v>180</v>
      </c>
      <c r="C68" s="284" t="s">
        <v>5202</v>
      </c>
      <c r="D68" s="285" t="s">
        <v>5199</v>
      </c>
      <c r="E68" s="159"/>
      <c r="F68" s="233" t="s">
        <v>5094</v>
      </c>
      <c r="G68" s="257">
        <v>1</v>
      </c>
      <c r="H68" s="155"/>
      <c r="I68" s="305">
        <v>20091009</v>
      </c>
      <c r="J68" s="174"/>
      <c r="K68" s="184">
        <v>6400</v>
      </c>
      <c r="L68" s="184">
        <v>320</v>
      </c>
      <c r="M68" s="184">
        <f t="shared" si="0"/>
        <v>6080</v>
      </c>
      <c r="N68" s="334">
        <f t="shared" si="12"/>
        <v>21</v>
      </c>
      <c r="O68" s="184">
        <f t="shared" si="2"/>
        <v>1276.8</v>
      </c>
      <c r="P68" s="198"/>
      <c r="Q68" s="305">
        <v>2009</v>
      </c>
      <c r="R68" s="340">
        <f t="shared" si="3"/>
        <v>9</v>
      </c>
      <c r="S68" s="192">
        <v>0.6</v>
      </c>
      <c r="T68" s="133">
        <f t="shared" si="4"/>
        <v>40</v>
      </c>
      <c r="U68" s="133">
        <v>25</v>
      </c>
      <c r="V68" s="133">
        <f t="shared" si="5"/>
        <v>31</v>
      </c>
    </row>
    <row r="69" s="133" customFormat="1" ht="21" customHeight="1" spans="1:17">
      <c r="A69" s="216" t="s">
        <v>3856</v>
      </c>
      <c r="B69" s="217"/>
      <c r="C69" s="217"/>
      <c r="D69" s="218"/>
      <c r="E69" s="163"/>
      <c r="F69" s="164"/>
      <c r="G69" s="146"/>
      <c r="H69" s="146"/>
      <c r="I69" s="186"/>
      <c r="J69" s="186"/>
      <c r="K69" s="184">
        <f>SUM(K7:K68)</f>
        <v>2091404.91</v>
      </c>
      <c r="L69" s="184">
        <f>SUM(L7:L68)</f>
        <v>152099.51</v>
      </c>
      <c r="M69" s="171">
        <f>SUM(M7:M68)</f>
        <v>1986834.6645</v>
      </c>
      <c r="N69" s="172"/>
      <c r="O69" s="184">
        <f>SUM(O7:O68)</f>
        <v>251632.621008333</v>
      </c>
      <c r="P69" s="173"/>
      <c r="Q69" s="193"/>
    </row>
    <row r="70" s="133" customFormat="1" ht="21" customHeight="1" spans="1:17">
      <c r="A70" s="216" t="s">
        <v>3818</v>
      </c>
      <c r="B70" s="217"/>
      <c r="C70" s="217"/>
      <c r="D70" s="218"/>
      <c r="E70" s="163"/>
      <c r="F70" s="164"/>
      <c r="G70" s="146"/>
      <c r="H70" s="146"/>
      <c r="I70" s="186"/>
      <c r="J70" s="186"/>
      <c r="K70" s="184"/>
      <c r="L70" s="184"/>
      <c r="M70" s="171"/>
      <c r="N70" s="172"/>
      <c r="O70" s="184" t="str">
        <f>IF(OR(L70&lt;=0,L70=""),"",(IF(M70="",0,M70)-L70)/L70*100)</f>
        <v/>
      </c>
      <c r="P70" s="173"/>
      <c r="Q70" s="193"/>
    </row>
    <row r="71" s="133" customFormat="1" ht="21" customHeight="1" spans="1:17">
      <c r="A71" s="216" t="s">
        <v>3857</v>
      </c>
      <c r="B71" s="217"/>
      <c r="C71" s="217"/>
      <c r="D71" s="218"/>
      <c r="E71" s="163"/>
      <c r="F71" s="164"/>
      <c r="G71" s="146"/>
      <c r="H71" s="146"/>
      <c r="I71" s="186"/>
      <c r="J71" s="186"/>
      <c r="K71" s="184">
        <f>K69</f>
        <v>2091404.91</v>
      </c>
      <c r="L71" s="184">
        <f>L69</f>
        <v>152099.51</v>
      </c>
      <c r="M71" s="171">
        <f>M69-M70</f>
        <v>1986834.6645</v>
      </c>
      <c r="N71" s="172"/>
      <c r="O71" s="184">
        <f>O69</f>
        <v>251632.621008333</v>
      </c>
      <c r="P71" s="173"/>
      <c r="Q71" s="193"/>
    </row>
    <row r="72" s="133" customFormat="1" ht="15" customHeight="1" spans="1:17">
      <c r="A72" s="165" t="s">
        <v>4351</v>
      </c>
      <c r="B72" s="165"/>
      <c r="C72" s="165"/>
      <c r="D72" s="165"/>
      <c r="E72" s="166"/>
      <c r="F72" s="167"/>
      <c r="G72" s="166"/>
      <c r="H72" s="166"/>
      <c r="I72" s="165"/>
      <c r="J72" s="165"/>
      <c r="K72" s="165"/>
      <c r="L72" s="165"/>
      <c r="M72" s="228"/>
      <c r="N72" s="166"/>
      <c r="O72" s="166"/>
      <c r="P72" s="188"/>
      <c r="Q72" s="193"/>
    </row>
    <row r="73" s="133" customFormat="1" ht="15" customHeight="1" spans="1:17">
      <c r="A73" s="165" t="s">
        <v>13</v>
      </c>
      <c r="B73" s="165"/>
      <c r="C73" s="165"/>
      <c r="D73" s="165"/>
      <c r="E73" s="166"/>
      <c r="F73" s="167"/>
      <c r="G73" s="166"/>
      <c r="H73" s="166"/>
      <c r="I73" s="165"/>
      <c r="J73" s="165"/>
      <c r="K73" s="165"/>
      <c r="L73" s="165"/>
      <c r="M73" s="228"/>
      <c r="N73" s="166"/>
      <c r="O73" s="166"/>
      <c r="P73" s="188"/>
      <c r="Q73" s="193"/>
    </row>
    <row r="74" ht="15" customHeight="1" spans="17:17">
      <c r="Q74" s="194"/>
    </row>
    <row r="75" ht="15" customHeight="1" spans="17:17">
      <c r="Q75" s="194"/>
    </row>
    <row r="76" ht="15" customHeight="1" spans="17:17">
      <c r="Q76" s="194"/>
    </row>
    <row r="77" ht="15" customHeight="1" spans="17:17">
      <c r="Q77" s="194"/>
    </row>
    <row r="78" ht="15" customHeight="1" spans="17:17">
      <c r="Q78" s="194"/>
    </row>
    <row r="79" ht="15" customHeight="1" spans="17:17">
      <c r="Q79" s="194"/>
    </row>
    <row r="80" ht="15" customHeight="1" spans="11:17">
      <c r="K80" s="189"/>
      <c r="Q80" s="194"/>
    </row>
    <row r="81" ht="15" customHeight="1" spans="17:17">
      <c r="Q81" s="194"/>
    </row>
    <row r="82" ht="15" customHeight="1" spans="17:17">
      <c r="Q82" s="194"/>
    </row>
    <row r="83" ht="15" customHeight="1" spans="17:17">
      <c r="Q83" s="194"/>
    </row>
    <row r="84" ht="15" customHeight="1" spans="17:17">
      <c r="Q84" s="194"/>
    </row>
    <row r="85" ht="15" customHeight="1" spans="17:17">
      <c r="Q85" s="194"/>
    </row>
    <row r="86" ht="15" customHeight="1" spans="17:17">
      <c r="Q86" s="194"/>
    </row>
    <row r="87" ht="15" customHeight="1" spans="17:17">
      <c r="Q87" s="194"/>
    </row>
    <row r="88" ht="15" customHeight="1" spans="17:17">
      <c r="Q88" s="194"/>
    </row>
    <row r="89" ht="15" customHeight="1" spans="17:17">
      <c r="Q89" s="194"/>
    </row>
    <row r="90" ht="15" customHeight="1" spans="17:17">
      <c r="Q90" s="194"/>
    </row>
    <row r="91" ht="15" customHeight="1" spans="17:17">
      <c r="Q91" s="194"/>
    </row>
    <row r="92" ht="15" customHeight="1" spans="17:17">
      <c r="Q92" s="194"/>
    </row>
    <row r="93" ht="15" customHeight="1" spans="17:17">
      <c r="Q93" s="194"/>
    </row>
    <row r="94" ht="15" customHeight="1" spans="17:17">
      <c r="Q94" s="194"/>
    </row>
    <row r="95" ht="15" customHeight="1" spans="17:17">
      <c r="Q95" s="194"/>
    </row>
    <row r="96" ht="15" customHeight="1" spans="17:17">
      <c r="Q96" s="194"/>
    </row>
    <row r="97" ht="15" customHeight="1" spans="17:17">
      <c r="Q97" s="194"/>
    </row>
    <row r="98" ht="15" customHeight="1" spans="17:17">
      <c r="Q98" s="194"/>
    </row>
    <row r="99" ht="15" customHeight="1" spans="17:17">
      <c r="Q99" s="194"/>
    </row>
    <row r="100" ht="15" customHeight="1" spans="17:17">
      <c r="Q100" s="194"/>
    </row>
    <row r="101" ht="15" customHeight="1" spans="17:17">
      <c r="Q101" s="194"/>
    </row>
    <row r="102" ht="15" customHeight="1" spans="17:17">
      <c r="Q102" s="194"/>
    </row>
    <row r="103" ht="15" customHeight="1" spans="17:17">
      <c r="Q103" s="194"/>
    </row>
    <row r="104" ht="15" customHeight="1" spans="17:17">
      <c r="Q104" s="194"/>
    </row>
    <row r="105" ht="15" customHeight="1" spans="17:17">
      <c r="Q105" s="194"/>
    </row>
    <row r="106" ht="15" customHeight="1" spans="17:17">
      <c r="Q106" s="194"/>
    </row>
    <row r="107" ht="15" customHeight="1" spans="17:17">
      <c r="Q107" s="194"/>
    </row>
    <row r="108" ht="15" customHeight="1" spans="17:17">
      <c r="Q108" s="194"/>
    </row>
    <row r="109" ht="15" customHeight="1" spans="17:17">
      <c r="Q109" s="194"/>
    </row>
    <row r="110" ht="15" customHeight="1" spans="17:17">
      <c r="Q110" s="194"/>
    </row>
    <row r="111" ht="15" customHeight="1" spans="17:17">
      <c r="Q111" s="194"/>
    </row>
    <row r="112" ht="15" customHeight="1" spans="17:17">
      <c r="Q112" s="194"/>
    </row>
    <row r="113" ht="15" customHeight="1" spans="17:17">
      <c r="Q113" s="194"/>
    </row>
    <row r="114" ht="15" customHeight="1" spans="17:17">
      <c r="Q114" s="194"/>
    </row>
    <row r="115" ht="15" customHeight="1" spans="17:17">
      <c r="Q115" s="194"/>
    </row>
    <row r="116" ht="15" customHeight="1" spans="17:17">
      <c r="Q116" s="194"/>
    </row>
    <row r="117" ht="15" customHeight="1" spans="17:17">
      <c r="Q117" s="194"/>
    </row>
    <row r="118" ht="15" customHeight="1" spans="17:17">
      <c r="Q118" s="194"/>
    </row>
    <row r="119" ht="15" customHeight="1" spans="17:17">
      <c r="Q119" s="194"/>
    </row>
    <row r="120" ht="15" customHeight="1" spans="17:17">
      <c r="Q120" s="194"/>
    </row>
    <row r="121" ht="15" customHeight="1" spans="17:17">
      <c r="Q121" s="194"/>
    </row>
    <row r="122" ht="15" customHeight="1" spans="17:17">
      <c r="Q122" s="194"/>
    </row>
    <row r="123" ht="15" customHeight="1" spans="17:17">
      <c r="Q123" s="194"/>
    </row>
    <row r="124" ht="15" customHeight="1" spans="17:17">
      <c r="Q124" s="194"/>
    </row>
    <row r="125" ht="15" customHeight="1" spans="17:17">
      <c r="Q125" s="194"/>
    </row>
    <row r="126" ht="15" customHeight="1" spans="17:17">
      <c r="Q126" s="194"/>
    </row>
    <row r="127" ht="15" customHeight="1" spans="17:17">
      <c r="Q127" s="194"/>
    </row>
    <row r="128" ht="15" customHeight="1" spans="17:17">
      <c r="Q128" s="194"/>
    </row>
    <row r="129" ht="15" customHeight="1" spans="17:17">
      <c r="Q129" s="194"/>
    </row>
    <row r="130" ht="15" customHeight="1" spans="17:17">
      <c r="Q130" s="194"/>
    </row>
    <row r="131" ht="15" customHeight="1" spans="17:17">
      <c r="Q131" s="194"/>
    </row>
    <row r="132" ht="15" customHeight="1" spans="17:17">
      <c r="Q132" s="194"/>
    </row>
    <row r="133" ht="15" customHeight="1" spans="17:17">
      <c r="Q133" s="194"/>
    </row>
    <row r="134" ht="15" customHeight="1" spans="17:17">
      <c r="Q134" s="194"/>
    </row>
    <row r="135" ht="15" customHeight="1" spans="17:17">
      <c r="Q135" s="194"/>
    </row>
    <row r="136" ht="15" customHeight="1" spans="17:17">
      <c r="Q136" s="194"/>
    </row>
    <row r="137" ht="15" customHeight="1" spans="17:17">
      <c r="Q137" s="194"/>
    </row>
    <row r="138" ht="15" customHeight="1" spans="17:17">
      <c r="Q138" s="194"/>
    </row>
    <row r="139" ht="15" customHeight="1" spans="17:17">
      <c r="Q139" s="194"/>
    </row>
    <row r="140" ht="15" customHeight="1" spans="17:17">
      <c r="Q140" s="194"/>
    </row>
    <row r="141" ht="15" customHeight="1" spans="17:17">
      <c r="Q141" s="194"/>
    </row>
    <row r="142" ht="15" customHeight="1" spans="17:17">
      <c r="Q142" s="194"/>
    </row>
    <row r="143" ht="15" customHeight="1" spans="17:17">
      <c r="Q143" s="194"/>
    </row>
    <row r="144" ht="15" customHeight="1" spans="17:17">
      <c r="Q144" s="194"/>
    </row>
    <row r="145" ht="15" customHeight="1" spans="17:17">
      <c r="Q145" s="194"/>
    </row>
    <row r="146" ht="15" customHeight="1" spans="17:17">
      <c r="Q146" s="194"/>
    </row>
    <row r="147" ht="15" customHeight="1" spans="17:17">
      <c r="Q147" s="194"/>
    </row>
    <row r="148" ht="15" customHeight="1" spans="17:17">
      <c r="Q148" s="194"/>
    </row>
    <row r="149" ht="15" customHeight="1" spans="17:17">
      <c r="Q149" s="194"/>
    </row>
    <row r="150" ht="15" customHeight="1" spans="17:17">
      <c r="Q150" s="194"/>
    </row>
    <row r="151" ht="15" customHeight="1" spans="17:17">
      <c r="Q151" s="194"/>
    </row>
    <row r="152" ht="15" customHeight="1" spans="17:17">
      <c r="Q152" s="194"/>
    </row>
    <row r="153" ht="15" customHeight="1" spans="17:17">
      <c r="Q153" s="194"/>
    </row>
    <row r="154" ht="15" customHeight="1" spans="17:17">
      <c r="Q154" s="194"/>
    </row>
    <row r="155" ht="15" customHeight="1" spans="17:17">
      <c r="Q155" s="194"/>
    </row>
    <row r="156" ht="15" customHeight="1" spans="17:17">
      <c r="Q156" s="194"/>
    </row>
    <row r="157" ht="15" customHeight="1" spans="17:17">
      <c r="Q157" s="194"/>
    </row>
    <row r="158" ht="15" customHeight="1" spans="17:17">
      <c r="Q158" s="194"/>
    </row>
    <row r="159" ht="15" customHeight="1" spans="17:17">
      <c r="Q159" s="194"/>
    </row>
    <row r="160" ht="15" customHeight="1" spans="17:17">
      <c r="Q160" s="194"/>
    </row>
    <row r="161" ht="15" customHeight="1" spans="17:17">
      <c r="Q161" s="194"/>
    </row>
    <row r="162" ht="15" customHeight="1" spans="17:17">
      <c r="Q162" s="194"/>
    </row>
    <row r="163" ht="15" customHeight="1" spans="17:17">
      <c r="Q163" s="194"/>
    </row>
    <row r="164" ht="15" customHeight="1" spans="17:17">
      <c r="Q164" s="194"/>
    </row>
    <row r="165" ht="15" customHeight="1" spans="17:17">
      <c r="Q165" s="194"/>
    </row>
    <row r="166" ht="15" customHeight="1" spans="17:17">
      <c r="Q166" s="194"/>
    </row>
    <row r="167" ht="15" customHeight="1" spans="17:17">
      <c r="Q167" s="194"/>
    </row>
    <row r="168" ht="15" customHeight="1" spans="17:17">
      <c r="Q168" s="194"/>
    </row>
    <row r="169" ht="15" customHeight="1" spans="17:17">
      <c r="Q169" s="194"/>
    </row>
    <row r="170" ht="15" customHeight="1" spans="17:17">
      <c r="Q170" s="194"/>
    </row>
    <row r="171" ht="15" customHeight="1" spans="17:17">
      <c r="Q171" s="194"/>
    </row>
    <row r="172" ht="15" customHeight="1" spans="17:17">
      <c r="Q172" s="194"/>
    </row>
    <row r="173" ht="15" customHeight="1" spans="17:17">
      <c r="Q173" s="194"/>
    </row>
    <row r="174" ht="15" customHeight="1" spans="17:17">
      <c r="Q174" s="194"/>
    </row>
    <row r="175" ht="15" customHeight="1" spans="17:17">
      <c r="Q175" s="194"/>
    </row>
    <row r="176" ht="15" customHeight="1" spans="17:17">
      <c r="Q176" s="194"/>
    </row>
    <row r="177" ht="15" customHeight="1" spans="17:17">
      <c r="Q177" s="194"/>
    </row>
    <row r="178" ht="15" customHeight="1" spans="17:17">
      <c r="Q178" s="194"/>
    </row>
    <row r="179" ht="15" customHeight="1" spans="17:17">
      <c r="Q179" s="194"/>
    </row>
    <row r="180" ht="15" customHeight="1" spans="17:17">
      <c r="Q180" s="194"/>
    </row>
    <row r="181" ht="15" customHeight="1" spans="17:17">
      <c r="Q181" s="194"/>
    </row>
    <row r="182" ht="15" customHeight="1" spans="17:17">
      <c r="Q182" s="194"/>
    </row>
    <row r="183" ht="15" customHeight="1" spans="17:17">
      <c r="Q183" s="194"/>
    </row>
    <row r="184" ht="15" customHeight="1" spans="17:17">
      <c r="Q184" s="194"/>
    </row>
    <row r="185" ht="15" customHeight="1" spans="17:17">
      <c r="Q185" s="194"/>
    </row>
    <row r="186" ht="15" customHeight="1" spans="17:17">
      <c r="Q186" s="194"/>
    </row>
    <row r="187" ht="15" customHeight="1" spans="17:17">
      <c r="Q187" s="194"/>
    </row>
    <row r="188" ht="15" customHeight="1" spans="17:17">
      <c r="Q188" s="194"/>
    </row>
    <row r="189" ht="15" customHeight="1" spans="17:17">
      <c r="Q189" s="194"/>
    </row>
    <row r="190" ht="15" customHeight="1" spans="17:17">
      <c r="Q190" s="194"/>
    </row>
    <row r="191" ht="15" customHeight="1" spans="17:17">
      <c r="Q191" s="194"/>
    </row>
    <row r="192" ht="15" customHeight="1" spans="17:17">
      <c r="Q192" s="194"/>
    </row>
    <row r="193" ht="15" customHeight="1" spans="17:17">
      <c r="Q193" s="194"/>
    </row>
    <row r="194" ht="15" customHeight="1" spans="17:17">
      <c r="Q194" s="194"/>
    </row>
    <row r="195" ht="15" customHeight="1" spans="17:17">
      <c r="Q195" s="194"/>
    </row>
    <row r="196" ht="15" customHeight="1" spans="17:17">
      <c r="Q196" s="194"/>
    </row>
    <row r="197" ht="15" customHeight="1" spans="17:17">
      <c r="Q197" s="194"/>
    </row>
    <row r="198" ht="15" customHeight="1" spans="17:17">
      <c r="Q198" s="194"/>
    </row>
    <row r="199" ht="15" customHeight="1" spans="17:17">
      <c r="Q199" s="194"/>
    </row>
    <row r="200" ht="15" customHeight="1" spans="17:17">
      <c r="Q200" s="194"/>
    </row>
    <row r="201" ht="15" customHeight="1" spans="17:17">
      <c r="Q201" s="194"/>
    </row>
    <row r="202" ht="15" customHeight="1" spans="17:17">
      <c r="Q202" s="194"/>
    </row>
    <row r="203" ht="15" customHeight="1" spans="17:17">
      <c r="Q203" s="194"/>
    </row>
    <row r="204" ht="15" customHeight="1" spans="17:17">
      <c r="Q204" s="194"/>
    </row>
    <row r="205" ht="15" customHeight="1" spans="17:17">
      <c r="Q205" s="194"/>
    </row>
    <row r="206" ht="15" customHeight="1" spans="17:17">
      <c r="Q206" s="194"/>
    </row>
    <row r="207" ht="15" customHeight="1" spans="17:17">
      <c r="Q207" s="194"/>
    </row>
    <row r="208" ht="15" customHeight="1" spans="17:17">
      <c r="Q208" s="194"/>
    </row>
    <row r="209" ht="15" customHeight="1" spans="17:17">
      <c r="Q209" s="194"/>
    </row>
    <row r="210" ht="15" customHeight="1" spans="17:17">
      <c r="Q210" s="194"/>
    </row>
    <row r="211" ht="15" customHeight="1" spans="17:17">
      <c r="Q211" s="194"/>
    </row>
    <row r="212" ht="15" customHeight="1" spans="17:17">
      <c r="Q212" s="194"/>
    </row>
    <row r="213" ht="15" customHeight="1" spans="17:17">
      <c r="Q213" s="194"/>
    </row>
    <row r="214" ht="15" customHeight="1" spans="17:17">
      <c r="Q214" s="194"/>
    </row>
    <row r="215" ht="15" customHeight="1" spans="17:17">
      <c r="Q215" s="194"/>
    </row>
    <row r="216" ht="15" customHeight="1" spans="17:17">
      <c r="Q216" s="194"/>
    </row>
    <row r="217" ht="15" customHeight="1" spans="17:17">
      <c r="Q217" s="194"/>
    </row>
    <row r="218" ht="15" customHeight="1" spans="17:17">
      <c r="Q218" s="194"/>
    </row>
    <row r="219" ht="15" customHeight="1" spans="17:17">
      <c r="Q219" s="194"/>
    </row>
    <row r="220" ht="15" customHeight="1" spans="17:17">
      <c r="Q220" s="194"/>
    </row>
    <row r="221" ht="15" customHeight="1" spans="17:17">
      <c r="Q221" s="194"/>
    </row>
    <row r="222" ht="15" customHeight="1" spans="17:17">
      <c r="Q222" s="194"/>
    </row>
    <row r="223" ht="15" customHeight="1" spans="17:17">
      <c r="Q223" s="194"/>
    </row>
    <row r="224" ht="15" customHeight="1" spans="17:17">
      <c r="Q224" s="194"/>
    </row>
    <row r="225" ht="15" customHeight="1" spans="17:17">
      <c r="Q225" s="194"/>
    </row>
    <row r="226" ht="15" customHeight="1" spans="17:17">
      <c r="Q226" s="194"/>
    </row>
    <row r="227" ht="15" customHeight="1" spans="17:17">
      <c r="Q227" s="194"/>
    </row>
    <row r="228" ht="15" customHeight="1" spans="17:17">
      <c r="Q228" s="194"/>
    </row>
    <row r="229" ht="15" customHeight="1" spans="17:17">
      <c r="Q229" s="194"/>
    </row>
    <row r="230" ht="15" customHeight="1" spans="17:17">
      <c r="Q230" s="194"/>
    </row>
    <row r="231" ht="15" customHeight="1" spans="17:17">
      <c r="Q231" s="194"/>
    </row>
    <row r="232" ht="15" customHeight="1" spans="17:17">
      <c r="Q232" s="194"/>
    </row>
    <row r="233" ht="15" customHeight="1" spans="17:17">
      <c r="Q233" s="194"/>
    </row>
    <row r="234" ht="15" customHeight="1" spans="17:17">
      <c r="Q234" s="194"/>
    </row>
    <row r="235" ht="15" customHeight="1" spans="17:17">
      <c r="Q235" s="194"/>
    </row>
    <row r="236" ht="15" customHeight="1" spans="17:17">
      <c r="Q236" s="194"/>
    </row>
    <row r="237" ht="15" customHeight="1" spans="17:17">
      <c r="Q237" s="194"/>
    </row>
    <row r="238" ht="15" customHeight="1" spans="17:17">
      <c r="Q238" s="194"/>
    </row>
    <row r="239" ht="15" customHeight="1" spans="17:17">
      <c r="Q239" s="194"/>
    </row>
    <row r="240" ht="15" customHeight="1" spans="17:17">
      <c r="Q240" s="194"/>
    </row>
    <row r="241" ht="15" customHeight="1" spans="17:17">
      <c r="Q241" s="194"/>
    </row>
    <row r="242" ht="15" customHeight="1" spans="17:17">
      <c r="Q242" s="194"/>
    </row>
    <row r="243" ht="15" customHeight="1" spans="17:17">
      <c r="Q243" s="194"/>
    </row>
    <row r="244" ht="15" customHeight="1" spans="17:17">
      <c r="Q244" s="194"/>
    </row>
    <row r="245" ht="15" customHeight="1" spans="17:17">
      <c r="Q245" s="194"/>
    </row>
    <row r="246" ht="15" customHeight="1" spans="17:17">
      <c r="Q246" s="194"/>
    </row>
    <row r="247" ht="15" customHeight="1" spans="17:17">
      <c r="Q247" s="194"/>
    </row>
    <row r="248" ht="15" customHeight="1" spans="17:17">
      <c r="Q248" s="194"/>
    </row>
    <row r="249" ht="15" customHeight="1" spans="17:17">
      <c r="Q249" s="194"/>
    </row>
    <row r="250" ht="15" customHeight="1" spans="17:17">
      <c r="Q250" s="194"/>
    </row>
    <row r="251" ht="15" customHeight="1" spans="17:17">
      <c r="Q251" s="194"/>
    </row>
    <row r="252" ht="15" customHeight="1" spans="17:17">
      <c r="Q252" s="194"/>
    </row>
    <row r="253" ht="15" customHeight="1" spans="17:17">
      <c r="Q253" s="194"/>
    </row>
    <row r="254" ht="15" customHeight="1" spans="17:17">
      <c r="Q254" s="194"/>
    </row>
    <row r="255" ht="15" customHeight="1" spans="17:17">
      <c r="Q255" s="194"/>
    </row>
    <row r="256" ht="15" customHeight="1" spans="17:17">
      <c r="Q256" s="194"/>
    </row>
    <row r="257" ht="15" customHeight="1" spans="17:17">
      <c r="Q257" s="194"/>
    </row>
    <row r="258" ht="15" customHeight="1" spans="17:17">
      <c r="Q258" s="194"/>
    </row>
    <row r="259" ht="15" customHeight="1" spans="17:17">
      <c r="Q259" s="194"/>
    </row>
    <row r="260" ht="15" customHeight="1" spans="17:17">
      <c r="Q260" s="194"/>
    </row>
    <row r="261" ht="15" customHeight="1" spans="17:17">
      <c r="Q261" s="194"/>
    </row>
    <row r="262" ht="15" customHeight="1" spans="17:17">
      <c r="Q262" s="194"/>
    </row>
    <row r="263" ht="15" customHeight="1" spans="17:17">
      <c r="Q263" s="194"/>
    </row>
    <row r="264" ht="15" customHeight="1" spans="17:17">
      <c r="Q264" s="194"/>
    </row>
    <row r="265" ht="15" customHeight="1" spans="17:17">
      <c r="Q265" s="194"/>
    </row>
    <row r="266" ht="15" customHeight="1" spans="17:17">
      <c r="Q266" s="194"/>
    </row>
    <row r="267" ht="15" customHeight="1" spans="17:17">
      <c r="Q267" s="194"/>
    </row>
    <row r="268" ht="15" customHeight="1" spans="17:17">
      <c r="Q268" s="194"/>
    </row>
    <row r="269" ht="15" customHeight="1" spans="17:17">
      <c r="Q269" s="194"/>
    </row>
    <row r="270" ht="15" customHeight="1" spans="17:17">
      <c r="Q270" s="194"/>
    </row>
    <row r="271" ht="15" customHeight="1" spans="17:17">
      <c r="Q271" s="194"/>
    </row>
    <row r="272" ht="15" customHeight="1" spans="17:17">
      <c r="Q272" s="194"/>
    </row>
    <row r="273" ht="15" customHeight="1" spans="17:17">
      <c r="Q273" s="194"/>
    </row>
    <row r="274" ht="15" customHeight="1" spans="17:17">
      <c r="Q274" s="194"/>
    </row>
    <row r="275" ht="15" customHeight="1" spans="17:17">
      <c r="Q275" s="194"/>
    </row>
    <row r="276" ht="15" customHeight="1" spans="17:17">
      <c r="Q276" s="194"/>
    </row>
    <row r="277" ht="15" customHeight="1" spans="17:17">
      <c r="Q277" s="194"/>
    </row>
    <row r="278" ht="15" customHeight="1" spans="17:17">
      <c r="Q278" s="194"/>
    </row>
    <row r="279" ht="15" customHeight="1" spans="17:17">
      <c r="Q279" s="194"/>
    </row>
    <row r="280" ht="15" customHeight="1" spans="17:17">
      <c r="Q280" s="194"/>
    </row>
    <row r="281" ht="15" customHeight="1" spans="17:17">
      <c r="Q281" s="194"/>
    </row>
    <row r="282" ht="15" customHeight="1" spans="17:17">
      <c r="Q282" s="194"/>
    </row>
    <row r="283" ht="15" customHeight="1" spans="17:17">
      <c r="Q283" s="194"/>
    </row>
    <row r="284" ht="15" customHeight="1" spans="17:17">
      <c r="Q284" s="194"/>
    </row>
    <row r="285" ht="15" customHeight="1" spans="17:17">
      <c r="Q285" s="194"/>
    </row>
    <row r="286" ht="15" customHeight="1" spans="17:17">
      <c r="Q286" s="194"/>
    </row>
    <row r="287" ht="15" customHeight="1" spans="17:17">
      <c r="Q287" s="194"/>
    </row>
    <row r="288" ht="15" customHeight="1" spans="17:17">
      <c r="Q288" s="194"/>
    </row>
    <row r="289" ht="15" customHeight="1" spans="17:17">
      <c r="Q289" s="194"/>
    </row>
    <row r="290" ht="15" customHeight="1" spans="17:17">
      <c r="Q290" s="194"/>
    </row>
    <row r="291" ht="15" customHeight="1" spans="17:17">
      <c r="Q291" s="194"/>
    </row>
    <row r="292" ht="15" customHeight="1" spans="17:17">
      <c r="Q292" s="194"/>
    </row>
    <row r="293" ht="15" customHeight="1" spans="17:17">
      <c r="Q293" s="194"/>
    </row>
    <row r="294" ht="15" customHeight="1" spans="17:17">
      <c r="Q294" s="194"/>
    </row>
    <row r="295" ht="15" customHeight="1" spans="17:17">
      <c r="Q295" s="194"/>
    </row>
    <row r="296" ht="15" customHeight="1" spans="17:17">
      <c r="Q296" s="194"/>
    </row>
    <row r="297" ht="15" customHeight="1" spans="17:17">
      <c r="Q297" s="194"/>
    </row>
    <row r="298" ht="15" customHeight="1" spans="17:17">
      <c r="Q298" s="194"/>
    </row>
    <row r="299" ht="15" customHeight="1" spans="17:17">
      <c r="Q299" s="194"/>
    </row>
    <row r="300" ht="15" customHeight="1" spans="17:17">
      <c r="Q300" s="194"/>
    </row>
    <row r="301" ht="15" customHeight="1" spans="17:17">
      <c r="Q301" s="194"/>
    </row>
    <row r="302" ht="15" customHeight="1" spans="17:17">
      <c r="Q302" s="194"/>
    </row>
    <row r="303" ht="15" customHeight="1" spans="17:17">
      <c r="Q303" s="194"/>
    </row>
    <row r="304" ht="15" customHeight="1" spans="17:17">
      <c r="Q304" s="194"/>
    </row>
    <row r="305" ht="15" customHeight="1" spans="17:17">
      <c r="Q305" s="194"/>
    </row>
    <row r="306" ht="15" customHeight="1" spans="17:17">
      <c r="Q306" s="194"/>
    </row>
    <row r="307" ht="15" customHeight="1" spans="17:17">
      <c r="Q307" s="194"/>
    </row>
    <row r="308" ht="15" customHeight="1" spans="17:17">
      <c r="Q308" s="194"/>
    </row>
    <row r="309" ht="15" customHeight="1" spans="17:17">
      <c r="Q309" s="194"/>
    </row>
    <row r="310" ht="15" customHeight="1" spans="17:17">
      <c r="Q310" s="194"/>
    </row>
    <row r="311" ht="15" customHeight="1" spans="17:17">
      <c r="Q311" s="194"/>
    </row>
    <row r="312" ht="15" customHeight="1" spans="17:17">
      <c r="Q312" s="194"/>
    </row>
    <row r="313" ht="15" customHeight="1" spans="17:17">
      <c r="Q313" s="194"/>
    </row>
    <row r="314" ht="15" customHeight="1" spans="17:17">
      <c r="Q314" s="194"/>
    </row>
    <row r="315" ht="15" customHeight="1" spans="17:17">
      <c r="Q315" s="194"/>
    </row>
    <row r="316" ht="15" customHeight="1" spans="17:17">
      <c r="Q316" s="194"/>
    </row>
    <row r="317" ht="15" customHeight="1" spans="17:17">
      <c r="Q317" s="194"/>
    </row>
    <row r="318" ht="15" customHeight="1" spans="17:17">
      <c r="Q318" s="194"/>
    </row>
    <row r="319" ht="15" customHeight="1" spans="17:17">
      <c r="Q319" s="194"/>
    </row>
    <row r="320" ht="15" customHeight="1" spans="17:17">
      <c r="Q320" s="194"/>
    </row>
    <row r="321" ht="15" customHeight="1" spans="17:17">
      <c r="Q321" s="194"/>
    </row>
    <row r="322" ht="15" customHeight="1" spans="17:17">
      <c r="Q322" s="194"/>
    </row>
    <row r="323" ht="15" customHeight="1" spans="17:17">
      <c r="Q323" s="194"/>
    </row>
    <row r="324" ht="15" customHeight="1" spans="17:17">
      <c r="Q324" s="194"/>
    </row>
    <row r="325" ht="15" customHeight="1" spans="17:17">
      <c r="Q325" s="194"/>
    </row>
    <row r="326" ht="15" customHeight="1" spans="17:17">
      <c r="Q326" s="194"/>
    </row>
    <row r="327" ht="15" customHeight="1" spans="17:17">
      <c r="Q327" s="194"/>
    </row>
    <row r="328" ht="15" customHeight="1" spans="17:17">
      <c r="Q328" s="194"/>
    </row>
    <row r="329" ht="15" customHeight="1" spans="17:17">
      <c r="Q329" s="194"/>
    </row>
    <row r="330" ht="15" customHeight="1" spans="17:17">
      <c r="Q330" s="194"/>
    </row>
    <row r="331" ht="15" customHeight="1" spans="17:17">
      <c r="Q331" s="194"/>
    </row>
    <row r="332" ht="15" customHeight="1" spans="17:17">
      <c r="Q332" s="194"/>
    </row>
    <row r="333" ht="15" customHeight="1" spans="17:17">
      <c r="Q333" s="194"/>
    </row>
    <row r="334" ht="15" customHeight="1" spans="17:17">
      <c r="Q334" s="194"/>
    </row>
    <row r="335" ht="15" customHeight="1" spans="17:17">
      <c r="Q335" s="194"/>
    </row>
    <row r="336" ht="15" customHeight="1" spans="17:17">
      <c r="Q336" s="194"/>
    </row>
    <row r="337" ht="15" customHeight="1" spans="17:17">
      <c r="Q337" s="194"/>
    </row>
    <row r="338" ht="15" customHeight="1" spans="17:17">
      <c r="Q338" s="194"/>
    </row>
    <row r="339" ht="15" customHeight="1" spans="17:17">
      <c r="Q339" s="194"/>
    </row>
    <row r="340" ht="15" customHeight="1" spans="17:17">
      <c r="Q340" s="194"/>
    </row>
    <row r="341" ht="15" customHeight="1" spans="17:17">
      <c r="Q341" s="194"/>
    </row>
    <row r="342" ht="15" customHeight="1" spans="17:17">
      <c r="Q342" s="195"/>
    </row>
    <row r="343" ht="15" customHeight="1" spans="17:17">
      <c r="Q343" s="194"/>
    </row>
    <row r="344" ht="15" customHeight="1" spans="17:17">
      <c r="Q344" s="194"/>
    </row>
    <row r="345" ht="15" customHeight="1" spans="17:17">
      <c r="Q345" s="194"/>
    </row>
    <row r="346" ht="15" customHeight="1" spans="17:17">
      <c r="Q346" s="194"/>
    </row>
    <row r="347" ht="15" customHeight="1" spans="17:17">
      <c r="Q347" s="194"/>
    </row>
    <row r="348" ht="15" customHeight="1" spans="17:17">
      <c r="Q348" s="194"/>
    </row>
    <row r="349" ht="15" customHeight="1" spans="17:17">
      <c r="Q349" s="194"/>
    </row>
    <row r="350" ht="15" customHeight="1" spans="17:17">
      <c r="Q350" s="194"/>
    </row>
    <row r="351" ht="15" customHeight="1" spans="17:17">
      <c r="Q351" s="194"/>
    </row>
    <row r="352" ht="15" customHeight="1" spans="17:17">
      <c r="Q352" s="194"/>
    </row>
    <row r="353" ht="15" customHeight="1" spans="17:17">
      <c r="Q353" s="194"/>
    </row>
    <row r="354" ht="15" customHeight="1" spans="17:17">
      <c r="Q354" s="194"/>
    </row>
    <row r="355" ht="15" customHeight="1" spans="17:17">
      <c r="Q355" s="194"/>
    </row>
    <row r="356" ht="15" customHeight="1" spans="17:17">
      <c r="Q356" s="194"/>
    </row>
    <row r="357" ht="15" customHeight="1" spans="17:17">
      <c r="Q357" s="194"/>
    </row>
    <row r="358" ht="15" customHeight="1" spans="17:17">
      <c r="Q358" s="194"/>
    </row>
    <row r="359" ht="15" customHeight="1" spans="17:17">
      <c r="Q359" s="194"/>
    </row>
    <row r="360" ht="15" customHeight="1" spans="17:17">
      <c r="Q360" s="194"/>
    </row>
    <row r="361" ht="15" customHeight="1" spans="17:17">
      <c r="Q361" s="194"/>
    </row>
    <row r="362" ht="15" customHeight="1" spans="17:17">
      <c r="Q362" s="194"/>
    </row>
    <row r="363" ht="15" customHeight="1" spans="17:17">
      <c r="Q363" s="194"/>
    </row>
    <row r="364" ht="15" customHeight="1" spans="17:17">
      <c r="Q364" s="194"/>
    </row>
    <row r="365" ht="15" customHeight="1" spans="17:17">
      <c r="Q365" s="194"/>
    </row>
    <row r="366" ht="15" customHeight="1" spans="17:17">
      <c r="Q366" s="194"/>
    </row>
    <row r="367" ht="15" customHeight="1" spans="17:17">
      <c r="Q367" s="194"/>
    </row>
    <row r="368" ht="15" customHeight="1" spans="17:17">
      <c r="Q368" s="194"/>
    </row>
    <row r="369" ht="15" customHeight="1" spans="17:17">
      <c r="Q369" s="194"/>
    </row>
    <row r="370" ht="15" customHeight="1" spans="17:17">
      <c r="Q370" s="194"/>
    </row>
    <row r="371" ht="15" customHeight="1" spans="17:17">
      <c r="Q371" s="194"/>
    </row>
    <row r="372" ht="15" customHeight="1" spans="17:17">
      <c r="Q372" s="194"/>
    </row>
    <row r="373" ht="15" customHeight="1" spans="17:17">
      <c r="Q373" s="194"/>
    </row>
    <row r="374" ht="15" customHeight="1" spans="17:17">
      <c r="Q374" s="194"/>
    </row>
    <row r="375" ht="15" customHeight="1" spans="17:17">
      <c r="Q375" s="194"/>
    </row>
    <row r="376" ht="15" customHeight="1" spans="17:17">
      <c r="Q376" s="194"/>
    </row>
    <row r="377" ht="15" customHeight="1" spans="17:17">
      <c r="Q377" s="194"/>
    </row>
    <row r="378" ht="15" customHeight="1" spans="17:17">
      <c r="Q378" s="194"/>
    </row>
    <row r="379" ht="15" customHeight="1" spans="17:17">
      <c r="Q379" s="194"/>
    </row>
    <row r="380" ht="15" customHeight="1" spans="17:17">
      <c r="Q380" s="194"/>
    </row>
    <row r="381" ht="15" customHeight="1" spans="17:17">
      <c r="Q381" s="194"/>
    </row>
    <row r="382" ht="15" customHeight="1" spans="17:17">
      <c r="Q382" s="194"/>
    </row>
    <row r="383" ht="15" customHeight="1" spans="17:17">
      <c r="Q383" s="194"/>
    </row>
    <row r="384" ht="15" customHeight="1" spans="17:17">
      <c r="Q384" s="194"/>
    </row>
    <row r="385" ht="15" customHeight="1" spans="17:17">
      <c r="Q385" s="194"/>
    </row>
    <row r="386" ht="15" customHeight="1" spans="17:17">
      <c r="Q386" s="194"/>
    </row>
    <row r="387" ht="15" customHeight="1" spans="17:17">
      <c r="Q387" s="194"/>
    </row>
    <row r="388" ht="15" customHeight="1" spans="17:17">
      <c r="Q388" s="194"/>
    </row>
    <row r="389" ht="15" customHeight="1" spans="17:17">
      <c r="Q389" s="194"/>
    </row>
    <row r="390" ht="15" customHeight="1" spans="17:17">
      <c r="Q390" s="194"/>
    </row>
    <row r="391" ht="15" customHeight="1" spans="17:17">
      <c r="Q391" s="194"/>
    </row>
    <row r="392" ht="15" customHeight="1" spans="17:17">
      <c r="Q392" s="194"/>
    </row>
    <row r="393" ht="15" customHeight="1" spans="17:17">
      <c r="Q393" s="194"/>
    </row>
    <row r="394" ht="15" customHeight="1" spans="17:17">
      <c r="Q394" s="194"/>
    </row>
    <row r="395" ht="15" customHeight="1" spans="17:17">
      <c r="Q395" s="194"/>
    </row>
    <row r="396" ht="15" customHeight="1" spans="17:17">
      <c r="Q396" s="194"/>
    </row>
    <row r="397" ht="15" customHeight="1" spans="17:17">
      <c r="Q397" s="194"/>
    </row>
    <row r="398" ht="15" customHeight="1" spans="17:17">
      <c r="Q398" s="194"/>
    </row>
    <row r="399" ht="15" customHeight="1" spans="17:17">
      <c r="Q399" s="194"/>
    </row>
    <row r="400" ht="15" customHeight="1" spans="17:17">
      <c r="Q400" s="194"/>
    </row>
    <row r="401" ht="15" customHeight="1" spans="17:17">
      <c r="Q401" s="194"/>
    </row>
    <row r="402" ht="15" customHeight="1" spans="17:17">
      <c r="Q402" s="194"/>
    </row>
    <row r="403" ht="15" customHeight="1" spans="17:17">
      <c r="Q403" s="194"/>
    </row>
    <row r="404" ht="15" customHeight="1" spans="17:17">
      <c r="Q404" s="194"/>
    </row>
    <row r="405" ht="15" customHeight="1" spans="17:17">
      <c r="Q405" s="194"/>
    </row>
    <row r="406" ht="15" customHeight="1" spans="17:17">
      <c r="Q406" s="194"/>
    </row>
    <row r="407" ht="15" customHeight="1" spans="17:17">
      <c r="Q407" s="194"/>
    </row>
    <row r="408" ht="15" customHeight="1" spans="17:17">
      <c r="Q408" s="194"/>
    </row>
    <row r="409" ht="15" customHeight="1" spans="17:17">
      <c r="Q409" s="194"/>
    </row>
    <row r="410" ht="15" customHeight="1" spans="17:17">
      <c r="Q410" s="194"/>
    </row>
    <row r="411" ht="15" customHeight="1" spans="17:17">
      <c r="Q411" s="194"/>
    </row>
    <row r="412" ht="15" customHeight="1" spans="17:17">
      <c r="Q412" s="194"/>
    </row>
    <row r="413" ht="15" customHeight="1" spans="17:17">
      <c r="Q413" s="194"/>
    </row>
    <row r="414" ht="15" customHeight="1" spans="17:17">
      <c r="Q414" s="194"/>
    </row>
    <row r="415" ht="15" customHeight="1" spans="17:17">
      <c r="Q415" s="194"/>
    </row>
    <row r="416" ht="15" customHeight="1" spans="17:17">
      <c r="Q416" s="194"/>
    </row>
    <row r="417" ht="15" customHeight="1" spans="17:17">
      <c r="Q417" s="194"/>
    </row>
    <row r="418" ht="15" customHeight="1" spans="17:17">
      <c r="Q418" s="194"/>
    </row>
    <row r="419" ht="15" customHeight="1" spans="17:17">
      <c r="Q419" s="194"/>
    </row>
    <row r="420" ht="15" customHeight="1" spans="17:17">
      <c r="Q420" s="194"/>
    </row>
    <row r="421" ht="15" customHeight="1" spans="17:17">
      <c r="Q421" s="194"/>
    </row>
    <row r="422" ht="15" customHeight="1" spans="17:17">
      <c r="Q422" s="194"/>
    </row>
    <row r="423" ht="15" customHeight="1" spans="17:17">
      <c r="Q423" s="194"/>
    </row>
    <row r="424" ht="15" customHeight="1" spans="17:17">
      <c r="Q424" s="194"/>
    </row>
    <row r="425" ht="15" customHeight="1" spans="17:17">
      <c r="Q425" s="194"/>
    </row>
    <row r="426" ht="15" customHeight="1" spans="17:17">
      <c r="Q426" s="194"/>
    </row>
    <row r="427" ht="15" customHeight="1" spans="17:17">
      <c r="Q427" s="194"/>
    </row>
    <row r="428" ht="15" customHeight="1" spans="17:17">
      <c r="Q428" s="194"/>
    </row>
    <row r="429" ht="15" customHeight="1" spans="17:17">
      <c r="Q429" s="194"/>
    </row>
    <row r="430" ht="15" customHeight="1" spans="17:17">
      <c r="Q430" s="194"/>
    </row>
    <row r="431" ht="15" customHeight="1" spans="17:17">
      <c r="Q431" s="194"/>
    </row>
    <row r="432" ht="15" customHeight="1" spans="17:17">
      <c r="Q432" s="194"/>
    </row>
    <row r="433" ht="15" customHeight="1" spans="17:17">
      <c r="Q433" s="194"/>
    </row>
    <row r="434" ht="15" customHeight="1" spans="17:17">
      <c r="Q434" s="194"/>
    </row>
    <row r="435" ht="15" customHeight="1" spans="17:17">
      <c r="Q435" s="194"/>
    </row>
    <row r="436" ht="15" customHeight="1" spans="17:17">
      <c r="Q436" s="194"/>
    </row>
    <row r="437" ht="15" customHeight="1" spans="17:17">
      <c r="Q437" s="194"/>
    </row>
    <row r="438" ht="15" customHeight="1" spans="17:17">
      <c r="Q438" s="194"/>
    </row>
    <row r="439" ht="15" customHeight="1" spans="17:17">
      <c r="Q439" s="194"/>
    </row>
    <row r="440" ht="15" customHeight="1" spans="17:17">
      <c r="Q440" s="194"/>
    </row>
    <row r="441" ht="15" customHeight="1" spans="17:17">
      <c r="Q441" s="194"/>
    </row>
    <row r="442" ht="15" customHeight="1" spans="17:17">
      <c r="Q442" s="194"/>
    </row>
    <row r="443" ht="15" customHeight="1" spans="17:17">
      <c r="Q443" s="194"/>
    </row>
    <row r="444" ht="15" customHeight="1" spans="17:17">
      <c r="Q444" s="194"/>
    </row>
    <row r="445" ht="15" customHeight="1" spans="17:17">
      <c r="Q445" s="194"/>
    </row>
    <row r="446" ht="15" customHeight="1" spans="17:17">
      <c r="Q446" s="194"/>
    </row>
    <row r="447" ht="15" customHeight="1" spans="17:17">
      <c r="Q447" s="194"/>
    </row>
    <row r="448" ht="15" customHeight="1" spans="17:17">
      <c r="Q448" s="194"/>
    </row>
    <row r="449" ht="15" customHeight="1" spans="17:17">
      <c r="Q449" s="194"/>
    </row>
    <row r="450" ht="15" customHeight="1" spans="17:17">
      <c r="Q450" s="194"/>
    </row>
    <row r="451" ht="15" customHeight="1" spans="17:17">
      <c r="Q451" s="194"/>
    </row>
    <row r="452" ht="15" customHeight="1" spans="17:17">
      <c r="Q452" s="194"/>
    </row>
    <row r="453" ht="15" customHeight="1" spans="17:17">
      <c r="Q453" s="194"/>
    </row>
    <row r="454" ht="15" customHeight="1" spans="17:17">
      <c r="Q454" s="194"/>
    </row>
    <row r="455" ht="15" customHeight="1" spans="17:17">
      <c r="Q455" s="194"/>
    </row>
    <row r="456" ht="15" customHeight="1" spans="17:17">
      <c r="Q456" s="194"/>
    </row>
    <row r="457" ht="15" customHeight="1" spans="17:17">
      <c r="Q457" s="194"/>
    </row>
    <row r="458" ht="15" customHeight="1" spans="17:17">
      <c r="Q458" s="194"/>
    </row>
    <row r="459" ht="15" customHeight="1" spans="17:17">
      <c r="Q459" s="194"/>
    </row>
    <row r="460" ht="15" customHeight="1" spans="17:17">
      <c r="Q460" s="194"/>
    </row>
    <row r="461" ht="15" customHeight="1" spans="17:17">
      <c r="Q461" s="194"/>
    </row>
    <row r="462" ht="15" customHeight="1" spans="17:17">
      <c r="Q462" s="194"/>
    </row>
    <row r="463" ht="15" customHeight="1" spans="17:17">
      <c r="Q463" s="194"/>
    </row>
    <row r="464" ht="15" customHeight="1" spans="17:17">
      <c r="Q464" s="194"/>
    </row>
    <row r="465" ht="15" customHeight="1" spans="17:17">
      <c r="Q465" s="194"/>
    </row>
    <row r="466" ht="15" customHeight="1" spans="17:17">
      <c r="Q466" s="194"/>
    </row>
    <row r="467" ht="15" customHeight="1" spans="17:17">
      <c r="Q467" s="194"/>
    </row>
    <row r="468" ht="15" customHeight="1" spans="17:17">
      <c r="Q468" s="194"/>
    </row>
    <row r="469" ht="15" customHeight="1" spans="17:17">
      <c r="Q469" s="194"/>
    </row>
    <row r="470" ht="15" customHeight="1" spans="17:17">
      <c r="Q470" s="194"/>
    </row>
    <row r="471" ht="15" customHeight="1" spans="17:17">
      <c r="Q471" s="194"/>
    </row>
    <row r="472" ht="15" customHeight="1" spans="17:17">
      <c r="Q472" s="194"/>
    </row>
    <row r="473" ht="15" customHeight="1" spans="17:17">
      <c r="Q473" s="194"/>
    </row>
    <row r="474" ht="15" customHeight="1" spans="17:17">
      <c r="Q474" s="194"/>
    </row>
    <row r="475" ht="15" customHeight="1" spans="17:17">
      <c r="Q475" s="194"/>
    </row>
    <row r="476" ht="15" customHeight="1" spans="17:17">
      <c r="Q476" s="194"/>
    </row>
    <row r="477" ht="15" customHeight="1" spans="17:17">
      <c r="Q477" s="194"/>
    </row>
    <row r="478" ht="15" customHeight="1" spans="17:17">
      <c r="Q478" s="194"/>
    </row>
    <row r="479" ht="15" customHeight="1" spans="17:17">
      <c r="Q479" s="194"/>
    </row>
    <row r="480" ht="15" customHeight="1" spans="17:17">
      <c r="Q480" s="194"/>
    </row>
    <row r="481" ht="15" customHeight="1" spans="17:17">
      <c r="Q481" s="194"/>
    </row>
    <row r="482" ht="15" customHeight="1" spans="17:17">
      <c r="Q482" s="194"/>
    </row>
    <row r="483" ht="15" customHeight="1" spans="17:17">
      <c r="Q483" s="194"/>
    </row>
    <row r="484" ht="15" customHeight="1" spans="17:17">
      <c r="Q484" s="194"/>
    </row>
    <row r="485" ht="15" customHeight="1" spans="17:17">
      <c r="Q485" s="194"/>
    </row>
    <row r="486" ht="15" customHeight="1" spans="17:17">
      <c r="Q486" s="194"/>
    </row>
    <row r="487" ht="15" customHeight="1" spans="17:17">
      <c r="Q487" s="194"/>
    </row>
    <row r="488" ht="15" customHeight="1" spans="17:17">
      <c r="Q488" s="194"/>
    </row>
    <row r="489" ht="15" customHeight="1" spans="17:17">
      <c r="Q489" s="194"/>
    </row>
    <row r="490" ht="15" customHeight="1" spans="17:17">
      <c r="Q490" s="194"/>
    </row>
    <row r="491" ht="15" customHeight="1" spans="17:17">
      <c r="Q491" s="194"/>
    </row>
    <row r="492" ht="15" customHeight="1" spans="17:17">
      <c r="Q492" s="194"/>
    </row>
    <row r="493" ht="15" customHeight="1" spans="17:17">
      <c r="Q493" s="194"/>
    </row>
    <row r="494" ht="15" customHeight="1" spans="17:17">
      <c r="Q494" s="194"/>
    </row>
    <row r="495" ht="15" customHeight="1" spans="17:17">
      <c r="Q495" s="194"/>
    </row>
    <row r="496" ht="15" customHeight="1" spans="17:17">
      <c r="Q496" s="194"/>
    </row>
    <row r="497" ht="15" customHeight="1" spans="17:17">
      <c r="Q497" s="194"/>
    </row>
    <row r="498" ht="15" customHeight="1" spans="17:17">
      <c r="Q498" s="194"/>
    </row>
    <row r="499" ht="15" customHeight="1" spans="17:17">
      <c r="Q499" s="194"/>
    </row>
    <row r="500" ht="15" customHeight="1" spans="17:17">
      <c r="Q500" s="194"/>
    </row>
    <row r="501" ht="15" customHeight="1" spans="17:17">
      <c r="Q501" s="194"/>
    </row>
    <row r="502" ht="15" customHeight="1" spans="17:17">
      <c r="Q502" s="194"/>
    </row>
    <row r="503" ht="15" customHeight="1" spans="17:17">
      <c r="Q503" s="194"/>
    </row>
    <row r="504" ht="15" customHeight="1" spans="17:17">
      <c r="Q504" s="194"/>
    </row>
    <row r="505" ht="15" customHeight="1" spans="17:17">
      <c r="Q505" s="194"/>
    </row>
    <row r="506" ht="15" customHeight="1" spans="17:17">
      <c r="Q506" s="194"/>
    </row>
    <row r="507" ht="15" customHeight="1" spans="17:17">
      <c r="Q507" s="194"/>
    </row>
    <row r="508" ht="15" customHeight="1" spans="17:17">
      <c r="Q508" s="194"/>
    </row>
    <row r="509" ht="15" customHeight="1" spans="17:17">
      <c r="Q509" s="194"/>
    </row>
    <row r="510" ht="15" customHeight="1" spans="17:17">
      <c r="Q510" s="194"/>
    </row>
    <row r="511" ht="15" customHeight="1" spans="17:17">
      <c r="Q511" s="194"/>
    </row>
    <row r="512" ht="15" customHeight="1" spans="17:17">
      <c r="Q512" s="194"/>
    </row>
    <row r="513" ht="15" customHeight="1" spans="17:17">
      <c r="Q513" s="194"/>
    </row>
    <row r="514" ht="15" customHeight="1" spans="17:17">
      <c r="Q514" s="194"/>
    </row>
    <row r="515" ht="15" customHeight="1" spans="17:17">
      <c r="Q515" s="194"/>
    </row>
    <row r="516" ht="15" customHeight="1" spans="17:17">
      <c r="Q516" s="194"/>
    </row>
    <row r="517" ht="15" customHeight="1" spans="17:17">
      <c r="Q517" s="194"/>
    </row>
    <row r="518" ht="15" customHeight="1" spans="17:17">
      <c r="Q518" s="194"/>
    </row>
    <row r="519" ht="15" customHeight="1" spans="17:17">
      <c r="Q519" s="194"/>
    </row>
    <row r="520" ht="15" customHeight="1" spans="17:17">
      <c r="Q520" s="194"/>
    </row>
    <row r="521" ht="15" customHeight="1" spans="17:17">
      <c r="Q521" s="194"/>
    </row>
    <row r="522" ht="15" customHeight="1" spans="17:17">
      <c r="Q522" s="194"/>
    </row>
    <row r="523" ht="15" customHeight="1" spans="17:17">
      <c r="Q523" s="194"/>
    </row>
    <row r="524" ht="15" customHeight="1" spans="17:17">
      <c r="Q524" s="194"/>
    </row>
    <row r="525" ht="15" customHeight="1" spans="17:17">
      <c r="Q525" s="194"/>
    </row>
    <row r="526" ht="15" customHeight="1" spans="17:17">
      <c r="Q526" s="194"/>
    </row>
    <row r="527" ht="15" customHeight="1" spans="17:17">
      <c r="Q527" s="194"/>
    </row>
    <row r="528" ht="15" customHeight="1" spans="17:17">
      <c r="Q528" s="194"/>
    </row>
    <row r="529" ht="15" customHeight="1" spans="17:17">
      <c r="Q529" s="194"/>
    </row>
    <row r="530" ht="15" customHeight="1" spans="17:17">
      <c r="Q530" s="194"/>
    </row>
    <row r="531" ht="15" customHeight="1" spans="17:17">
      <c r="Q531" s="194"/>
    </row>
    <row r="532" ht="15" customHeight="1" spans="17:17">
      <c r="Q532" s="194"/>
    </row>
    <row r="533" ht="15" customHeight="1" spans="17:17">
      <c r="Q533" s="194"/>
    </row>
    <row r="534" ht="15" customHeight="1" spans="17:17">
      <c r="Q534" s="194"/>
    </row>
    <row r="535" ht="15" customHeight="1" spans="17:17">
      <c r="Q535" s="194"/>
    </row>
    <row r="536" ht="15" customHeight="1" spans="17:17">
      <c r="Q536" s="194"/>
    </row>
    <row r="537" ht="15" customHeight="1" spans="17:17">
      <c r="Q537" s="194"/>
    </row>
    <row r="538" ht="15" customHeight="1" spans="17:17">
      <c r="Q538" s="194"/>
    </row>
    <row r="539" ht="15" customHeight="1" spans="17:17">
      <c r="Q539" s="194"/>
    </row>
    <row r="540" ht="15" customHeight="1" spans="17:17">
      <c r="Q540" s="194"/>
    </row>
    <row r="541" ht="15" customHeight="1" spans="17:17">
      <c r="Q541" s="194"/>
    </row>
    <row r="542" ht="15" customHeight="1" spans="17:17">
      <c r="Q542" s="194"/>
    </row>
    <row r="543" ht="15" customHeight="1" spans="17:17">
      <c r="Q543" s="194"/>
    </row>
    <row r="544" ht="15" customHeight="1" spans="17:17">
      <c r="Q544" s="194"/>
    </row>
    <row r="545" ht="15" customHeight="1" spans="17:17">
      <c r="Q545" s="194"/>
    </row>
    <row r="546" ht="15" customHeight="1" spans="17:17">
      <c r="Q546" s="194"/>
    </row>
    <row r="547" ht="15" customHeight="1" spans="17:17">
      <c r="Q547" s="194"/>
    </row>
    <row r="548" ht="15" customHeight="1" spans="17:17">
      <c r="Q548" s="194"/>
    </row>
    <row r="549" ht="15" customHeight="1" spans="17:17">
      <c r="Q549" s="194"/>
    </row>
    <row r="550" ht="15" customHeight="1" spans="17:17">
      <c r="Q550" s="194"/>
    </row>
    <row r="551" ht="15" customHeight="1" spans="17:17">
      <c r="Q551" s="194"/>
    </row>
    <row r="552" ht="15" customHeight="1" spans="17:17">
      <c r="Q552" s="194"/>
    </row>
    <row r="553" ht="15" customHeight="1" spans="17:17">
      <c r="Q553" s="194"/>
    </row>
    <row r="554" ht="15" customHeight="1" spans="17:17">
      <c r="Q554" s="194"/>
    </row>
    <row r="555" ht="15" customHeight="1" spans="17:17">
      <c r="Q555" s="194"/>
    </row>
    <row r="556" ht="15" customHeight="1" spans="17:17">
      <c r="Q556" s="194"/>
    </row>
    <row r="557" ht="15" customHeight="1" spans="17:17">
      <c r="Q557" s="194"/>
    </row>
    <row r="558" ht="15" customHeight="1" spans="17:17">
      <c r="Q558" s="194"/>
    </row>
    <row r="559" ht="15" customHeight="1" spans="17:17">
      <c r="Q559" s="194"/>
    </row>
    <row r="560" ht="15" customHeight="1" spans="17:17">
      <c r="Q560" s="194"/>
    </row>
    <row r="561" ht="15" customHeight="1" spans="17:17">
      <c r="Q561" s="194"/>
    </row>
    <row r="562" ht="15" customHeight="1" spans="17:17">
      <c r="Q562" s="194"/>
    </row>
    <row r="563" ht="15" customHeight="1" spans="17:17">
      <c r="Q563" s="194"/>
    </row>
    <row r="564" ht="15" customHeight="1" spans="17:17">
      <c r="Q564" s="194"/>
    </row>
    <row r="565" ht="15" customHeight="1" spans="17:17">
      <c r="Q565" s="194"/>
    </row>
    <row r="566" ht="15" customHeight="1" spans="17:17">
      <c r="Q566" s="194"/>
    </row>
    <row r="567" ht="15" customHeight="1" spans="17:17">
      <c r="Q567" s="194"/>
    </row>
    <row r="568" ht="15" customHeight="1" spans="17:17">
      <c r="Q568" s="194"/>
    </row>
    <row r="569" ht="15" customHeight="1" spans="17:17">
      <c r="Q569" s="194"/>
    </row>
    <row r="570" ht="15" customHeight="1" spans="17:17">
      <c r="Q570" s="194"/>
    </row>
    <row r="571" ht="15" customHeight="1" spans="17:17">
      <c r="Q571" s="194"/>
    </row>
    <row r="572" ht="15" customHeight="1" spans="17:17">
      <c r="Q572" s="194"/>
    </row>
    <row r="573" ht="15" customHeight="1" spans="17:17">
      <c r="Q573" s="194"/>
    </row>
    <row r="574" ht="15" customHeight="1" spans="17:17">
      <c r="Q574" s="194"/>
    </row>
    <row r="575" ht="15" customHeight="1" spans="17:17">
      <c r="Q575" s="194"/>
    </row>
    <row r="576" ht="15" customHeight="1" spans="17:17">
      <c r="Q576" s="194"/>
    </row>
    <row r="577" ht="15" customHeight="1" spans="17:17">
      <c r="Q577" s="194"/>
    </row>
    <row r="578" ht="15" customHeight="1" spans="17:17">
      <c r="Q578" s="194"/>
    </row>
    <row r="579" ht="15" customHeight="1" spans="17:17">
      <c r="Q579" s="194"/>
    </row>
    <row r="580" ht="15" customHeight="1" spans="17:17">
      <c r="Q580" s="194"/>
    </row>
    <row r="581" ht="15" customHeight="1" spans="17:17">
      <c r="Q581" s="194"/>
    </row>
    <row r="582" ht="15" customHeight="1" spans="17:17">
      <c r="Q582" s="194"/>
    </row>
    <row r="583" ht="15" customHeight="1" spans="17:17">
      <c r="Q583" s="194"/>
    </row>
    <row r="584" ht="15" customHeight="1" spans="17:17">
      <c r="Q584" s="194"/>
    </row>
    <row r="585" ht="15" customHeight="1" spans="17:17">
      <c r="Q585" s="194"/>
    </row>
    <row r="586" ht="15" customHeight="1" spans="17:17">
      <c r="Q586" s="194"/>
    </row>
    <row r="587" ht="15" customHeight="1" spans="17:17">
      <c r="Q587" s="194"/>
    </row>
    <row r="588" ht="15" customHeight="1" spans="17:17">
      <c r="Q588" s="194"/>
    </row>
    <row r="589" ht="15" customHeight="1" spans="17:17">
      <c r="Q589" s="194"/>
    </row>
    <row r="590" ht="15" customHeight="1" spans="17:17">
      <c r="Q590" s="194"/>
    </row>
    <row r="591" ht="15" customHeight="1" spans="17:17">
      <c r="Q591" s="194"/>
    </row>
    <row r="592" ht="15" customHeight="1" spans="17:17">
      <c r="Q592" s="194"/>
    </row>
    <row r="593" ht="15" customHeight="1" spans="17:17">
      <c r="Q593" s="194"/>
    </row>
    <row r="594" ht="15" customHeight="1" spans="17:17">
      <c r="Q594" s="194"/>
    </row>
    <row r="595" ht="15" customHeight="1" spans="17:17">
      <c r="Q595" s="194"/>
    </row>
    <row r="596" ht="15" customHeight="1" spans="17:17">
      <c r="Q596" s="194"/>
    </row>
    <row r="597" ht="15" customHeight="1" spans="17:17">
      <c r="Q597" s="194"/>
    </row>
    <row r="598" ht="15" customHeight="1" spans="17:17">
      <c r="Q598" s="194"/>
    </row>
    <row r="599" ht="15" customHeight="1" spans="17:17">
      <c r="Q599" s="194"/>
    </row>
    <row r="600" ht="15" customHeight="1" spans="17:17">
      <c r="Q600" s="194"/>
    </row>
    <row r="601" ht="15" customHeight="1" spans="17:17">
      <c r="Q601" s="194"/>
    </row>
    <row r="602" ht="15" customHeight="1" spans="17:17">
      <c r="Q602" s="194"/>
    </row>
    <row r="603" ht="15" customHeight="1" spans="17:17">
      <c r="Q603" s="194"/>
    </row>
    <row r="604" ht="15" customHeight="1" spans="17:17">
      <c r="Q604" s="194"/>
    </row>
    <row r="605" ht="15" customHeight="1" spans="17:17">
      <c r="Q605" s="194"/>
    </row>
    <row r="606" ht="15" customHeight="1" spans="17:17">
      <c r="Q606" s="194"/>
    </row>
    <row r="607" ht="15" customHeight="1" spans="17:17">
      <c r="Q607" s="194"/>
    </row>
    <row r="608" ht="15" customHeight="1" spans="17:17">
      <c r="Q608" s="194"/>
    </row>
    <row r="609" ht="15" customHeight="1" spans="17:17">
      <c r="Q609" s="194"/>
    </row>
    <row r="610" ht="15" customHeight="1" spans="17:17">
      <c r="Q610" s="194"/>
    </row>
    <row r="611" ht="15" customHeight="1" spans="17:17">
      <c r="Q611" s="194"/>
    </row>
    <row r="612" ht="15" customHeight="1" spans="17:17">
      <c r="Q612" s="194"/>
    </row>
    <row r="613" ht="15" customHeight="1" spans="17:17">
      <c r="Q613" s="194"/>
    </row>
    <row r="614" ht="15" customHeight="1" spans="17:17">
      <c r="Q614" s="194"/>
    </row>
    <row r="615" ht="15" customHeight="1" spans="17:17">
      <c r="Q615" s="194"/>
    </row>
    <row r="616" ht="15" customHeight="1" spans="17:17">
      <c r="Q616" s="194"/>
    </row>
    <row r="617" ht="15" customHeight="1" spans="17:17">
      <c r="Q617" s="194"/>
    </row>
    <row r="618" ht="15" customHeight="1" spans="17:17">
      <c r="Q618" s="194"/>
    </row>
    <row r="619" ht="15" customHeight="1" spans="17:17">
      <c r="Q619" s="194"/>
    </row>
    <row r="620" ht="15" customHeight="1" spans="17:17">
      <c r="Q620" s="194"/>
    </row>
    <row r="621" ht="15" customHeight="1" spans="17:17">
      <c r="Q621" s="194"/>
    </row>
    <row r="622" ht="15" customHeight="1" spans="17:17">
      <c r="Q622" s="194"/>
    </row>
    <row r="623" ht="15" customHeight="1" spans="17:17">
      <c r="Q623" s="194"/>
    </row>
    <row r="624" ht="15" customHeight="1" spans="17:17">
      <c r="Q624" s="194"/>
    </row>
    <row r="625" ht="15" customHeight="1" spans="17:17">
      <c r="Q625" s="194"/>
    </row>
    <row r="626" ht="15" customHeight="1" spans="17:17">
      <c r="Q626" s="194"/>
    </row>
    <row r="627" ht="15" customHeight="1" spans="17:17">
      <c r="Q627" s="194"/>
    </row>
    <row r="628" ht="15" customHeight="1" spans="17:17">
      <c r="Q628" s="194"/>
    </row>
    <row r="629" ht="15" customHeight="1" spans="17:17">
      <c r="Q629" s="194"/>
    </row>
    <row r="630" ht="15" customHeight="1" spans="17:17">
      <c r="Q630" s="194"/>
    </row>
    <row r="631" ht="15" customHeight="1" spans="17:17">
      <c r="Q631" s="194"/>
    </row>
    <row r="632" ht="15" customHeight="1" spans="17:17">
      <c r="Q632" s="194"/>
    </row>
    <row r="633" ht="15" customHeight="1" spans="17:17">
      <c r="Q633" s="194"/>
    </row>
    <row r="634" ht="15" customHeight="1" spans="17:17">
      <c r="Q634" s="194"/>
    </row>
    <row r="635" ht="15" customHeight="1" spans="17:17">
      <c r="Q635" s="194"/>
    </row>
    <row r="636" ht="15" customHeight="1" spans="17:17">
      <c r="Q636" s="194"/>
    </row>
    <row r="637" ht="15" customHeight="1" spans="17:17">
      <c r="Q637" s="194"/>
    </row>
    <row r="638" ht="15" customHeight="1" spans="17:17">
      <c r="Q638" s="194"/>
    </row>
    <row r="639" ht="15" customHeight="1" spans="17:17">
      <c r="Q639" s="194"/>
    </row>
    <row r="640" ht="15" customHeight="1" spans="17:17">
      <c r="Q640" s="194"/>
    </row>
    <row r="641" ht="15" customHeight="1" spans="17:17">
      <c r="Q641" s="194"/>
    </row>
    <row r="642" ht="15" customHeight="1" spans="17:17">
      <c r="Q642" s="194"/>
    </row>
    <row r="643" ht="15" customHeight="1" spans="17:17">
      <c r="Q643" s="194"/>
    </row>
    <row r="644" ht="15" customHeight="1" spans="17:17">
      <c r="Q644" s="194"/>
    </row>
    <row r="645" ht="15" customHeight="1" spans="17:17">
      <c r="Q645" s="194"/>
    </row>
    <row r="646" ht="15" customHeight="1" spans="17:17">
      <c r="Q646" s="194"/>
    </row>
    <row r="647" ht="15" customHeight="1" spans="17:17">
      <c r="Q647" s="194"/>
    </row>
    <row r="648" ht="15" customHeight="1" spans="17:17">
      <c r="Q648" s="194"/>
    </row>
    <row r="649" ht="15" customHeight="1" spans="17:17">
      <c r="Q649" s="194"/>
    </row>
    <row r="650" ht="15" customHeight="1" spans="17:17">
      <c r="Q650" s="194"/>
    </row>
    <row r="651" ht="15" customHeight="1" spans="17:17">
      <c r="Q651" s="194"/>
    </row>
    <row r="652" ht="15" customHeight="1" spans="17:17">
      <c r="Q652" s="194"/>
    </row>
    <row r="653" ht="15" customHeight="1" spans="17:17">
      <c r="Q653" s="194"/>
    </row>
    <row r="654" ht="15" customHeight="1" spans="17:17">
      <c r="Q654" s="194"/>
    </row>
    <row r="655" ht="15" customHeight="1" spans="17:17">
      <c r="Q655" s="194"/>
    </row>
    <row r="656" ht="15" customHeight="1" spans="17:17">
      <c r="Q656" s="194"/>
    </row>
    <row r="657" ht="15" customHeight="1" spans="17:17">
      <c r="Q657" s="194"/>
    </row>
    <row r="658" ht="15" customHeight="1" spans="17:17">
      <c r="Q658" s="194"/>
    </row>
    <row r="659" ht="15" customHeight="1" spans="17:17">
      <c r="Q659" s="194"/>
    </row>
    <row r="660" ht="15" customHeight="1" spans="17:17">
      <c r="Q660" s="194"/>
    </row>
    <row r="661" ht="15" customHeight="1" spans="17:17">
      <c r="Q661" s="194"/>
    </row>
    <row r="662" ht="15" customHeight="1" spans="17:17">
      <c r="Q662" s="194"/>
    </row>
    <row r="663" ht="15" customHeight="1" spans="17:17">
      <c r="Q663" s="194"/>
    </row>
    <row r="664" ht="15" customHeight="1" spans="17:17">
      <c r="Q664" s="194"/>
    </row>
    <row r="665" ht="15" customHeight="1" spans="17:17">
      <c r="Q665" s="194"/>
    </row>
    <row r="666" ht="15" customHeight="1" spans="17:17">
      <c r="Q666" s="194"/>
    </row>
    <row r="667" ht="15" customHeight="1" spans="17:17">
      <c r="Q667" s="194"/>
    </row>
    <row r="668" ht="15" customHeight="1" spans="17:17">
      <c r="Q668" s="194"/>
    </row>
    <row r="669" ht="15" customHeight="1" spans="17:17">
      <c r="Q669" s="194"/>
    </row>
    <row r="670" ht="15" customHeight="1" spans="17:17">
      <c r="Q670" s="194"/>
    </row>
    <row r="671" ht="15" customHeight="1" spans="17:17">
      <c r="Q671" s="194"/>
    </row>
    <row r="672" ht="15" customHeight="1" spans="17:17">
      <c r="Q672" s="194"/>
    </row>
    <row r="673" ht="15" customHeight="1" spans="17:17">
      <c r="Q673" s="194"/>
    </row>
    <row r="674" ht="15" customHeight="1" spans="17:17">
      <c r="Q674" s="194"/>
    </row>
    <row r="675" ht="15" customHeight="1" spans="17:17">
      <c r="Q675" s="194"/>
    </row>
    <row r="676" ht="15" customHeight="1" spans="17:17">
      <c r="Q676" s="194"/>
    </row>
    <row r="677" ht="15" customHeight="1" spans="17:17">
      <c r="Q677" s="194"/>
    </row>
    <row r="678" ht="15" customHeight="1" spans="17:17">
      <c r="Q678" s="194"/>
    </row>
    <row r="679" ht="15" customHeight="1" spans="17:17">
      <c r="Q679" s="194"/>
    </row>
    <row r="680" ht="15" customHeight="1" spans="17:17">
      <c r="Q680" s="194"/>
    </row>
    <row r="681" ht="15" customHeight="1" spans="17:17">
      <c r="Q681" s="194"/>
    </row>
    <row r="682" ht="15" customHeight="1" spans="17:17">
      <c r="Q682" s="194"/>
    </row>
    <row r="683" ht="15" customHeight="1" spans="17:17">
      <c r="Q683" s="194"/>
    </row>
    <row r="684" ht="15" customHeight="1" spans="17:17">
      <c r="Q684" s="194"/>
    </row>
    <row r="685" ht="15" customHeight="1" spans="17:17">
      <c r="Q685" s="194"/>
    </row>
    <row r="686" ht="15" customHeight="1" spans="17:17">
      <c r="Q686" s="194"/>
    </row>
    <row r="687" ht="15" customHeight="1" spans="17:17">
      <c r="Q687" s="194"/>
    </row>
    <row r="688" ht="15" customHeight="1" spans="17:17">
      <c r="Q688" s="194"/>
    </row>
    <row r="689" ht="15" customHeight="1" spans="17:17">
      <c r="Q689" s="194"/>
    </row>
    <row r="690" ht="15" customHeight="1" spans="17:17">
      <c r="Q690" s="194"/>
    </row>
    <row r="691" ht="15" customHeight="1" spans="17:17">
      <c r="Q691" s="194"/>
    </row>
    <row r="692" ht="15" customHeight="1" spans="17:17">
      <c r="Q692" s="194"/>
    </row>
    <row r="693" ht="15" customHeight="1" spans="17:17">
      <c r="Q693" s="194"/>
    </row>
    <row r="694" ht="15" customHeight="1" spans="17:17">
      <c r="Q694" s="194"/>
    </row>
    <row r="695" ht="15" customHeight="1" spans="17:17">
      <c r="Q695" s="194"/>
    </row>
    <row r="696" ht="15" customHeight="1" spans="17:17">
      <c r="Q696" s="194"/>
    </row>
    <row r="697" ht="15" customHeight="1" spans="17:17">
      <c r="Q697" s="194"/>
    </row>
    <row r="698" ht="15" customHeight="1" spans="17:17">
      <c r="Q698" s="194"/>
    </row>
    <row r="699" ht="15" customHeight="1" spans="17:17">
      <c r="Q699" s="194"/>
    </row>
    <row r="700" ht="15" customHeight="1" spans="17:17">
      <c r="Q700" s="194"/>
    </row>
    <row r="701" ht="15" customHeight="1" spans="17:17">
      <c r="Q701" s="194"/>
    </row>
    <row r="702" ht="15" customHeight="1" spans="17:17">
      <c r="Q702" s="194"/>
    </row>
    <row r="703" ht="15" customHeight="1" spans="17:17">
      <c r="Q703" s="194"/>
    </row>
    <row r="704" ht="15" customHeight="1" spans="17:17">
      <c r="Q704" s="194"/>
    </row>
    <row r="705" ht="15" customHeight="1" spans="17:17">
      <c r="Q705" s="194"/>
    </row>
    <row r="706" ht="15" customHeight="1" spans="17:17">
      <c r="Q706" s="194"/>
    </row>
    <row r="707" ht="15" customHeight="1" spans="17:17">
      <c r="Q707" s="194"/>
    </row>
    <row r="708" ht="15" customHeight="1" spans="17:17">
      <c r="Q708" s="194"/>
    </row>
    <row r="709" ht="15" customHeight="1" spans="17:17">
      <c r="Q709" s="194"/>
    </row>
    <row r="710" ht="15" customHeight="1" spans="17:17">
      <c r="Q710" s="194"/>
    </row>
    <row r="711" ht="15" customHeight="1" spans="17:17">
      <c r="Q711" s="194"/>
    </row>
    <row r="712" ht="15" customHeight="1" spans="17:17">
      <c r="Q712" s="194"/>
    </row>
    <row r="713" ht="15" customHeight="1" spans="17:17">
      <c r="Q713" s="194"/>
    </row>
    <row r="714" ht="15" customHeight="1" spans="17:17">
      <c r="Q714" s="194"/>
    </row>
    <row r="715" ht="15" customHeight="1" spans="17:17">
      <c r="Q715" s="194"/>
    </row>
    <row r="716" ht="15" customHeight="1" spans="17:17">
      <c r="Q716" s="194"/>
    </row>
    <row r="717" ht="15" customHeight="1" spans="17:17">
      <c r="Q717" s="194"/>
    </row>
    <row r="718" ht="15" customHeight="1" spans="17:17">
      <c r="Q718" s="194"/>
    </row>
    <row r="719" ht="15" customHeight="1" spans="17:17">
      <c r="Q719" s="194"/>
    </row>
    <row r="720" ht="15" customHeight="1" spans="17:17">
      <c r="Q720" s="194"/>
    </row>
    <row r="721" ht="15" customHeight="1" spans="17:17">
      <c r="Q721" s="194"/>
    </row>
    <row r="722" ht="15" customHeight="1" spans="17:17">
      <c r="Q722" s="194"/>
    </row>
    <row r="723" ht="15" customHeight="1" spans="17:17">
      <c r="Q723" s="194"/>
    </row>
    <row r="724" ht="15" customHeight="1" spans="17:17">
      <c r="Q724" s="194"/>
    </row>
    <row r="725" ht="15" customHeight="1" spans="17:17">
      <c r="Q725" s="194"/>
    </row>
    <row r="726" ht="15" customHeight="1" spans="17:17">
      <c r="Q726" s="194"/>
    </row>
    <row r="727" ht="15" customHeight="1" spans="17:17">
      <c r="Q727" s="194"/>
    </row>
    <row r="728" ht="15" customHeight="1" spans="17:17">
      <c r="Q728" s="194"/>
    </row>
    <row r="729" ht="15" customHeight="1" spans="17:17">
      <c r="Q729" s="194"/>
    </row>
    <row r="730" ht="15" customHeight="1" spans="17:17">
      <c r="Q730" s="194"/>
    </row>
    <row r="731" ht="15" customHeight="1" spans="17:17">
      <c r="Q731" s="194"/>
    </row>
    <row r="732" ht="15" customHeight="1" spans="17:17">
      <c r="Q732" s="194"/>
    </row>
    <row r="733" ht="15" customHeight="1" spans="17:17">
      <c r="Q733" s="194"/>
    </row>
    <row r="734" ht="15" customHeight="1" spans="17:17">
      <c r="Q734" s="194"/>
    </row>
    <row r="735" ht="15" customHeight="1" spans="17:17">
      <c r="Q735" s="194"/>
    </row>
    <row r="736" ht="15" customHeight="1" spans="17:17">
      <c r="Q736" s="194"/>
    </row>
    <row r="737" ht="15" customHeight="1" spans="17:17">
      <c r="Q737" s="194"/>
    </row>
    <row r="738" ht="15" customHeight="1" spans="17:17">
      <c r="Q738" s="194"/>
    </row>
    <row r="739" ht="15" customHeight="1" spans="17:17">
      <c r="Q739" s="194"/>
    </row>
    <row r="740" ht="15" customHeight="1" spans="17:17">
      <c r="Q740" s="194"/>
    </row>
    <row r="741" ht="15" customHeight="1" spans="17:17">
      <c r="Q741" s="194"/>
    </row>
    <row r="742" ht="15" customHeight="1" spans="17:17">
      <c r="Q742" s="194"/>
    </row>
    <row r="743" ht="15" customHeight="1" spans="17:17">
      <c r="Q743" s="194"/>
    </row>
    <row r="744" ht="15" customHeight="1" spans="17:17">
      <c r="Q744" s="194"/>
    </row>
    <row r="745" ht="15" customHeight="1" spans="17:17">
      <c r="Q745" s="194"/>
    </row>
    <row r="746" ht="15" customHeight="1" spans="17:17">
      <c r="Q746" s="194"/>
    </row>
    <row r="747" ht="15" customHeight="1" spans="17:17">
      <c r="Q747" s="194"/>
    </row>
    <row r="748" ht="15" customHeight="1" spans="17:17">
      <c r="Q748" s="194"/>
    </row>
    <row r="749" ht="15" customHeight="1" spans="17:17">
      <c r="Q749" s="194"/>
    </row>
    <row r="750" ht="15" customHeight="1" spans="17:17">
      <c r="Q750" s="194"/>
    </row>
    <row r="751" ht="15" customHeight="1" spans="17:17">
      <c r="Q751" s="194"/>
    </row>
    <row r="752" ht="15" customHeight="1" spans="17:17">
      <c r="Q752" s="194"/>
    </row>
    <row r="753" ht="15" customHeight="1" spans="17:17">
      <c r="Q753" s="194"/>
    </row>
    <row r="754" ht="15" customHeight="1" spans="17:17">
      <c r="Q754" s="194"/>
    </row>
    <row r="755" ht="15" customHeight="1" spans="17:17">
      <c r="Q755" s="194"/>
    </row>
    <row r="756" ht="15" customHeight="1" spans="17:17">
      <c r="Q756" s="194"/>
    </row>
    <row r="757" ht="15" customHeight="1" spans="17:17">
      <c r="Q757" s="194"/>
    </row>
    <row r="758" ht="15" customHeight="1" spans="17:17">
      <c r="Q758" s="194"/>
    </row>
    <row r="759" ht="15" customHeight="1" spans="17:17">
      <c r="Q759" s="194"/>
    </row>
    <row r="760" ht="15" customHeight="1" spans="17:17">
      <c r="Q760" s="194"/>
    </row>
    <row r="761" ht="15" customHeight="1" spans="17:17">
      <c r="Q761" s="194"/>
    </row>
    <row r="762" ht="15" customHeight="1" spans="17:17">
      <c r="Q762" s="194"/>
    </row>
    <row r="763" ht="15" customHeight="1" spans="17:17">
      <c r="Q763" s="194"/>
    </row>
    <row r="764" ht="15" customHeight="1" spans="17:17">
      <c r="Q764" s="194"/>
    </row>
    <row r="765" ht="15" customHeight="1" spans="17:17">
      <c r="Q765" s="194"/>
    </row>
    <row r="766" ht="15" customHeight="1" spans="17:17">
      <c r="Q766" s="194"/>
    </row>
    <row r="767" ht="15" customHeight="1" spans="17:17">
      <c r="Q767" s="194"/>
    </row>
    <row r="768" ht="15" customHeight="1" spans="17:17">
      <c r="Q768" s="194"/>
    </row>
    <row r="769" ht="15" customHeight="1" spans="17:17">
      <c r="Q769" s="194"/>
    </row>
    <row r="770" ht="15" customHeight="1" spans="17:17">
      <c r="Q770" s="194"/>
    </row>
    <row r="771" ht="15" customHeight="1" spans="17:17">
      <c r="Q771" s="194"/>
    </row>
    <row r="772" ht="15" customHeight="1" spans="17:17">
      <c r="Q772" s="194"/>
    </row>
    <row r="773" ht="15" customHeight="1" spans="17:17">
      <c r="Q773" s="194"/>
    </row>
    <row r="774" ht="15" customHeight="1" spans="17:17">
      <c r="Q774" s="194"/>
    </row>
    <row r="775" ht="15" customHeight="1" spans="17:17">
      <c r="Q775" s="194"/>
    </row>
    <row r="776" ht="15" customHeight="1" spans="17:17">
      <c r="Q776" s="194"/>
    </row>
    <row r="777" ht="15" customHeight="1" spans="17:17">
      <c r="Q777" s="194"/>
    </row>
    <row r="778" ht="15" customHeight="1" spans="17:17">
      <c r="Q778" s="194"/>
    </row>
    <row r="779" ht="15" customHeight="1" spans="17:17">
      <c r="Q779" s="194"/>
    </row>
    <row r="780" ht="15" customHeight="1" spans="17:17">
      <c r="Q780" s="194"/>
    </row>
    <row r="781" ht="15" customHeight="1" spans="17:17">
      <c r="Q781" s="194"/>
    </row>
    <row r="782" ht="15" customHeight="1" spans="17:17">
      <c r="Q782" s="194"/>
    </row>
    <row r="783" ht="15" customHeight="1" spans="17:17">
      <c r="Q783" s="194"/>
    </row>
    <row r="784" ht="15" customHeight="1" spans="17:17">
      <c r="Q784" s="194"/>
    </row>
    <row r="785" ht="15" customHeight="1" spans="17:17">
      <c r="Q785" s="194"/>
    </row>
    <row r="786" ht="15" customHeight="1" spans="17:17">
      <c r="Q786" s="194"/>
    </row>
    <row r="787" ht="15" customHeight="1" spans="17:17">
      <c r="Q787" s="194"/>
    </row>
    <row r="788" ht="15" customHeight="1" spans="17:17">
      <c r="Q788" s="194"/>
    </row>
    <row r="789" ht="15" customHeight="1" spans="17:17">
      <c r="Q789" s="194"/>
    </row>
    <row r="790" ht="15" customHeight="1" spans="17:17">
      <c r="Q790" s="194"/>
    </row>
    <row r="791" ht="15" customHeight="1" spans="17:17">
      <c r="Q791" s="194"/>
    </row>
    <row r="792" ht="15" customHeight="1" spans="17:17">
      <c r="Q792" s="194"/>
    </row>
    <row r="793" ht="15" customHeight="1" spans="17:17">
      <c r="Q793" s="194"/>
    </row>
    <row r="794" ht="15" customHeight="1" spans="17:17">
      <c r="Q794" s="194"/>
    </row>
    <row r="795" ht="15" customHeight="1" spans="17:17">
      <c r="Q795" s="194"/>
    </row>
    <row r="796" ht="15" customHeight="1" spans="17:17">
      <c r="Q796" s="194"/>
    </row>
    <row r="797" ht="15" customHeight="1" spans="17:17">
      <c r="Q797" s="194"/>
    </row>
    <row r="798" ht="15" customHeight="1" spans="17:17">
      <c r="Q798" s="194"/>
    </row>
    <row r="799" ht="15" customHeight="1" spans="17:17">
      <c r="Q799" s="194"/>
    </row>
    <row r="800" ht="15" customHeight="1" spans="17:17">
      <c r="Q800" s="194"/>
    </row>
    <row r="801" ht="15" customHeight="1" spans="17:17">
      <c r="Q801" s="194"/>
    </row>
    <row r="802" ht="15" customHeight="1" spans="17:17">
      <c r="Q802" s="194"/>
    </row>
    <row r="803" ht="15" customHeight="1" spans="17:17">
      <c r="Q803" s="194"/>
    </row>
    <row r="804" ht="15" customHeight="1" spans="17:17">
      <c r="Q804" s="194"/>
    </row>
    <row r="805" ht="15" customHeight="1" spans="17:17">
      <c r="Q805" s="194"/>
    </row>
    <row r="806" ht="15" customHeight="1" spans="17:17">
      <c r="Q806" s="194"/>
    </row>
    <row r="807" ht="15" customHeight="1" spans="17:17">
      <c r="Q807" s="194"/>
    </row>
    <row r="808" ht="15" customHeight="1" spans="17:17">
      <c r="Q808" s="194"/>
    </row>
    <row r="809" ht="15" customHeight="1" spans="17:17">
      <c r="Q809" s="194"/>
    </row>
    <row r="810" ht="15" customHeight="1" spans="17:17">
      <c r="Q810" s="194"/>
    </row>
    <row r="811" ht="15" customHeight="1" spans="17:17">
      <c r="Q811" s="194"/>
    </row>
    <row r="812" ht="15" customHeight="1" spans="17:17">
      <c r="Q812" s="194"/>
    </row>
    <row r="813" ht="15" customHeight="1" spans="17:17">
      <c r="Q813" s="194"/>
    </row>
    <row r="814" ht="15" customHeight="1" spans="17:17">
      <c r="Q814" s="194"/>
    </row>
    <row r="815" ht="15" customHeight="1" spans="17:17">
      <c r="Q815" s="194"/>
    </row>
    <row r="816" ht="15" customHeight="1" spans="17:17">
      <c r="Q816" s="194"/>
    </row>
    <row r="817" ht="15" customHeight="1" spans="17:17">
      <c r="Q817" s="194"/>
    </row>
    <row r="818" ht="15" customHeight="1" spans="17:17">
      <c r="Q818" s="194"/>
    </row>
    <row r="819" ht="15" customHeight="1" spans="17:17">
      <c r="Q819" s="194"/>
    </row>
    <row r="820" ht="15" customHeight="1" spans="17:17">
      <c r="Q820" s="194"/>
    </row>
    <row r="821" ht="15" customHeight="1" spans="17:17">
      <c r="Q821" s="194"/>
    </row>
    <row r="822" ht="15" customHeight="1" spans="17:17">
      <c r="Q822" s="194"/>
    </row>
    <row r="823" ht="15" customHeight="1" spans="17:17">
      <c r="Q823" s="194"/>
    </row>
    <row r="824" ht="15" customHeight="1" spans="17:17">
      <c r="Q824" s="194"/>
    </row>
    <row r="825" ht="15" customHeight="1" spans="17:17">
      <c r="Q825" s="194"/>
    </row>
    <row r="826" ht="15" customHeight="1" spans="17:17">
      <c r="Q826" s="194"/>
    </row>
    <row r="827" ht="15" customHeight="1" spans="17:17">
      <c r="Q827" s="194"/>
    </row>
    <row r="828" ht="15" customHeight="1" spans="17:17">
      <c r="Q828" s="194"/>
    </row>
    <row r="829" ht="15" customHeight="1" spans="17:17">
      <c r="Q829" s="194"/>
    </row>
    <row r="830" ht="15" customHeight="1" spans="17:17">
      <c r="Q830" s="194"/>
    </row>
    <row r="831" ht="15" customHeight="1" spans="17:17">
      <c r="Q831" s="194"/>
    </row>
    <row r="832" ht="15" customHeight="1" spans="17:17">
      <c r="Q832" s="194"/>
    </row>
    <row r="833" ht="15" customHeight="1" spans="17:17">
      <c r="Q833" s="194"/>
    </row>
    <row r="834" ht="15" customHeight="1" spans="17:17">
      <c r="Q834" s="194"/>
    </row>
    <row r="835" ht="15" customHeight="1" spans="17:17">
      <c r="Q835" s="194"/>
    </row>
    <row r="836" ht="15" customHeight="1" spans="17:17">
      <c r="Q836" s="194"/>
    </row>
    <row r="837" ht="15" customHeight="1" spans="17:17">
      <c r="Q837" s="194"/>
    </row>
    <row r="838" ht="15" customHeight="1" spans="17:17">
      <c r="Q838" s="194"/>
    </row>
    <row r="839" ht="15" customHeight="1" spans="17:17">
      <c r="Q839" s="194"/>
    </row>
    <row r="840" ht="15" customHeight="1" spans="17:17">
      <c r="Q840" s="194"/>
    </row>
    <row r="841" ht="15" customHeight="1" spans="17:17">
      <c r="Q841" s="194"/>
    </row>
    <row r="842" ht="15" customHeight="1" spans="17:17">
      <c r="Q842" s="194"/>
    </row>
    <row r="843" ht="15" customHeight="1" spans="17:17">
      <c r="Q843" s="194"/>
    </row>
    <row r="844" ht="15" customHeight="1" spans="17:17">
      <c r="Q844" s="194"/>
    </row>
    <row r="845" ht="15" customHeight="1" spans="17:17">
      <c r="Q845" s="194"/>
    </row>
    <row r="846" ht="15" customHeight="1" spans="17:17">
      <c r="Q846" s="194"/>
    </row>
    <row r="847" ht="15" customHeight="1" spans="17:17">
      <c r="Q847" s="194"/>
    </row>
    <row r="848" ht="15" customHeight="1" spans="17:17">
      <c r="Q848" s="194"/>
    </row>
    <row r="849" ht="15" customHeight="1" spans="17:17">
      <c r="Q849" s="194"/>
    </row>
    <row r="850" ht="15" customHeight="1" spans="17:17">
      <c r="Q850" s="194"/>
    </row>
    <row r="851" ht="15" customHeight="1" spans="17:17">
      <c r="Q851" s="194"/>
    </row>
    <row r="852" ht="15" customHeight="1" spans="17:17">
      <c r="Q852" s="194"/>
    </row>
    <row r="853" ht="15" customHeight="1" spans="17:17">
      <c r="Q853" s="194"/>
    </row>
    <row r="854" ht="15" customHeight="1" spans="17:17">
      <c r="Q854" s="194"/>
    </row>
    <row r="855" ht="15" customHeight="1" spans="17:17">
      <c r="Q855" s="194"/>
    </row>
    <row r="856" ht="15" customHeight="1" spans="17:17">
      <c r="Q856" s="194"/>
    </row>
    <row r="857" ht="15" customHeight="1" spans="17:17">
      <c r="Q857" s="194"/>
    </row>
    <row r="858" ht="15" customHeight="1" spans="17:17">
      <c r="Q858" s="194"/>
    </row>
    <row r="859" ht="15" customHeight="1" spans="17:17">
      <c r="Q859" s="194"/>
    </row>
    <row r="860" ht="15" customHeight="1" spans="17:17">
      <c r="Q860" s="194"/>
    </row>
    <row r="861" ht="15" customHeight="1" spans="17:17">
      <c r="Q861" s="194"/>
    </row>
    <row r="862" ht="15" customHeight="1" spans="17:17">
      <c r="Q862" s="194"/>
    </row>
    <row r="863" ht="15" customHeight="1" spans="17:17">
      <c r="Q863" s="194"/>
    </row>
    <row r="864" ht="15" customHeight="1" spans="17:17">
      <c r="Q864" s="194"/>
    </row>
    <row r="865" ht="15" customHeight="1" spans="17:17">
      <c r="Q865" s="194"/>
    </row>
    <row r="866" ht="15" customHeight="1" spans="17:17">
      <c r="Q866" s="194"/>
    </row>
    <row r="867" ht="15" customHeight="1" spans="17:17">
      <c r="Q867" s="194"/>
    </row>
    <row r="868" ht="15" customHeight="1" spans="17:17">
      <c r="Q868" s="194"/>
    </row>
    <row r="869" ht="15" customHeight="1" spans="17:17">
      <c r="Q869" s="194"/>
    </row>
    <row r="870" ht="15" customHeight="1" spans="17:17">
      <c r="Q870" s="194"/>
    </row>
    <row r="871" ht="15" customHeight="1" spans="17:17">
      <c r="Q871" s="194"/>
    </row>
    <row r="872" ht="15" customHeight="1" spans="17:17">
      <c r="Q872" s="194"/>
    </row>
    <row r="873" ht="15" customHeight="1" spans="17:17">
      <c r="Q873" s="194"/>
    </row>
    <row r="874" ht="15" customHeight="1" spans="17:17">
      <c r="Q874" s="194"/>
    </row>
    <row r="875" ht="15" customHeight="1" spans="17:17">
      <c r="Q875" s="194"/>
    </row>
    <row r="876" ht="15" customHeight="1" spans="17:17">
      <c r="Q876" s="194"/>
    </row>
    <row r="877" ht="15" customHeight="1" spans="17:17">
      <c r="Q877" s="194"/>
    </row>
    <row r="878" ht="15" customHeight="1" spans="17:17">
      <c r="Q878" s="194"/>
    </row>
    <row r="879" ht="15" customHeight="1" spans="17:17">
      <c r="Q879" s="194"/>
    </row>
    <row r="880" ht="15" customHeight="1" spans="17:17">
      <c r="Q880" s="194"/>
    </row>
    <row r="881" ht="15" customHeight="1" spans="17:17">
      <c r="Q881" s="194"/>
    </row>
    <row r="882" ht="15" customHeight="1" spans="17:17">
      <c r="Q882" s="194"/>
    </row>
    <row r="883" ht="15" customHeight="1" spans="17:17">
      <c r="Q883" s="194"/>
    </row>
    <row r="884" ht="15" customHeight="1" spans="17:17">
      <c r="Q884" s="194"/>
    </row>
    <row r="885" ht="15" customHeight="1" spans="17:17">
      <c r="Q885" s="194"/>
    </row>
    <row r="886" ht="15" customHeight="1" spans="17:17">
      <c r="Q886" s="194"/>
    </row>
    <row r="887" ht="15" customHeight="1" spans="17:17">
      <c r="Q887" s="194"/>
    </row>
    <row r="888" ht="15" customHeight="1" spans="17:17">
      <c r="Q888" s="194"/>
    </row>
    <row r="889" ht="15" customHeight="1" spans="17:17">
      <c r="Q889" s="194"/>
    </row>
    <row r="890" ht="15" customHeight="1" spans="17:17">
      <c r="Q890" s="194"/>
    </row>
    <row r="891" ht="15" customHeight="1" spans="17:17">
      <c r="Q891" s="194"/>
    </row>
    <row r="892" ht="15" customHeight="1" spans="17:17">
      <c r="Q892" s="194"/>
    </row>
    <row r="893" ht="15" customHeight="1" spans="17:17">
      <c r="Q893" s="194"/>
    </row>
    <row r="894" ht="15" customHeight="1" spans="17:17">
      <c r="Q894" s="194"/>
    </row>
    <row r="895" ht="15" customHeight="1" spans="17:17">
      <c r="Q895" s="194"/>
    </row>
    <row r="896" ht="15" customHeight="1" spans="17:17">
      <c r="Q896" s="194"/>
    </row>
    <row r="897" ht="15" customHeight="1" spans="17:17">
      <c r="Q897" s="194"/>
    </row>
    <row r="898" ht="15" customHeight="1" spans="17:17">
      <c r="Q898" s="194"/>
    </row>
    <row r="899" ht="15" customHeight="1" spans="17:17">
      <c r="Q899" s="194"/>
    </row>
    <row r="900" ht="15" customHeight="1" spans="17:17">
      <c r="Q900" s="194"/>
    </row>
    <row r="901" ht="15" customHeight="1" spans="17:17">
      <c r="Q901" s="194"/>
    </row>
    <row r="902" ht="15" customHeight="1" spans="17:17">
      <c r="Q902" s="194"/>
    </row>
    <row r="903" ht="15" customHeight="1" spans="17:17">
      <c r="Q903" s="194"/>
    </row>
    <row r="904" ht="15" customHeight="1" spans="17:17">
      <c r="Q904" s="194"/>
    </row>
    <row r="905" ht="15" customHeight="1" spans="17:17">
      <c r="Q905" s="194"/>
    </row>
    <row r="906" ht="15" customHeight="1" spans="17:17">
      <c r="Q906" s="194"/>
    </row>
    <row r="907" ht="15" customHeight="1" spans="17:17">
      <c r="Q907" s="194"/>
    </row>
    <row r="908" ht="15" customHeight="1" spans="17:17">
      <c r="Q908" s="194"/>
    </row>
    <row r="909" ht="15" customHeight="1" spans="17:17">
      <c r="Q909" s="194"/>
    </row>
    <row r="910" ht="15" customHeight="1" spans="17:17">
      <c r="Q910" s="194"/>
    </row>
    <row r="911" ht="15" customHeight="1" spans="17:17">
      <c r="Q911" s="194"/>
    </row>
    <row r="912" ht="15" customHeight="1" spans="17:17">
      <c r="Q912" s="194"/>
    </row>
    <row r="913" ht="15" customHeight="1" spans="17:17">
      <c r="Q913" s="194"/>
    </row>
    <row r="914" ht="15" customHeight="1" spans="17:17">
      <c r="Q914" s="194"/>
    </row>
    <row r="915" ht="15" customHeight="1" spans="17:17">
      <c r="Q915" s="194"/>
    </row>
    <row r="916" ht="15" customHeight="1" spans="17:17">
      <c r="Q916" s="194"/>
    </row>
    <row r="917" ht="15" customHeight="1" spans="17:17">
      <c r="Q917" s="194"/>
    </row>
    <row r="918" ht="15" customHeight="1" spans="17:17">
      <c r="Q918" s="194"/>
    </row>
    <row r="919" ht="15" customHeight="1" spans="17:17">
      <c r="Q919" s="194"/>
    </row>
    <row r="920" ht="15" customHeight="1" spans="17:17">
      <c r="Q920" s="194"/>
    </row>
    <row r="921" ht="15" customHeight="1" spans="17:17">
      <c r="Q921" s="194"/>
    </row>
    <row r="922" ht="15" customHeight="1" spans="17:17">
      <c r="Q922" s="194"/>
    </row>
    <row r="923" ht="15" customHeight="1" spans="17:17">
      <c r="Q923" s="194"/>
    </row>
    <row r="924" ht="15" customHeight="1" spans="17:17">
      <c r="Q924" s="194"/>
    </row>
    <row r="925" ht="15" customHeight="1" spans="17:17">
      <c r="Q925" s="194"/>
    </row>
    <row r="926" ht="15" customHeight="1" spans="17:17">
      <c r="Q926" s="194"/>
    </row>
    <row r="927" ht="15" customHeight="1" spans="17:17">
      <c r="Q927" s="194"/>
    </row>
    <row r="928" ht="15" customHeight="1" spans="17:17">
      <c r="Q928" s="194"/>
    </row>
    <row r="929" ht="15" customHeight="1" spans="17:17">
      <c r="Q929" s="194"/>
    </row>
    <row r="930" ht="15" customHeight="1" spans="17:17">
      <c r="Q930" s="194"/>
    </row>
    <row r="931" ht="15" customHeight="1" spans="17:17">
      <c r="Q931" s="194"/>
    </row>
    <row r="932" ht="15" customHeight="1" spans="17:17">
      <c r="Q932" s="194"/>
    </row>
    <row r="933" ht="15" customHeight="1" spans="17:17">
      <c r="Q933" s="194"/>
    </row>
    <row r="934" ht="15" customHeight="1" spans="17:17">
      <c r="Q934" s="194"/>
    </row>
    <row r="935" ht="15" customHeight="1" spans="17:17">
      <c r="Q935" s="194"/>
    </row>
    <row r="936" ht="15" customHeight="1" spans="17:17">
      <c r="Q936" s="194"/>
    </row>
    <row r="937" ht="15" customHeight="1" spans="17:17">
      <c r="Q937" s="194"/>
    </row>
    <row r="938" ht="15" customHeight="1" spans="17:17">
      <c r="Q938" s="194"/>
    </row>
    <row r="939" ht="15" customHeight="1" spans="17:17">
      <c r="Q939" s="194"/>
    </row>
    <row r="940" ht="15" customHeight="1" spans="17:17">
      <c r="Q940" s="194"/>
    </row>
    <row r="941" ht="15" customHeight="1" spans="17:17">
      <c r="Q941" s="194"/>
    </row>
    <row r="942" ht="15" customHeight="1" spans="17:17">
      <c r="Q942" s="194"/>
    </row>
    <row r="943" ht="15" customHeight="1" spans="17:17">
      <c r="Q943" s="194"/>
    </row>
    <row r="944" ht="15" customHeight="1" spans="17:17">
      <c r="Q944" s="194"/>
    </row>
    <row r="945" ht="15" customHeight="1" spans="17:17">
      <c r="Q945" s="194"/>
    </row>
    <row r="946" ht="15" customHeight="1" spans="17:17">
      <c r="Q946" s="194"/>
    </row>
    <row r="947" ht="15" customHeight="1" spans="17:17">
      <c r="Q947" s="194"/>
    </row>
    <row r="948" ht="15" customHeight="1" spans="17:17">
      <c r="Q948" s="194"/>
    </row>
    <row r="949" ht="15" customHeight="1" spans="17:17">
      <c r="Q949" s="194"/>
    </row>
    <row r="950" ht="15" customHeight="1" spans="17:17">
      <c r="Q950" s="194"/>
    </row>
    <row r="951" ht="15" customHeight="1" spans="17:17">
      <c r="Q951" s="194"/>
    </row>
    <row r="952" ht="15" customHeight="1" spans="17:17">
      <c r="Q952" s="194"/>
    </row>
    <row r="953" ht="15" customHeight="1" spans="17:17">
      <c r="Q953" s="194"/>
    </row>
    <row r="954" ht="15" customHeight="1" spans="17:17">
      <c r="Q954" s="194"/>
    </row>
    <row r="955" ht="15" customHeight="1" spans="17:17">
      <c r="Q955" s="194"/>
    </row>
    <row r="956" ht="15" customHeight="1" spans="17:17">
      <c r="Q956" s="194"/>
    </row>
    <row r="957" ht="15" customHeight="1" spans="17:17">
      <c r="Q957" s="194"/>
    </row>
    <row r="958" ht="15" customHeight="1" spans="17:17">
      <c r="Q958" s="194"/>
    </row>
    <row r="959" ht="15" customHeight="1" spans="17:17">
      <c r="Q959" s="194"/>
    </row>
    <row r="960" ht="15" customHeight="1" spans="17:17">
      <c r="Q960" s="194"/>
    </row>
    <row r="961" ht="15" customHeight="1" spans="17:17">
      <c r="Q961" s="194"/>
    </row>
    <row r="962" ht="15" customHeight="1" spans="17:17">
      <c r="Q962" s="194"/>
    </row>
    <row r="963" ht="15" customHeight="1" spans="17:17">
      <c r="Q963" s="194"/>
    </row>
    <row r="964" ht="15" customHeight="1" spans="17:17">
      <c r="Q964" s="194"/>
    </row>
    <row r="965" ht="15" customHeight="1" spans="17:17">
      <c r="Q965" s="194"/>
    </row>
    <row r="966" ht="15" customHeight="1" spans="17:17">
      <c r="Q966" s="194"/>
    </row>
    <row r="967" ht="15" customHeight="1" spans="17:17">
      <c r="Q967" s="194"/>
    </row>
    <row r="968" ht="15" customHeight="1" spans="17:17">
      <c r="Q968" s="194"/>
    </row>
    <row r="969" ht="15" customHeight="1" spans="17:17">
      <c r="Q969" s="194"/>
    </row>
    <row r="970" ht="15" customHeight="1" spans="17:17">
      <c r="Q970" s="194"/>
    </row>
    <row r="971" ht="15" customHeight="1" spans="17:17">
      <c r="Q971" s="194"/>
    </row>
    <row r="972" ht="15" customHeight="1" spans="17:17">
      <c r="Q972" s="194"/>
    </row>
    <row r="973" ht="15" customHeight="1" spans="17:17">
      <c r="Q973" s="194"/>
    </row>
    <row r="974" ht="15" customHeight="1" spans="17:17">
      <c r="Q974" s="194"/>
    </row>
    <row r="975" ht="15" customHeight="1" spans="17:17">
      <c r="Q975" s="194"/>
    </row>
    <row r="976" ht="15" customHeight="1" spans="17:17">
      <c r="Q976" s="194"/>
    </row>
    <row r="977" ht="15" customHeight="1" spans="17:17">
      <c r="Q977" s="194"/>
    </row>
    <row r="978" ht="15" customHeight="1" spans="17:17">
      <c r="Q978" s="194"/>
    </row>
    <row r="979" ht="15" customHeight="1" spans="17:17">
      <c r="Q979" s="194"/>
    </row>
    <row r="980" ht="15" customHeight="1" spans="17:17">
      <c r="Q980" s="194"/>
    </row>
    <row r="981" ht="15" customHeight="1" spans="17:17">
      <c r="Q981" s="194"/>
    </row>
    <row r="982" ht="15" customHeight="1" spans="17:17">
      <c r="Q982" s="194"/>
    </row>
    <row r="983" ht="15" customHeight="1" spans="17:17">
      <c r="Q983" s="194"/>
    </row>
    <row r="984" ht="15" customHeight="1" spans="17:17">
      <c r="Q984" s="194"/>
    </row>
    <row r="985" ht="15" customHeight="1" spans="17:17">
      <c r="Q985" s="194"/>
    </row>
    <row r="986" ht="15" customHeight="1" spans="17:17">
      <c r="Q986" s="194"/>
    </row>
    <row r="987" ht="15" customHeight="1" spans="17:17">
      <c r="Q987" s="194"/>
    </row>
    <row r="988" ht="15" customHeight="1" spans="17:17">
      <c r="Q988" s="194"/>
    </row>
    <row r="989" ht="15" customHeight="1" spans="17:17">
      <c r="Q989" s="194"/>
    </row>
    <row r="990" ht="15" customHeight="1" spans="17:17">
      <c r="Q990" s="194"/>
    </row>
    <row r="991" ht="15" customHeight="1" spans="17:17">
      <c r="Q991" s="194"/>
    </row>
    <row r="992" ht="15" customHeight="1" spans="17:17">
      <c r="Q992" s="194"/>
    </row>
    <row r="993" ht="15" customHeight="1" spans="17:17">
      <c r="Q993" s="194"/>
    </row>
    <row r="994" ht="15" customHeight="1" spans="17:17">
      <c r="Q994" s="194"/>
    </row>
    <row r="995" ht="15" customHeight="1" spans="17:17">
      <c r="Q995" s="194"/>
    </row>
    <row r="996" ht="15" customHeight="1" spans="17:17">
      <c r="Q996" s="194"/>
    </row>
    <row r="997" ht="15" customHeight="1" spans="17:17">
      <c r="Q997" s="194"/>
    </row>
    <row r="998" ht="15" customHeight="1" spans="17:17">
      <c r="Q998" s="194"/>
    </row>
    <row r="999" ht="15" customHeight="1" spans="17:17">
      <c r="Q999" s="194"/>
    </row>
    <row r="1000" ht="15" customHeight="1" spans="17:17">
      <c r="Q1000" s="194"/>
    </row>
    <row r="1001" ht="15" customHeight="1" spans="17:17">
      <c r="Q1001" s="194"/>
    </row>
    <row r="1002" ht="15" customHeight="1" spans="17:17">
      <c r="Q1002" s="194"/>
    </row>
    <row r="1003" ht="15" customHeight="1" spans="17:17">
      <c r="Q1003" s="194"/>
    </row>
    <row r="1004" ht="15" customHeight="1" spans="17:17">
      <c r="Q1004" s="194"/>
    </row>
    <row r="1005" ht="15" customHeight="1" spans="17:17">
      <c r="Q1005" s="194"/>
    </row>
    <row r="1006" ht="15" customHeight="1" spans="17:17">
      <c r="Q1006" s="194"/>
    </row>
    <row r="1007" ht="15" customHeight="1" spans="17:17">
      <c r="Q1007" s="194"/>
    </row>
    <row r="1008" ht="15" customHeight="1" spans="17:17">
      <c r="Q1008" s="194"/>
    </row>
    <row r="1009" ht="15" customHeight="1" spans="17:17">
      <c r="Q1009" s="194"/>
    </row>
    <row r="1010" ht="15" customHeight="1" spans="17:17">
      <c r="Q1010" s="194"/>
    </row>
    <row r="1011" ht="15" customHeight="1" spans="17:17">
      <c r="Q1011" s="194"/>
    </row>
    <row r="1012" ht="15" customHeight="1" spans="17:17">
      <c r="Q1012" s="194"/>
    </row>
    <row r="1013" ht="15" customHeight="1" spans="17:17">
      <c r="Q1013" s="194"/>
    </row>
    <row r="1014" ht="15" customHeight="1" spans="17:17">
      <c r="Q1014" s="194"/>
    </row>
    <row r="1015" ht="15" customHeight="1" spans="17:17">
      <c r="Q1015" s="194"/>
    </row>
    <row r="1016" ht="15" customHeight="1" spans="17:17">
      <c r="Q1016" s="194"/>
    </row>
    <row r="1017" ht="15" customHeight="1" spans="17:17">
      <c r="Q1017" s="194"/>
    </row>
    <row r="1018" ht="15" customHeight="1" spans="17:17">
      <c r="Q1018" s="194"/>
    </row>
    <row r="1019" ht="15" customHeight="1" spans="17:17">
      <c r="Q1019" s="194"/>
    </row>
    <row r="1020" ht="15" customHeight="1" spans="17:17">
      <c r="Q1020" s="194"/>
    </row>
    <row r="1021" ht="15" customHeight="1" spans="17:17">
      <c r="Q1021" s="194"/>
    </row>
    <row r="1022" ht="15" customHeight="1" spans="17:17">
      <c r="Q1022" s="194"/>
    </row>
    <row r="1023" ht="15" customHeight="1" spans="17:17">
      <c r="Q1023" s="194"/>
    </row>
    <row r="1024" ht="15" customHeight="1" spans="17:17">
      <c r="Q1024" s="194"/>
    </row>
    <row r="1025" ht="15" customHeight="1" spans="17:17">
      <c r="Q1025" s="194"/>
    </row>
    <row r="1026" ht="15" customHeight="1" spans="17:17">
      <c r="Q1026" s="194"/>
    </row>
    <row r="1027" ht="15" customHeight="1" spans="17:17">
      <c r="Q1027" s="194"/>
    </row>
    <row r="1028" ht="15" customHeight="1" spans="17:17">
      <c r="Q1028" s="194"/>
    </row>
    <row r="1029" ht="15" customHeight="1" spans="17:17">
      <c r="Q1029" s="194"/>
    </row>
    <row r="1030" ht="15" customHeight="1" spans="17:17">
      <c r="Q1030" s="194"/>
    </row>
    <row r="1031" ht="15" customHeight="1" spans="17:17">
      <c r="Q1031" s="194"/>
    </row>
    <row r="1032" ht="15" customHeight="1" spans="17:17">
      <c r="Q1032" s="194"/>
    </row>
    <row r="1033" ht="15" customHeight="1" spans="17:17">
      <c r="Q1033" s="194"/>
    </row>
    <row r="1034" ht="15" customHeight="1" spans="17:17">
      <c r="Q1034" s="194"/>
    </row>
    <row r="1035" ht="15" customHeight="1" spans="17:17">
      <c r="Q1035" s="194"/>
    </row>
    <row r="1036" ht="15" customHeight="1" spans="17:17">
      <c r="Q1036" s="194"/>
    </row>
    <row r="1037" ht="15" customHeight="1" spans="17:17">
      <c r="Q1037" s="194"/>
    </row>
    <row r="1038" ht="15" customHeight="1" spans="17:17">
      <c r="Q1038" s="194"/>
    </row>
    <row r="1039" ht="15" customHeight="1" spans="17:17">
      <c r="Q1039" s="194"/>
    </row>
    <row r="1040" ht="15" customHeight="1" spans="17:17">
      <c r="Q1040" s="194"/>
    </row>
    <row r="1041" ht="15" customHeight="1" spans="17:17">
      <c r="Q1041" s="194"/>
    </row>
    <row r="1042" ht="15" customHeight="1" spans="17:17">
      <c r="Q1042" s="194"/>
    </row>
    <row r="1043" ht="15" customHeight="1" spans="17:17">
      <c r="Q1043" s="194"/>
    </row>
    <row r="1044" ht="15" customHeight="1" spans="17:17">
      <c r="Q1044" s="194"/>
    </row>
    <row r="1045" ht="15" customHeight="1" spans="17:17">
      <c r="Q1045" s="194"/>
    </row>
    <row r="1046" ht="15" customHeight="1" spans="17:17">
      <c r="Q1046" s="194"/>
    </row>
    <row r="1047" ht="15" customHeight="1" spans="17:17">
      <c r="Q1047" s="194"/>
    </row>
    <row r="1048" ht="15" customHeight="1" spans="17:17">
      <c r="Q1048" s="194"/>
    </row>
    <row r="1049" ht="15" customHeight="1" spans="17:17">
      <c r="Q1049" s="194"/>
    </row>
    <row r="1050" ht="15" customHeight="1" spans="17:17">
      <c r="Q1050" s="194"/>
    </row>
    <row r="1051" ht="15" customHeight="1" spans="17:17">
      <c r="Q1051" s="194"/>
    </row>
    <row r="1052" ht="15" customHeight="1" spans="17:17">
      <c r="Q1052" s="194"/>
    </row>
    <row r="1053" ht="15" customHeight="1" spans="17:17">
      <c r="Q1053" s="194"/>
    </row>
    <row r="1054" ht="15" customHeight="1" spans="17:17">
      <c r="Q1054" s="194"/>
    </row>
    <row r="1055" ht="15" customHeight="1" spans="17:17">
      <c r="Q1055" s="194"/>
    </row>
    <row r="1056" ht="15" customHeight="1" spans="17:17">
      <c r="Q1056" s="194"/>
    </row>
    <row r="1057" ht="15" customHeight="1" spans="17:17">
      <c r="Q1057" s="194"/>
    </row>
    <row r="1058" ht="15" customHeight="1" spans="17:17">
      <c r="Q1058" s="194"/>
    </row>
    <row r="1059" ht="15" customHeight="1" spans="17:17">
      <c r="Q1059" s="194"/>
    </row>
    <row r="1060" ht="15" customHeight="1" spans="17:17">
      <c r="Q1060" s="194"/>
    </row>
    <row r="1061" ht="15" customHeight="1" spans="17:17">
      <c r="Q1061" s="194"/>
    </row>
    <row r="1062" ht="15" customHeight="1" spans="17:17">
      <c r="Q1062" s="194"/>
    </row>
    <row r="1063" ht="15" customHeight="1" spans="17:17">
      <c r="Q1063" s="194"/>
    </row>
    <row r="1064" ht="15" customHeight="1" spans="17:17">
      <c r="Q1064" s="194"/>
    </row>
    <row r="1065" ht="15" customHeight="1" spans="17:17">
      <c r="Q1065" s="194"/>
    </row>
    <row r="1066" ht="15" customHeight="1" spans="17:17">
      <c r="Q1066" s="194"/>
    </row>
    <row r="1067" ht="15" customHeight="1" spans="17:17">
      <c r="Q1067" s="194"/>
    </row>
    <row r="1068" ht="15" customHeight="1" spans="17:17">
      <c r="Q1068" s="194"/>
    </row>
    <row r="1069" ht="15" customHeight="1" spans="17:17">
      <c r="Q1069" s="194"/>
    </row>
    <row r="1070" ht="15" customHeight="1" spans="17:17">
      <c r="Q1070" s="194"/>
    </row>
    <row r="1071" ht="15" customHeight="1" spans="17:17">
      <c r="Q1071" s="194"/>
    </row>
    <row r="1072" ht="15" customHeight="1" spans="17:17">
      <c r="Q1072" s="194"/>
    </row>
    <row r="1073" ht="15" customHeight="1" spans="17:17">
      <c r="Q1073" s="194"/>
    </row>
    <row r="1074" ht="15" customHeight="1" spans="17:17">
      <c r="Q1074" s="194"/>
    </row>
    <row r="1075" ht="15" customHeight="1" spans="17:17">
      <c r="Q1075" s="194"/>
    </row>
    <row r="1076" ht="15" customHeight="1" spans="17:17">
      <c r="Q1076" s="194"/>
    </row>
    <row r="1077" ht="15" customHeight="1" spans="17:17">
      <c r="Q1077" s="194"/>
    </row>
    <row r="1078" ht="15" customHeight="1" spans="17:17">
      <c r="Q1078" s="194"/>
    </row>
    <row r="1079" ht="15" customHeight="1" spans="17:17">
      <c r="Q1079" s="194"/>
    </row>
    <row r="1080" ht="15" customHeight="1" spans="17:17">
      <c r="Q1080" s="194"/>
    </row>
    <row r="1081" ht="15" customHeight="1" spans="17:17">
      <c r="Q1081" s="194"/>
    </row>
    <row r="1082" ht="15" customHeight="1" spans="17:17">
      <c r="Q1082" s="194"/>
    </row>
    <row r="1083" ht="15" customHeight="1" spans="17:17">
      <c r="Q1083" s="194"/>
    </row>
    <row r="1084" ht="15" customHeight="1" spans="17:17">
      <c r="Q1084" s="194"/>
    </row>
    <row r="1085" ht="15" customHeight="1" spans="17:17">
      <c r="Q1085" s="194"/>
    </row>
    <row r="1086" ht="15" customHeight="1" spans="17:17">
      <c r="Q1086" s="194"/>
    </row>
    <row r="1087" ht="15" customHeight="1" spans="17:17">
      <c r="Q1087" s="194"/>
    </row>
    <row r="1088" ht="15" customHeight="1" spans="17:17">
      <c r="Q1088" s="194"/>
    </row>
    <row r="1089" ht="15" customHeight="1" spans="17:17">
      <c r="Q1089" s="194"/>
    </row>
    <row r="1090" ht="15" customHeight="1" spans="17:17">
      <c r="Q1090" s="194"/>
    </row>
    <row r="1091" ht="15" customHeight="1" spans="17:17">
      <c r="Q1091" s="194"/>
    </row>
    <row r="1092" ht="15" customHeight="1" spans="17:17">
      <c r="Q1092" s="194"/>
    </row>
    <row r="1093" ht="15" customHeight="1" spans="17:17">
      <c r="Q1093" s="194"/>
    </row>
    <row r="1094" ht="15" customHeight="1" spans="17:17">
      <c r="Q1094" s="194"/>
    </row>
    <row r="1095" ht="15" customHeight="1" spans="17:17">
      <c r="Q1095" s="194"/>
    </row>
    <row r="1096" ht="15" customHeight="1" spans="17:17">
      <c r="Q1096" s="194"/>
    </row>
    <row r="1097" ht="15" customHeight="1" spans="17:17">
      <c r="Q1097" s="194"/>
    </row>
    <row r="1098" ht="15" customHeight="1" spans="17:17">
      <c r="Q1098" s="194"/>
    </row>
    <row r="1099" ht="15" customHeight="1" spans="17:17">
      <c r="Q1099" s="194"/>
    </row>
    <row r="1100" ht="15" customHeight="1" spans="17:17">
      <c r="Q1100" s="194"/>
    </row>
    <row r="1101" ht="15" customHeight="1" spans="17:17">
      <c r="Q1101" s="194"/>
    </row>
    <row r="1102" ht="15" customHeight="1" spans="17:17">
      <c r="Q1102" s="194"/>
    </row>
    <row r="1103" ht="15" customHeight="1" spans="17:17">
      <c r="Q1103" s="194"/>
    </row>
    <row r="1104" ht="15" customHeight="1" spans="17:17">
      <c r="Q1104" s="194"/>
    </row>
    <row r="1105" ht="15" customHeight="1" spans="17:17">
      <c r="Q1105" s="194"/>
    </row>
    <row r="1106" ht="15" customHeight="1" spans="17:17">
      <c r="Q1106" s="194"/>
    </row>
    <row r="1107" ht="15" customHeight="1" spans="17:17">
      <c r="Q1107" s="194"/>
    </row>
    <row r="1108" ht="15" customHeight="1" spans="17:17">
      <c r="Q1108" s="194"/>
    </row>
    <row r="1109" ht="15" customHeight="1" spans="17:17">
      <c r="Q1109" s="194"/>
    </row>
    <row r="1110" ht="15" customHeight="1" spans="17:17">
      <c r="Q1110" s="194"/>
    </row>
    <row r="1111" ht="15" customHeight="1" spans="17:17">
      <c r="Q1111" s="194"/>
    </row>
    <row r="1112" ht="15" customHeight="1" spans="17:17">
      <c r="Q1112" s="194"/>
    </row>
    <row r="1113" ht="15" customHeight="1" spans="17:17">
      <c r="Q1113" s="194"/>
    </row>
    <row r="1114" ht="15" customHeight="1" spans="17:17">
      <c r="Q1114" s="194"/>
    </row>
    <row r="1115" ht="15" customHeight="1" spans="17:17">
      <c r="Q1115" s="194"/>
    </row>
    <row r="1116" ht="15" customHeight="1" spans="17:17">
      <c r="Q1116" s="194"/>
    </row>
    <row r="1117" ht="15" customHeight="1" spans="17:17">
      <c r="Q1117" s="194"/>
    </row>
    <row r="1118" ht="15" customHeight="1" spans="17:17">
      <c r="Q1118" s="194"/>
    </row>
    <row r="1119" ht="15" customHeight="1" spans="17:17">
      <c r="Q1119" s="194"/>
    </row>
    <row r="1120" ht="15" customHeight="1" spans="17:17">
      <c r="Q1120" s="194"/>
    </row>
    <row r="1121" ht="15" customHeight="1" spans="17:17">
      <c r="Q1121" s="194"/>
    </row>
    <row r="1122" ht="15" customHeight="1" spans="17:17">
      <c r="Q1122" s="194"/>
    </row>
    <row r="1123" ht="15" customHeight="1" spans="17:17">
      <c r="Q1123" s="194"/>
    </row>
    <row r="1124" ht="15" customHeight="1" spans="17:17">
      <c r="Q1124" s="194"/>
    </row>
    <row r="1125" ht="15" customHeight="1" spans="17:17">
      <c r="Q1125" s="194"/>
    </row>
    <row r="1126" ht="15" customHeight="1" spans="17:17">
      <c r="Q1126" s="194"/>
    </row>
    <row r="1127" ht="15" customHeight="1" spans="17:17">
      <c r="Q1127" s="194"/>
    </row>
    <row r="1128" ht="15" customHeight="1" spans="17:17">
      <c r="Q1128" s="194"/>
    </row>
    <row r="1129" ht="15" customHeight="1" spans="17:17">
      <c r="Q1129" s="194"/>
    </row>
    <row r="1130" ht="15" customHeight="1" spans="17:17">
      <c r="Q1130" s="194"/>
    </row>
    <row r="1131" ht="15" customHeight="1" spans="17:17">
      <c r="Q1131" s="194"/>
    </row>
    <row r="1132" ht="15" customHeight="1" spans="17:17">
      <c r="Q1132" s="194"/>
    </row>
    <row r="1133" ht="15" customHeight="1" spans="17:17">
      <c r="Q1133" s="194"/>
    </row>
    <row r="1134" ht="15" customHeight="1" spans="17:17">
      <c r="Q1134" s="194"/>
    </row>
    <row r="1135" ht="15" customHeight="1" spans="17:17">
      <c r="Q1135" s="194"/>
    </row>
    <row r="1136" ht="15" customHeight="1" spans="17:17">
      <c r="Q1136" s="194"/>
    </row>
    <row r="1137" ht="15" customHeight="1" spans="17:17">
      <c r="Q1137" s="194"/>
    </row>
    <row r="1138" ht="15" customHeight="1" spans="17:17">
      <c r="Q1138" s="194"/>
    </row>
    <row r="1139" ht="15" customHeight="1" spans="17:17">
      <c r="Q1139" s="194"/>
    </row>
    <row r="1140" ht="15" customHeight="1" spans="17:17">
      <c r="Q1140" s="194"/>
    </row>
    <row r="1141" ht="15" customHeight="1" spans="17:17">
      <c r="Q1141" s="194"/>
    </row>
    <row r="1142" ht="15" customHeight="1" spans="17:17">
      <c r="Q1142" s="194"/>
    </row>
    <row r="1143" ht="15" customHeight="1" spans="17:17">
      <c r="Q1143" s="194"/>
    </row>
    <row r="1144" ht="15" customHeight="1" spans="17:17">
      <c r="Q1144" s="194"/>
    </row>
    <row r="1145" ht="15" customHeight="1" spans="17:17">
      <c r="Q1145" s="194"/>
    </row>
    <row r="1146" ht="15" customHeight="1" spans="17:17">
      <c r="Q1146" s="194"/>
    </row>
    <row r="1147" ht="15" customHeight="1" spans="17:17">
      <c r="Q1147" s="194"/>
    </row>
    <row r="1148" ht="15" customHeight="1" spans="17:17">
      <c r="Q1148" s="194"/>
    </row>
    <row r="1149" ht="15" customHeight="1" spans="17:17">
      <c r="Q1149" s="194"/>
    </row>
    <row r="1150" ht="15" customHeight="1" spans="17:17">
      <c r="Q1150" s="194"/>
    </row>
    <row r="1151" ht="15" customHeight="1" spans="17:17">
      <c r="Q1151" s="194"/>
    </row>
    <row r="1152" ht="15" customHeight="1" spans="17:17">
      <c r="Q1152" s="194"/>
    </row>
    <row r="1153" ht="15" customHeight="1" spans="17:17">
      <c r="Q1153" s="194"/>
    </row>
    <row r="1154" ht="15" customHeight="1" spans="17:17">
      <c r="Q1154" s="194"/>
    </row>
    <row r="1155" ht="15" customHeight="1" spans="17:17">
      <c r="Q1155" s="194"/>
    </row>
    <row r="1156" ht="15" customHeight="1" spans="17:17">
      <c r="Q1156" s="194"/>
    </row>
    <row r="1157" ht="15" customHeight="1" spans="17:17">
      <c r="Q1157" s="194"/>
    </row>
    <row r="1158" ht="15" customHeight="1" spans="17:17">
      <c r="Q1158" s="194"/>
    </row>
    <row r="1159" ht="15" customHeight="1" spans="17:17">
      <c r="Q1159" s="194"/>
    </row>
    <row r="1160" ht="15" customHeight="1" spans="17:17">
      <c r="Q1160" s="194"/>
    </row>
    <row r="1161" ht="15" customHeight="1" spans="17:17">
      <c r="Q1161" s="194"/>
    </row>
    <row r="1162" ht="15" customHeight="1" spans="17:17">
      <c r="Q1162" s="194"/>
    </row>
    <row r="1163" ht="15" customHeight="1" spans="17:17">
      <c r="Q1163" s="194"/>
    </row>
    <row r="1164" ht="15" customHeight="1" spans="17:17">
      <c r="Q1164" s="194"/>
    </row>
    <row r="1165" ht="15" customHeight="1" spans="17:17">
      <c r="Q1165" s="194"/>
    </row>
    <row r="1166" ht="15" customHeight="1" spans="17:17">
      <c r="Q1166" s="194"/>
    </row>
    <row r="1167" ht="15" customHeight="1" spans="17:17">
      <c r="Q1167" s="194"/>
    </row>
    <row r="1168" ht="15" customHeight="1" spans="17:17">
      <c r="Q1168" s="194"/>
    </row>
    <row r="1169" ht="15" customHeight="1" spans="17:17">
      <c r="Q1169" s="194"/>
    </row>
    <row r="1170" ht="15" customHeight="1" spans="17:17">
      <c r="Q1170" s="194"/>
    </row>
    <row r="1171" ht="15" customHeight="1" spans="17:17">
      <c r="Q1171" s="194"/>
    </row>
    <row r="1172" ht="15" customHeight="1" spans="17:17">
      <c r="Q1172" s="194"/>
    </row>
    <row r="1173" ht="15" customHeight="1" spans="17:17">
      <c r="Q1173" s="194"/>
    </row>
    <row r="1174" ht="15" customHeight="1" spans="17:17">
      <c r="Q1174" s="194"/>
    </row>
    <row r="1175" ht="15" customHeight="1" spans="17:17">
      <c r="Q1175" s="194"/>
    </row>
    <row r="1176" ht="15" customHeight="1" spans="17:17">
      <c r="Q1176" s="194"/>
    </row>
    <row r="1177" ht="15" customHeight="1" spans="17:17">
      <c r="Q1177" s="194"/>
    </row>
    <row r="1178" ht="15" customHeight="1" spans="17:17">
      <c r="Q1178" s="194"/>
    </row>
    <row r="1179" ht="15" customHeight="1" spans="17:17">
      <c r="Q1179" s="194"/>
    </row>
    <row r="1180" ht="15" customHeight="1" spans="17:17">
      <c r="Q1180" s="194"/>
    </row>
    <row r="1181" ht="15" customHeight="1" spans="17:17">
      <c r="Q1181" s="194"/>
    </row>
    <row r="1182" ht="15" customHeight="1" spans="17:17">
      <c r="Q1182" s="194"/>
    </row>
    <row r="1183" ht="15" customHeight="1" spans="17:17">
      <c r="Q1183" s="194"/>
    </row>
    <row r="1184" ht="15" customHeight="1" spans="17:17">
      <c r="Q1184" s="194"/>
    </row>
    <row r="1185" ht="15" customHeight="1" spans="17:17">
      <c r="Q1185" s="194"/>
    </row>
    <row r="1186" ht="15" customHeight="1" spans="17:17">
      <c r="Q1186" s="194"/>
    </row>
    <row r="1187" ht="15" customHeight="1" spans="17:17">
      <c r="Q1187" s="194"/>
    </row>
    <row r="1188" ht="15" customHeight="1" spans="17:17">
      <c r="Q1188" s="194"/>
    </row>
    <row r="1189" ht="15" customHeight="1" spans="17:17">
      <c r="Q1189" s="194"/>
    </row>
    <row r="1190" ht="15" customHeight="1" spans="17:17">
      <c r="Q1190" s="194"/>
    </row>
    <row r="1191" ht="15" customHeight="1" spans="17:17">
      <c r="Q1191" s="194"/>
    </row>
    <row r="1192" ht="15" customHeight="1" spans="17:17">
      <c r="Q1192" s="194"/>
    </row>
    <row r="1193" ht="15" customHeight="1" spans="17:17">
      <c r="Q1193" s="194"/>
    </row>
    <row r="1194" ht="15" customHeight="1" spans="17:17">
      <c r="Q1194" s="194"/>
    </row>
    <row r="1195" ht="15" customHeight="1" spans="17:17">
      <c r="Q1195" s="194"/>
    </row>
    <row r="1196" ht="15" customHeight="1" spans="17:17">
      <c r="Q1196" s="194"/>
    </row>
    <row r="1197" ht="15" customHeight="1" spans="17:17">
      <c r="Q1197" s="194"/>
    </row>
    <row r="1198" ht="15" customHeight="1" spans="17:17">
      <c r="Q1198" s="194"/>
    </row>
    <row r="1199" ht="15" customHeight="1" spans="17:17">
      <c r="Q1199" s="194"/>
    </row>
    <row r="1200" ht="15" customHeight="1" spans="17:17">
      <c r="Q1200" s="194"/>
    </row>
    <row r="1201" ht="15" customHeight="1" spans="17:17">
      <c r="Q1201" s="194"/>
    </row>
    <row r="1202" ht="15" customHeight="1" spans="17:17">
      <c r="Q1202" s="194"/>
    </row>
    <row r="1203" ht="15" customHeight="1" spans="17:17">
      <c r="Q1203" s="194"/>
    </row>
    <row r="1204" ht="15" customHeight="1" spans="17:17">
      <c r="Q1204" s="194"/>
    </row>
    <row r="1205" ht="15" customHeight="1" spans="17:17">
      <c r="Q1205" s="194"/>
    </row>
    <row r="1206" ht="15" customHeight="1" spans="17:17">
      <c r="Q1206" s="194"/>
    </row>
    <row r="1207" ht="15" customHeight="1" spans="17:17">
      <c r="Q1207" s="194"/>
    </row>
    <row r="1208" ht="15" customHeight="1" spans="17:17">
      <c r="Q1208" s="194"/>
    </row>
    <row r="1209" ht="15" customHeight="1" spans="17:17">
      <c r="Q1209" s="194"/>
    </row>
    <row r="1210" ht="15" customHeight="1" spans="17:17">
      <c r="Q1210" s="194"/>
    </row>
    <row r="1211" ht="15" customHeight="1" spans="17:17">
      <c r="Q1211" s="194"/>
    </row>
    <row r="1212" ht="15" customHeight="1" spans="17:17">
      <c r="Q1212" s="194"/>
    </row>
    <row r="1213" ht="15" customHeight="1" spans="17:17">
      <c r="Q1213" s="194"/>
    </row>
    <row r="1214" ht="15" customHeight="1" spans="17:17">
      <c r="Q1214" s="194"/>
    </row>
    <row r="1215" ht="15" customHeight="1" spans="17:17">
      <c r="Q1215" s="194"/>
    </row>
    <row r="1216" ht="15" customHeight="1" spans="17:17">
      <c r="Q1216" s="194"/>
    </row>
    <row r="1217" ht="15" customHeight="1" spans="17:17">
      <c r="Q1217" s="194"/>
    </row>
    <row r="1218" ht="15" customHeight="1" spans="17:17">
      <c r="Q1218" s="194"/>
    </row>
    <row r="1219" ht="15" customHeight="1" spans="17:17">
      <c r="Q1219" s="194"/>
    </row>
    <row r="1220" ht="15" customHeight="1" spans="17:17">
      <c r="Q1220" s="194"/>
    </row>
    <row r="1221" ht="15" customHeight="1" spans="17:17">
      <c r="Q1221" s="194"/>
    </row>
    <row r="1222" ht="15" customHeight="1" spans="17:17">
      <c r="Q1222" s="194"/>
    </row>
    <row r="1223" ht="15" customHeight="1" spans="17:17">
      <c r="Q1223" s="194"/>
    </row>
    <row r="1224" ht="15" customHeight="1" spans="17:17">
      <c r="Q1224" s="194"/>
    </row>
    <row r="1225" ht="15" customHeight="1" spans="17:17">
      <c r="Q1225" s="194"/>
    </row>
    <row r="1226" ht="15" customHeight="1" spans="17:17">
      <c r="Q1226" s="194"/>
    </row>
    <row r="1227" ht="15" customHeight="1" spans="17:17">
      <c r="Q1227" s="194"/>
    </row>
    <row r="1228" ht="15" customHeight="1" spans="17:17">
      <c r="Q1228" s="194"/>
    </row>
    <row r="1229" ht="15" customHeight="1" spans="17:17">
      <c r="Q1229" s="194"/>
    </row>
    <row r="1230" ht="15" customHeight="1" spans="17:17">
      <c r="Q1230" s="194"/>
    </row>
    <row r="1231" ht="15" customHeight="1" spans="17:17">
      <c r="Q1231" s="194"/>
    </row>
    <row r="1232" ht="15" customHeight="1" spans="17:17">
      <c r="Q1232" s="194"/>
    </row>
    <row r="1233" ht="15" customHeight="1" spans="17:17">
      <c r="Q1233" s="194"/>
    </row>
    <row r="1234" ht="15" customHeight="1" spans="17:17">
      <c r="Q1234" s="194"/>
    </row>
    <row r="1235" ht="15" customHeight="1" spans="17:17">
      <c r="Q1235" s="194"/>
    </row>
    <row r="1236" ht="15" customHeight="1" spans="17:17">
      <c r="Q1236" s="194"/>
    </row>
    <row r="1237" ht="15" customHeight="1" spans="17:17">
      <c r="Q1237" s="194"/>
    </row>
    <row r="1238" ht="15" customHeight="1" spans="17:17">
      <c r="Q1238" s="194"/>
    </row>
    <row r="1239" ht="15" customHeight="1" spans="17:17">
      <c r="Q1239" s="194"/>
    </row>
    <row r="1240" ht="15" customHeight="1" spans="17:17">
      <c r="Q1240" s="194"/>
    </row>
    <row r="1241" ht="15" customHeight="1" spans="17:17">
      <c r="Q1241" s="194"/>
    </row>
    <row r="1242" ht="15" customHeight="1" spans="17:17">
      <c r="Q1242" s="194"/>
    </row>
    <row r="1243" ht="15" customHeight="1" spans="17:17">
      <c r="Q1243" s="194"/>
    </row>
    <row r="1244" ht="15" customHeight="1" spans="17:17">
      <c r="Q1244" s="194"/>
    </row>
    <row r="1245" ht="15" customHeight="1" spans="17:17">
      <c r="Q1245" s="194"/>
    </row>
    <row r="1246" ht="15" customHeight="1" spans="17:17">
      <c r="Q1246" s="194"/>
    </row>
    <row r="1247" ht="15" customHeight="1" spans="17:17">
      <c r="Q1247" s="194"/>
    </row>
    <row r="1248" ht="15" customHeight="1" spans="17:17">
      <c r="Q1248" s="194"/>
    </row>
    <row r="1249" ht="15" customHeight="1" spans="17:17">
      <c r="Q1249" s="194"/>
    </row>
    <row r="1250" ht="15" customHeight="1" spans="17:17">
      <c r="Q1250" s="194"/>
    </row>
    <row r="1251" ht="15" customHeight="1" spans="17:17">
      <c r="Q1251" s="194"/>
    </row>
    <row r="1252" ht="15" customHeight="1" spans="17:17">
      <c r="Q1252" s="194"/>
    </row>
    <row r="1253" ht="15" customHeight="1" spans="17:17">
      <c r="Q1253" s="194"/>
    </row>
    <row r="1254" ht="15" customHeight="1" spans="17:17">
      <c r="Q1254" s="194"/>
    </row>
    <row r="1255" ht="15" customHeight="1" spans="17:17">
      <c r="Q1255" s="194"/>
    </row>
    <row r="1256" ht="15" customHeight="1" spans="17:17">
      <c r="Q1256" s="194"/>
    </row>
    <row r="1257" ht="15" customHeight="1" spans="17:17">
      <c r="Q1257" s="194"/>
    </row>
    <row r="1258" ht="15" customHeight="1" spans="17:17">
      <c r="Q1258" s="194"/>
    </row>
    <row r="1259" ht="15" customHeight="1" spans="17:17">
      <c r="Q1259" s="194"/>
    </row>
    <row r="1260" ht="15" customHeight="1" spans="17:17">
      <c r="Q1260" s="194"/>
    </row>
    <row r="1261" ht="15" customHeight="1" spans="17:17">
      <c r="Q1261" s="194"/>
    </row>
    <row r="1262" ht="15" customHeight="1" spans="17:17">
      <c r="Q1262" s="194"/>
    </row>
    <row r="1263" ht="15" customHeight="1" spans="17:17">
      <c r="Q1263" s="194"/>
    </row>
    <row r="1264" ht="15" customHeight="1" spans="17:17">
      <c r="Q1264" s="194"/>
    </row>
    <row r="1265" ht="15" customHeight="1" spans="17:17">
      <c r="Q1265" s="194"/>
    </row>
    <row r="1266" ht="15" customHeight="1" spans="17:17">
      <c r="Q1266" s="194"/>
    </row>
    <row r="1267" ht="15" customHeight="1" spans="17:17">
      <c r="Q1267" s="194"/>
    </row>
    <row r="1268" ht="15" customHeight="1" spans="17:17">
      <c r="Q1268" s="194"/>
    </row>
    <row r="1269" ht="15" customHeight="1" spans="17:17">
      <c r="Q1269" s="194"/>
    </row>
    <row r="1270" ht="15" customHeight="1" spans="17:17">
      <c r="Q1270" s="194"/>
    </row>
    <row r="1271" ht="15" customHeight="1" spans="17:17">
      <c r="Q1271" s="194"/>
    </row>
    <row r="1272" ht="15" customHeight="1" spans="17:17">
      <c r="Q1272" s="194"/>
    </row>
    <row r="1273" ht="15" customHeight="1" spans="17:17">
      <c r="Q1273" s="194"/>
    </row>
    <row r="1274" ht="15" customHeight="1" spans="17:17">
      <c r="Q1274" s="194"/>
    </row>
    <row r="1275" ht="15" customHeight="1" spans="17:17">
      <c r="Q1275" s="194"/>
    </row>
    <row r="1276" ht="15" customHeight="1" spans="17:17">
      <c r="Q1276" s="194"/>
    </row>
    <row r="1277" ht="15" customHeight="1" spans="17:17">
      <c r="Q1277" s="194"/>
    </row>
    <row r="1278" ht="15" customHeight="1" spans="17:17">
      <c r="Q1278" s="194"/>
    </row>
    <row r="1279" ht="15" customHeight="1" spans="17:17">
      <c r="Q1279" s="194"/>
    </row>
    <row r="1280" ht="15" customHeight="1" spans="17:17">
      <c r="Q1280" s="194"/>
    </row>
    <row r="1281" ht="15" customHeight="1" spans="17:17">
      <c r="Q1281" s="194"/>
    </row>
    <row r="1282" ht="15" customHeight="1" spans="17:17">
      <c r="Q1282" s="194"/>
    </row>
    <row r="1283" ht="15" customHeight="1" spans="17:17">
      <c r="Q1283" s="194"/>
    </row>
    <row r="1284" ht="15" customHeight="1" spans="17:17">
      <c r="Q1284" s="194"/>
    </row>
    <row r="1285" ht="15" customHeight="1" spans="17:17">
      <c r="Q1285" s="194"/>
    </row>
    <row r="1286" ht="15" customHeight="1" spans="17:17">
      <c r="Q1286" s="194"/>
    </row>
    <row r="1287" ht="15" customHeight="1" spans="17:17">
      <c r="Q1287" s="194"/>
    </row>
    <row r="1288" ht="15" customHeight="1" spans="17:17">
      <c r="Q1288" s="194"/>
    </row>
    <row r="1289" ht="15" customHeight="1" spans="17:17">
      <c r="Q1289" s="194"/>
    </row>
    <row r="1290" ht="15" customHeight="1" spans="17:17">
      <c r="Q1290" s="194"/>
    </row>
    <row r="1291" ht="15" customHeight="1" spans="17:17">
      <c r="Q1291" s="194"/>
    </row>
    <row r="1292" ht="15" customHeight="1" spans="17:17">
      <c r="Q1292" s="194"/>
    </row>
    <row r="1293" ht="15" customHeight="1" spans="17:17">
      <c r="Q1293" s="194"/>
    </row>
    <row r="1294" ht="15" customHeight="1" spans="17:17">
      <c r="Q1294" s="194"/>
    </row>
    <row r="1295" ht="15" customHeight="1" spans="17:17">
      <c r="Q1295" s="194"/>
    </row>
    <row r="1296" ht="15" customHeight="1" spans="17:17">
      <c r="Q1296" s="194"/>
    </row>
    <row r="1297" ht="15" customHeight="1" spans="17:17">
      <c r="Q1297" s="194"/>
    </row>
    <row r="1298" ht="15" customHeight="1" spans="17:17">
      <c r="Q1298" s="194"/>
    </row>
    <row r="1299" ht="15" customHeight="1" spans="17:17">
      <c r="Q1299" s="194"/>
    </row>
    <row r="1300" ht="15" customHeight="1" spans="17:17">
      <c r="Q1300" s="194"/>
    </row>
    <row r="1301" ht="15" customHeight="1" spans="17:17">
      <c r="Q1301" s="194"/>
    </row>
    <row r="1302" ht="15" customHeight="1" spans="17:17">
      <c r="Q1302" s="194"/>
    </row>
    <row r="1303" ht="15" customHeight="1" spans="17:17">
      <c r="Q1303" s="194"/>
    </row>
    <row r="1304" ht="15" customHeight="1" spans="17:17">
      <c r="Q1304" s="194"/>
    </row>
    <row r="1305" ht="15" customHeight="1" spans="17:17">
      <c r="Q1305" s="194"/>
    </row>
    <row r="1306" ht="15" customHeight="1" spans="17:17">
      <c r="Q1306" s="194"/>
    </row>
    <row r="1307" ht="15" customHeight="1" spans="17:17">
      <c r="Q1307" s="194"/>
    </row>
    <row r="1308" ht="15" customHeight="1" spans="17:17">
      <c r="Q1308" s="194"/>
    </row>
    <row r="1309" ht="15" customHeight="1" spans="17:17">
      <c r="Q1309" s="194"/>
    </row>
    <row r="1310" ht="15" customHeight="1" spans="17:17">
      <c r="Q1310" s="194"/>
    </row>
    <row r="1311" ht="15" customHeight="1" spans="17:17">
      <c r="Q1311" s="194"/>
    </row>
    <row r="1312" ht="15" customHeight="1" spans="17:17">
      <c r="Q1312" s="194"/>
    </row>
    <row r="1313" ht="15" customHeight="1" spans="17:17">
      <c r="Q1313" s="194"/>
    </row>
    <row r="1314" ht="15" customHeight="1" spans="17:17">
      <c r="Q1314" s="194"/>
    </row>
    <row r="1315" ht="15" customHeight="1" spans="17:17">
      <c r="Q1315" s="194"/>
    </row>
    <row r="1316" ht="15" customHeight="1" spans="17:17">
      <c r="Q1316" s="194"/>
    </row>
    <row r="1317" ht="15" customHeight="1" spans="17:17">
      <c r="Q1317" s="194"/>
    </row>
    <row r="1318" ht="15" customHeight="1" spans="17:17">
      <c r="Q1318" s="194"/>
    </row>
    <row r="1319" ht="15" customHeight="1" spans="17:17">
      <c r="Q1319" s="194"/>
    </row>
    <row r="1320" ht="15" customHeight="1" spans="17:17">
      <c r="Q1320" s="194"/>
    </row>
    <row r="1321" ht="15" customHeight="1" spans="17:17">
      <c r="Q1321" s="194"/>
    </row>
    <row r="1322" ht="15" customHeight="1" spans="17:17">
      <c r="Q1322" s="194"/>
    </row>
    <row r="1323" ht="15" customHeight="1" spans="17:17">
      <c r="Q1323" s="194"/>
    </row>
    <row r="1324" ht="15" customHeight="1" spans="17:17">
      <c r="Q1324" s="194"/>
    </row>
    <row r="1325" ht="15" customHeight="1" spans="17:17">
      <c r="Q1325" s="194"/>
    </row>
    <row r="1326" ht="15" customHeight="1" spans="17:17">
      <c r="Q1326" s="194"/>
    </row>
    <row r="1327" ht="15" customHeight="1" spans="17:17">
      <c r="Q1327" s="194"/>
    </row>
    <row r="1328" ht="15" customHeight="1" spans="17:17">
      <c r="Q1328" s="194"/>
    </row>
    <row r="1329" ht="15" customHeight="1" spans="17:17">
      <c r="Q1329" s="194"/>
    </row>
    <row r="1330" ht="15" customHeight="1" spans="17:17">
      <c r="Q1330" s="194"/>
    </row>
    <row r="1331" ht="15" customHeight="1" spans="17:17">
      <c r="Q1331" s="194"/>
    </row>
    <row r="1332" ht="15" customHeight="1" spans="17:17">
      <c r="Q1332" s="194"/>
    </row>
    <row r="1333" ht="15" customHeight="1" spans="17:17">
      <c r="Q1333" s="194"/>
    </row>
    <row r="1334" ht="15" customHeight="1" spans="17:17">
      <c r="Q1334" s="194"/>
    </row>
    <row r="1335" ht="15" customHeight="1" spans="17:17">
      <c r="Q1335" s="194"/>
    </row>
    <row r="1336" ht="15" customHeight="1" spans="17:17">
      <c r="Q1336" s="194"/>
    </row>
    <row r="1337" ht="15" customHeight="1" spans="17:17">
      <c r="Q1337" s="194"/>
    </row>
    <row r="1338" ht="15" customHeight="1" spans="17:17">
      <c r="Q1338" s="194"/>
    </row>
    <row r="1339" ht="15" customHeight="1" spans="17:17">
      <c r="Q1339" s="194"/>
    </row>
    <row r="1340" ht="15" customHeight="1" spans="17:17">
      <c r="Q1340" s="194"/>
    </row>
    <row r="1341" ht="15" customHeight="1" spans="17:17">
      <c r="Q1341" s="194"/>
    </row>
    <row r="1342" ht="15" customHeight="1" spans="17:17">
      <c r="Q1342" s="194"/>
    </row>
    <row r="1343" ht="15" customHeight="1" spans="17:17">
      <c r="Q1343" s="194"/>
    </row>
    <row r="1344" ht="15" customHeight="1" spans="17:17">
      <c r="Q1344" s="194"/>
    </row>
    <row r="1345" ht="15" customHeight="1" spans="17:17">
      <c r="Q1345" s="194"/>
    </row>
    <row r="1346" ht="15" customHeight="1" spans="17:17">
      <c r="Q1346" s="194"/>
    </row>
    <row r="1347" ht="15" customHeight="1" spans="17:17">
      <c r="Q1347" s="194"/>
    </row>
    <row r="1348" ht="15" customHeight="1" spans="17:17">
      <c r="Q1348" s="194"/>
    </row>
    <row r="1349" ht="15" customHeight="1" spans="17:17">
      <c r="Q1349" s="194"/>
    </row>
    <row r="1350" ht="15" customHeight="1" spans="17:17">
      <c r="Q1350" s="194"/>
    </row>
    <row r="1351" ht="15" customHeight="1" spans="17:17">
      <c r="Q1351" s="194"/>
    </row>
    <row r="1352" ht="15" customHeight="1" spans="17:17">
      <c r="Q1352" s="194"/>
    </row>
    <row r="1353" ht="15" customHeight="1" spans="17:17">
      <c r="Q1353" s="194"/>
    </row>
    <row r="1354" ht="15" customHeight="1" spans="17:17">
      <c r="Q1354" s="194"/>
    </row>
    <row r="1355" ht="15" customHeight="1" spans="17:17">
      <c r="Q1355" s="194"/>
    </row>
    <row r="1356" ht="15" customHeight="1" spans="17:17">
      <c r="Q1356" s="194"/>
    </row>
    <row r="1357" ht="15" customHeight="1" spans="17:17">
      <c r="Q1357" s="194"/>
    </row>
    <row r="1358" ht="15" customHeight="1" spans="17:17">
      <c r="Q1358" s="194"/>
    </row>
    <row r="1359" ht="15" customHeight="1" spans="17:17">
      <c r="Q1359" s="194"/>
    </row>
    <row r="1360" ht="15" customHeight="1" spans="17:17">
      <c r="Q1360" s="194"/>
    </row>
    <row r="1361" ht="15" customHeight="1" spans="17:17">
      <c r="Q1361" s="194"/>
    </row>
    <row r="1362" ht="15" customHeight="1" spans="17:17">
      <c r="Q1362" s="194"/>
    </row>
    <row r="1363" ht="15" customHeight="1" spans="17:17">
      <c r="Q1363" s="194"/>
    </row>
    <row r="1364" ht="15" customHeight="1" spans="17:17">
      <c r="Q1364" s="194"/>
    </row>
    <row r="1365" ht="15" customHeight="1" spans="17:17">
      <c r="Q1365" s="194"/>
    </row>
    <row r="1366" ht="15" customHeight="1" spans="17:17">
      <c r="Q1366" s="194"/>
    </row>
    <row r="1367" ht="15" customHeight="1" spans="17:17">
      <c r="Q1367" s="194"/>
    </row>
    <row r="1368" ht="15" customHeight="1" spans="17:17">
      <c r="Q1368" s="194"/>
    </row>
    <row r="1369" ht="15" customHeight="1" spans="17:17">
      <c r="Q1369" s="194"/>
    </row>
    <row r="1370" ht="15" customHeight="1" spans="17:17">
      <c r="Q1370" s="194"/>
    </row>
    <row r="1371" ht="15" customHeight="1" spans="17:17">
      <c r="Q1371" s="194"/>
    </row>
    <row r="1372" ht="15" customHeight="1" spans="17:17">
      <c r="Q1372" s="194"/>
    </row>
    <row r="1373" ht="15" customHeight="1" spans="17:17">
      <c r="Q1373" s="194"/>
    </row>
    <row r="1374" ht="15" customHeight="1" spans="17:17">
      <c r="Q1374" s="194"/>
    </row>
    <row r="1375" ht="15" customHeight="1" spans="17:17">
      <c r="Q1375" s="194"/>
    </row>
    <row r="1376" ht="15" customHeight="1" spans="17:17">
      <c r="Q1376" s="194"/>
    </row>
    <row r="1377" ht="15" customHeight="1" spans="17:17">
      <c r="Q1377" s="194"/>
    </row>
    <row r="1378" ht="15" customHeight="1" spans="17:17">
      <c r="Q1378" s="194"/>
    </row>
    <row r="1379" ht="15" customHeight="1" spans="17:17">
      <c r="Q1379" s="194"/>
    </row>
    <row r="1380" ht="15" customHeight="1" spans="17:17">
      <c r="Q1380" s="194"/>
    </row>
    <row r="1381" ht="15" customHeight="1" spans="17:17">
      <c r="Q1381" s="194"/>
    </row>
    <row r="1382" ht="15" customHeight="1" spans="17:17">
      <c r="Q1382" s="194"/>
    </row>
    <row r="1383" ht="15" customHeight="1" spans="17:17">
      <c r="Q1383" s="194"/>
    </row>
    <row r="1384" ht="15" customHeight="1" spans="17:17">
      <c r="Q1384" s="194"/>
    </row>
    <row r="1385" ht="15" customHeight="1" spans="17:17">
      <c r="Q1385" s="194"/>
    </row>
    <row r="1386" ht="15" customHeight="1" spans="17:17">
      <c r="Q1386" s="194"/>
    </row>
    <row r="1387" ht="15" customHeight="1" spans="17:17">
      <c r="Q1387" s="194"/>
    </row>
    <row r="1388" ht="15" customHeight="1" spans="17:17">
      <c r="Q1388" s="194"/>
    </row>
    <row r="1389" ht="15" customHeight="1" spans="17:17">
      <c r="Q1389" s="194"/>
    </row>
    <row r="1390" ht="15" customHeight="1" spans="17:17">
      <c r="Q1390" s="194"/>
    </row>
    <row r="1391" ht="15" customHeight="1" spans="17:17">
      <c r="Q1391" s="194"/>
    </row>
    <row r="1392" ht="15" customHeight="1" spans="17:17">
      <c r="Q1392" s="194"/>
    </row>
    <row r="1393" ht="15" customHeight="1" spans="17:17">
      <c r="Q1393" s="194"/>
    </row>
    <row r="1394" ht="15" customHeight="1" spans="17:17">
      <c r="Q1394" s="194"/>
    </row>
    <row r="1395" ht="15" customHeight="1" spans="17:17">
      <c r="Q1395" s="194"/>
    </row>
    <row r="1396" ht="15" customHeight="1" spans="17:17">
      <c r="Q1396" s="194"/>
    </row>
    <row r="1397" ht="15" customHeight="1" spans="17:17">
      <c r="Q1397" s="194"/>
    </row>
    <row r="1398" ht="15" customHeight="1" spans="17:17">
      <c r="Q1398" s="194"/>
    </row>
    <row r="1399" ht="15" customHeight="1" spans="17:17">
      <c r="Q1399" s="194"/>
    </row>
    <row r="1400" ht="15" customHeight="1" spans="17:17">
      <c r="Q1400" s="194"/>
    </row>
    <row r="1401" ht="15" customHeight="1" spans="17:17">
      <c r="Q1401" s="194"/>
    </row>
    <row r="1402" ht="15" customHeight="1" spans="17:17">
      <c r="Q1402" s="194"/>
    </row>
    <row r="1403" ht="15" customHeight="1" spans="17:17">
      <c r="Q1403" s="194"/>
    </row>
    <row r="1404" ht="15" customHeight="1" spans="17:17">
      <c r="Q1404" s="194"/>
    </row>
    <row r="1405" ht="15" customHeight="1" spans="17:17">
      <c r="Q1405" s="194"/>
    </row>
    <row r="1406" ht="15" customHeight="1" spans="17:17">
      <c r="Q1406" s="194"/>
    </row>
    <row r="1407" ht="15" customHeight="1" spans="17:17">
      <c r="Q1407" s="194"/>
    </row>
    <row r="1408" ht="15" customHeight="1" spans="17:17">
      <c r="Q1408" s="194"/>
    </row>
    <row r="1409" ht="15" customHeight="1" spans="17:17">
      <c r="Q1409" s="194"/>
    </row>
    <row r="1410" ht="15" customHeight="1" spans="17:17">
      <c r="Q1410" s="194"/>
    </row>
    <row r="1411" ht="15" customHeight="1" spans="17:17">
      <c r="Q1411" s="194"/>
    </row>
    <row r="1412" ht="15" customHeight="1" spans="17:17">
      <c r="Q1412" s="194"/>
    </row>
    <row r="1413" ht="15" customHeight="1" spans="17:17">
      <c r="Q1413" s="194"/>
    </row>
    <row r="1414" ht="15" customHeight="1" spans="17:17">
      <c r="Q1414" s="194"/>
    </row>
    <row r="1415" ht="15" customHeight="1" spans="17:17">
      <c r="Q1415" s="194"/>
    </row>
    <row r="1416" ht="15" customHeight="1" spans="17:17">
      <c r="Q1416" s="194"/>
    </row>
    <row r="1417" ht="15" customHeight="1" spans="17:17">
      <c r="Q1417" s="194"/>
    </row>
    <row r="1418" ht="15" customHeight="1" spans="17:17">
      <c r="Q1418" s="194"/>
    </row>
    <row r="1419" ht="15" customHeight="1" spans="17:17">
      <c r="Q1419" s="194"/>
    </row>
    <row r="1420" ht="15" customHeight="1" spans="17:17">
      <c r="Q1420" s="194"/>
    </row>
    <row r="1421" ht="15" customHeight="1" spans="17:17">
      <c r="Q1421" s="194"/>
    </row>
    <row r="1422" ht="15" customHeight="1" spans="17:17">
      <c r="Q1422" s="194"/>
    </row>
    <row r="1423" ht="15" customHeight="1" spans="17:17">
      <c r="Q1423" s="194"/>
    </row>
    <row r="1424" ht="15" customHeight="1" spans="17:17">
      <c r="Q1424" s="194"/>
    </row>
    <row r="1425" ht="15" customHeight="1" spans="17:17">
      <c r="Q1425" s="194"/>
    </row>
    <row r="1426" ht="15" customHeight="1" spans="17:17">
      <c r="Q1426" s="194"/>
    </row>
    <row r="1427" ht="15" customHeight="1" spans="17:17">
      <c r="Q1427" s="194"/>
    </row>
    <row r="1428" ht="15" customHeight="1" spans="17:17">
      <c r="Q1428" s="194"/>
    </row>
    <row r="1429" ht="15" customHeight="1" spans="17:17">
      <c r="Q1429" s="194"/>
    </row>
    <row r="1430" ht="15" customHeight="1" spans="17:17">
      <c r="Q1430" s="194"/>
    </row>
    <row r="1431" ht="15" customHeight="1" spans="17:17">
      <c r="Q1431" s="194"/>
    </row>
    <row r="1432" ht="15" customHeight="1" spans="17:17">
      <c r="Q1432" s="194"/>
    </row>
    <row r="1433" ht="15" customHeight="1" spans="17:17">
      <c r="Q1433" s="194"/>
    </row>
    <row r="1434" ht="15" customHeight="1" spans="17:17">
      <c r="Q1434" s="194"/>
    </row>
    <row r="1435" ht="15" customHeight="1" spans="17:17">
      <c r="Q1435" s="194"/>
    </row>
    <row r="1436" ht="15" customHeight="1" spans="17:17">
      <c r="Q1436" s="194"/>
    </row>
    <row r="1437" ht="15" customHeight="1" spans="17:17">
      <c r="Q1437" s="194"/>
    </row>
    <row r="1438" ht="15" customHeight="1" spans="17:17">
      <c r="Q1438" s="194"/>
    </row>
    <row r="1439" ht="15" customHeight="1" spans="17:17">
      <c r="Q1439" s="194"/>
    </row>
    <row r="1440" ht="15" customHeight="1" spans="17:17">
      <c r="Q1440" s="194"/>
    </row>
    <row r="1441" ht="15" customHeight="1" spans="17:17">
      <c r="Q1441" s="194"/>
    </row>
    <row r="1442" ht="15" customHeight="1" spans="17:17">
      <c r="Q1442" s="194"/>
    </row>
    <row r="1443" ht="15" customHeight="1" spans="17:17">
      <c r="Q1443" s="194"/>
    </row>
    <row r="1444" ht="15" customHeight="1" spans="17:17">
      <c r="Q1444" s="194"/>
    </row>
    <row r="1445" ht="15" customHeight="1" spans="17:17">
      <c r="Q1445" s="194"/>
    </row>
    <row r="1446" ht="15" customHeight="1" spans="17:17">
      <c r="Q1446" s="194"/>
    </row>
    <row r="1447" ht="15" customHeight="1" spans="17:17">
      <c r="Q1447" s="194"/>
    </row>
    <row r="1448" ht="15" customHeight="1" spans="17:17">
      <c r="Q1448" s="194"/>
    </row>
    <row r="1449" ht="15" customHeight="1" spans="17:17">
      <c r="Q1449" s="194"/>
    </row>
    <row r="1450" ht="15" customHeight="1" spans="17:17">
      <c r="Q1450" s="194"/>
    </row>
    <row r="1451" ht="15" customHeight="1" spans="17:17">
      <c r="Q1451" s="194"/>
    </row>
    <row r="1452" ht="15" customHeight="1" spans="17:17">
      <c r="Q1452" s="194"/>
    </row>
    <row r="1453" ht="15" customHeight="1" spans="17:17">
      <c r="Q1453" s="194"/>
    </row>
    <row r="1454" ht="15" customHeight="1" spans="17:17">
      <c r="Q1454" s="194"/>
    </row>
    <row r="1455" ht="15" customHeight="1" spans="17:17">
      <c r="Q1455" s="194"/>
    </row>
    <row r="1456" ht="15" customHeight="1" spans="17:17">
      <c r="Q1456" s="194"/>
    </row>
    <row r="1457" ht="15" customHeight="1" spans="17:17">
      <c r="Q1457" s="194"/>
    </row>
    <row r="1458" ht="15" customHeight="1" spans="17:17">
      <c r="Q1458" s="194"/>
    </row>
    <row r="1459" ht="15" customHeight="1" spans="17:17">
      <c r="Q1459" s="194"/>
    </row>
    <row r="1460" ht="15" customHeight="1" spans="17:17">
      <c r="Q1460" s="194"/>
    </row>
    <row r="1461" ht="15" customHeight="1" spans="17:17">
      <c r="Q1461" s="194"/>
    </row>
    <row r="1462" ht="15" customHeight="1" spans="17:17">
      <c r="Q1462" s="194"/>
    </row>
    <row r="1463" ht="15" customHeight="1" spans="17:17">
      <c r="Q1463" s="194"/>
    </row>
    <row r="1464" ht="15" customHeight="1" spans="17:17">
      <c r="Q1464" s="194"/>
    </row>
    <row r="1465" ht="15" customHeight="1" spans="17:17">
      <c r="Q1465" s="194"/>
    </row>
    <row r="1466" ht="15" customHeight="1" spans="17:17">
      <c r="Q1466" s="194"/>
    </row>
    <row r="1467" ht="15" customHeight="1" spans="17:17">
      <c r="Q1467" s="194"/>
    </row>
    <row r="1468" ht="15" customHeight="1" spans="17:17">
      <c r="Q1468" s="194"/>
    </row>
    <row r="1469" ht="15" customHeight="1" spans="17:17">
      <c r="Q1469" s="194"/>
    </row>
    <row r="1470" ht="15" customHeight="1" spans="17:17">
      <c r="Q1470" s="194"/>
    </row>
    <row r="1471" ht="15" customHeight="1" spans="17:17">
      <c r="Q1471" s="194"/>
    </row>
    <row r="1472" ht="15" customHeight="1" spans="17:17">
      <c r="Q1472" s="194"/>
    </row>
    <row r="1473" ht="15" customHeight="1" spans="17:17">
      <c r="Q1473" s="194"/>
    </row>
    <row r="1474" ht="15" customHeight="1" spans="17:17">
      <c r="Q1474" s="194"/>
    </row>
    <row r="1475" ht="15" customHeight="1" spans="17:17">
      <c r="Q1475" s="194"/>
    </row>
    <row r="1476" ht="15" customHeight="1" spans="17:17">
      <c r="Q1476" s="194"/>
    </row>
    <row r="1477" ht="15" customHeight="1" spans="17:17">
      <c r="Q1477" s="194"/>
    </row>
    <row r="1478" ht="15" customHeight="1" spans="17:17">
      <c r="Q1478" s="194"/>
    </row>
    <row r="1479" ht="15" customHeight="1" spans="17:17">
      <c r="Q1479" s="194"/>
    </row>
    <row r="1480" ht="15" customHeight="1" spans="17:17">
      <c r="Q1480" s="194"/>
    </row>
    <row r="1481" ht="15" customHeight="1" spans="17:17">
      <c r="Q1481" s="194"/>
    </row>
    <row r="1482" ht="15" customHeight="1" spans="17:17">
      <c r="Q1482" s="194"/>
    </row>
    <row r="1483" ht="15" customHeight="1" spans="17:17">
      <c r="Q1483" s="194"/>
    </row>
    <row r="1484" ht="15" customHeight="1" spans="17:17">
      <c r="Q1484" s="194"/>
    </row>
    <row r="1485" ht="15" customHeight="1" spans="17:17">
      <c r="Q1485" s="194"/>
    </row>
    <row r="1486" ht="15" customHeight="1" spans="17:17">
      <c r="Q1486" s="194"/>
    </row>
    <row r="1487" ht="15" customHeight="1" spans="17:17">
      <c r="Q1487" s="194"/>
    </row>
    <row r="1488" ht="15" customHeight="1" spans="17:17">
      <c r="Q1488" s="194"/>
    </row>
    <row r="1489" ht="15" customHeight="1" spans="17:17">
      <c r="Q1489" s="194"/>
    </row>
    <row r="1490" ht="15" customHeight="1" spans="17:17">
      <c r="Q1490" s="194"/>
    </row>
    <row r="1491" ht="15" customHeight="1" spans="17:17">
      <c r="Q1491" s="194"/>
    </row>
    <row r="1492" ht="15" customHeight="1" spans="17:17">
      <c r="Q1492" s="194"/>
    </row>
    <row r="1493" ht="15" customHeight="1" spans="17:17">
      <c r="Q1493" s="194"/>
    </row>
    <row r="1494" ht="15" customHeight="1" spans="17:17">
      <c r="Q1494" s="194"/>
    </row>
    <row r="1495" ht="15" customHeight="1" spans="17:17">
      <c r="Q1495" s="194"/>
    </row>
    <row r="1496" ht="15" customHeight="1" spans="17:17">
      <c r="Q1496" s="194"/>
    </row>
    <row r="1497" ht="15" customHeight="1" spans="17:17">
      <c r="Q1497" s="194"/>
    </row>
    <row r="1498" ht="15" customHeight="1" spans="17:17">
      <c r="Q1498" s="194"/>
    </row>
    <row r="1499" ht="15" customHeight="1" spans="17:17">
      <c r="Q1499" s="194"/>
    </row>
    <row r="1500" ht="15" customHeight="1" spans="17:17">
      <c r="Q1500" s="194"/>
    </row>
    <row r="1501" ht="15" customHeight="1" spans="17:17">
      <c r="Q1501" s="194"/>
    </row>
    <row r="1502" ht="15" customHeight="1" spans="17:17">
      <c r="Q1502" s="194"/>
    </row>
    <row r="1503" ht="15" customHeight="1" spans="17:17">
      <c r="Q1503" s="194"/>
    </row>
    <row r="1504" ht="15" customHeight="1" spans="17:17">
      <c r="Q1504" s="194"/>
    </row>
    <row r="1505" ht="15" customHeight="1" spans="17:17">
      <c r="Q1505" s="194"/>
    </row>
    <row r="1506" ht="15" customHeight="1" spans="17:17">
      <c r="Q1506" s="194"/>
    </row>
    <row r="1507" ht="15" customHeight="1" spans="17:17">
      <c r="Q1507" s="194"/>
    </row>
    <row r="1508" ht="15" customHeight="1" spans="17:17">
      <c r="Q1508" s="194"/>
    </row>
    <row r="1509" ht="15" customHeight="1" spans="17:17">
      <c r="Q1509" s="194"/>
    </row>
    <row r="1510" ht="15" customHeight="1" spans="17:17">
      <c r="Q1510" s="194"/>
    </row>
    <row r="1511" ht="15" customHeight="1" spans="17:17">
      <c r="Q1511" s="194"/>
    </row>
    <row r="1512" ht="15" customHeight="1" spans="17:17">
      <c r="Q1512" s="194"/>
    </row>
    <row r="1513" ht="15" customHeight="1" spans="17:17">
      <c r="Q1513" s="194"/>
    </row>
    <row r="1514" ht="15" customHeight="1" spans="17:17">
      <c r="Q1514" s="194"/>
    </row>
    <row r="1515" ht="15" customHeight="1" spans="17:17">
      <c r="Q1515" s="194"/>
    </row>
    <row r="1516" ht="15" customHeight="1" spans="17:17">
      <c r="Q1516" s="194"/>
    </row>
    <row r="1517" ht="15" customHeight="1" spans="17:17">
      <c r="Q1517" s="194"/>
    </row>
    <row r="1518" ht="15" customHeight="1" spans="17:17">
      <c r="Q1518" s="194"/>
    </row>
    <row r="1519" ht="15" customHeight="1" spans="17:17">
      <c r="Q1519" s="194"/>
    </row>
    <row r="1520" ht="15" customHeight="1" spans="17:17">
      <c r="Q1520" s="194"/>
    </row>
    <row r="1521" ht="15" customHeight="1" spans="17:17">
      <c r="Q1521" s="194"/>
    </row>
    <row r="1522" ht="15" customHeight="1" spans="17:17">
      <c r="Q1522" s="194"/>
    </row>
    <row r="1523" ht="15" customHeight="1" spans="17:17">
      <c r="Q1523" s="194"/>
    </row>
    <row r="1524" ht="15" customHeight="1" spans="17:17">
      <c r="Q1524" s="194"/>
    </row>
    <row r="1525" ht="15" customHeight="1" spans="17:17">
      <c r="Q1525" s="194"/>
    </row>
    <row r="1526" ht="15" customHeight="1" spans="17:17">
      <c r="Q1526" s="194"/>
    </row>
    <row r="1527" ht="15" customHeight="1" spans="17:17">
      <c r="Q1527" s="194"/>
    </row>
    <row r="1528" ht="15" customHeight="1" spans="17:17">
      <c r="Q1528" s="194"/>
    </row>
    <row r="1529" ht="15" customHeight="1" spans="17:17">
      <c r="Q1529" s="194"/>
    </row>
    <row r="1530" ht="15" customHeight="1" spans="17:17">
      <c r="Q1530" s="194"/>
    </row>
    <row r="1531" ht="15" customHeight="1" spans="17:17">
      <c r="Q1531" s="194"/>
    </row>
    <row r="1532" ht="15" customHeight="1" spans="17:17">
      <c r="Q1532" s="194"/>
    </row>
    <row r="1533" ht="15" customHeight="1" spans="17:17">
      <c r="Q1533" s="194"/>
    </row>
    <row r="1534" ht="15" customHeight="1" spans="17:17">
      <c r="Q1534" s="194"/>
    </row>
    <row r="1535" ht="15" customHeight="1" spans="17:17">
      <c r="Q1535" s="194"/>
    </row>
    <row r="1536" ht="15" customHeight="1" spans="17:17">
      <c r="Q1536" s="194"/>
    </row>
    <row r="1537" ht="15" customHeight="1" spans="17:17">
      <c r="Q1537" s="194"/>
    </row>
    <row r="1538" ht="15" customHeight="1" spans="17:17">
      <c r="Q1538" s="194"/>
    </row>
    <row r="1539" ht="15" customHeight="1" spans="17:17">
      <c r="Q1539" s="194"/>
    </row>
    <row r="1540" ht="15" customHeight="1" spans="17:17">
      <c r="Q1540" s="194"/>
    </row>
    <row r="1541" ht="15" customHeight="1" spans="17:17">
      <c r="Q1541" s="194"/>
    </row>
    <row r="1542" ht="15" customHeight="1" spans="17:17">
      <c r="Q1542" s="194"/>
    </row>
    <row r="1543" ht="15" customHeight="1" spans="17:17">
      <c r="Q1543" s="194"/>
    </row>
    <row r="1544" ht="15" customHeight="1" spans="17:17">
      <c r="Q1544" s="194"/>
    </row>
    <row r="1545" ht="15" customHeight="1" spans="17:17">
      <c r="Q1545" s="194"/>
    </row>
    <row r="1546" ht="15" customHeight="1" spans="17:17">
      <c r="Q1546" s="194"/>
    </row>
    <row r="1547" ht="15" customHeight="1" spans="17:17">
      <c r="Q1547" s="194"/>
    </row>
    <row r="1548" ht="15" customHeight="1" spans="17:17">
      <c r="Q1548" s="194"/>
    </row>
    <row r="1549" ht="15" customHeight="1" spans="17:17">
      <c r="Q1549" s="194"/>
    </row>
    <row r="1550" ht="15" customHeight="1" spans="17:17">
      <c r="Q1550" s="194"/>
    </row>
    <row r="1551" ht="15" customHeight="1" spans="17:17">
      <c r="Q1551" s="194"/>
    </row>
    <row r="1552" ht="15" customHeight="1" spans="17:17">
      <c r="Q1552" s="194"/>
    </row>
    <row r="1553" ht="15" customHeight="1" spans="17:17">
      <c r="Q1553" s="194"/>
    </row>
    <row r="1554" ht="15" customHeight="1" spans="17:17">
      <c r="Q1554" s="194"/>
    </row>
    <row r="1555" ht="15" customHeight="1" spans="17:17">
      <c r="Q1555" s="194"/>
    </row>
    <row r="1556" ht="15" customHeight="1" spans="17:17">
      <c r="Q1556" s="194"/>
    </row>
    <row r="1557" ht="15" customHeight="1" spans="17:17">
      <c r="Q1557" s="194"/>
    </row>
    <row r="1558" ht="15" customHeight="1" spans="17:17">
      <c r="Q1558" s="194"/>
    </row>
    <row r="1559" ht="15" customHeight="1" spans="17:17">
      <c r="Q1559" s="194"/>
    </row>
    <row r="1560" ht="15" customHeight="1" spans="17:17">
      <c r="Q1560" s="194"/>
    </row>
    <row r="1561" ht="15" customHeight="1" spans="17:17">
      <c r="Q1561" s="194"/>
    </row>
    <row r="1562" ht="15" customHeight="1" spans="17:17">
      <c r="Q1562" s="194"/>
    </row>
    <row r="1563" ht="15" customHeight="1" spans="17:17">
      <c r="Q1563" s="194"/>
    </row>
    <row r="1564" ht="15" customHeight="1" spans="17:17">
      <c r="Q1564" s="194"/>
    </row>
    <row r="1565" ht="15" customHeight="1" spans="17:17">
      <c r="Q1565" s="194"/>
    </row>
    <row r="1566" ht="15" customHeight="1" spans="17:17">
      <c r="Q1566" s="194"/>
    </row>
    <row r="1567" ht="15" customHeight="1" spans="17:17">
      <c r="Q1567" s="194"/>
    </row>
    <row r="1568" ht="15" customHeight="1" spans="17:17">
      <c r="Q1568" s="194"/>
    </row>
    <row r="1569" ht="15" customHeight="1" spans="17:17">
      <c r="Q1569" s="194"/>
    </row>
    <row r="1570" ht="15" customHeight="1" spans="17:17">
      <c r="Q1570" s="194"/>
    </row>
    <row r="1571" ht="15" customHeight="1" spans="17:17">
      <c r="Q1571" s="194"/>
    </row>
    <row r="1572" ht="15" customHeight="1" spans="17:17">
      <c r="Q1572" s="194"/>
    </row>
    <row r="1573" ht="15" customHeight="1" spans="17:17">
      <c r="Q1573" s="194"/>
    </row>
    <row r="1574" ht="15" customHeight="1" spans="17:17">
      <c r="Q1574" s="194"/>
    </row>
    <row r="1575" ht="15" customHeight="1" spans="17:17">
      <c r="Q1575" s="194"/>
    </row>
    <row r="1576" ht="15" customHeight="1" spans="17:17">
      <c r="Q1576" s="194"/>
    </row>
    <row r="1577" ht="15" customHeight="1" spans="17:17">
      <c r="Q1577" s="194"/>
    </row>
    <row r="1578" ht="15" customHeight="1" spans="17:17">
      <c r="Q1578" s="194"/>
    </row>
    <row r="1579" ht="15" customHeight="1" spans="17:17">
      <c r="Q1579" s="194"/>
    </row>
    <row r="1580" ht="15" customHeight="1" spans="17:17">
      <c r="Q1580" s="194"/>
    </row>
    <row r="1581" ht="15" customHeight="1" spans="17:17">
      <c r="Q1581" s="194"/>
    </row>
    <row r="1582" ht="15" customHeight="1" spans="17:17">
      <c r="Q1582" s="194"/>
    </row>
    <row r="1583" ht="15" customHeight="1" spans="17:17">
      <c r="Q1583" s="194"/>
    </row>
    <row r="1584" ht="15" customHeight="1" spans="17:17">
      <c r="Q1584" s="194"/>
    </row>
    <row r="1585" ht="15" customHeight="1" spans="17:17">
      <c r="Q1585" s="194"/>
    </row>
    <row r="1586" ht="15" customHeight="1" spans="17:17">
      <c r="Q1586" s="194"/>
    </row>
    <row r="1587" ht="15" customHeight="1" spans="17:17">
      <c r="Q1587" s="194"/>
    </row>
    <row r="1588" ht="15" customHeight="1" spans="17:17">
      <c r="Q1588" s="194"/>
    </row>
    <row r="1589" ht="15" customHeight="1" spans="17:17">
      <c r="Q1589" s="194"/>
    </row>
    <row r="1590" ht="15" customHeight="1" spans="17:17">
      <c r="Q1590" s="194"/>
    </row>
    <row r="1591" ht="15" customHeight="1" spans="17:17">
      <c r="Q1591" s="194"/>
    </row>
    <row r="1592" ht="15" customHeight="1" spans="17:17">
      <c r="Q1592" s="194"/>
    </row>
    <row r="1593" ht="15" customHeight="1" spans="17:17">
      <c r="Q1593" s="194"/>
    </row>
    <row r="1594" ht="15" customHeight="1" spans="17:17">
      <c r="Q1594" s="194"/>
    </row>
    <row r="1595" ht="15" customHeight="1" spans="17:17">
      <c r="Q1595" s="194"/>
    </row>
    <row r="1596" ht="15" customHeight="1" spans="17:17">
      <c r="Q1596" s="194"/>
    </row>
    <row r="1597" ht="15" customHeight="1" spans="17:17">
      <c r="Q1597" s="194"/>
    </row>
    <row r="1598" ht="15" customHeight="1" spans="17:17">
      <c r="Q1598" s="194"/>
    </row>
    <row r="1599" ht="15" customHeight="1" spans="17:17">
      <c r="Q1599" s="194"/>
    </row>
    <row r="1600" ht="15" customHeight="1" spans="17:17">
      <c r="Q1600" s="194"/>
    </row>
    <row r="1601" ht="15" customHeight="1" spans="17:17">
      <c r="Q1601" s="194"/>
    </row>
    <row r="1602" ht="15" customHeight="1" spans="17:17">
      <c r="Q1602" s="194"/>
    </row>
    <row r="1603" ht="15" customHeight="1" spans="17:17">
      <c r="Q1603" s="194"/>
    </row>
    <row r="1604" ht="15" customHeight="1" spans="17:17">
      <c r="Q1604" s="194"/>
    </row>
    <row r="1605" ht="15" customHeight="1" spans="17:17">
      <c r="Q1605" s="194"/>
    </row>
    <row r="1606" ht="15" customHeight="1" spans="17:17">
      <c r="Q1606" s="194"/>
    </row>
    <row r="1607" ht="15" customHeight="1" spans="17:17">
      <c r="Q1607" s="194"/>
    </row>
    <row r="1608" ht="15" customHeight="1" spans="17:17">
      <c r="Q1608" s="194"/>
    </row>
    <row r="1609" ht="15" customHeight="1" spans="17:17">
      <c r="Q1609" s="194"/>
    </row>
    <row r="1610" ht="15" customHeight="1" spans="17:17">
      <c r="Q1610" s="194"/>
    </row>
    <row r="1611" ht="15" customHeight="1" spans="17:17">
      <c r="Q1611" s="194"/>
    </row>
    <row r="1612" ht="15" customHeight="1" spans="17:17">
      <c r="Q1612" s="194"/>
    </row>
    <row r="1613" ht="15" customHeight="1" spans="17:17">
      <c r="Q1613" s="194"/>
    </row>
    <row r="1614" ht="15" customHeight="1" spans="17:17">
      <c r="Q1614" s="194"/>
    </row>
    <row r="1615" ht="15" customHeight="1" spans="17:17">
      <c r="Q1615" s="194"/>
    </row>
    <row r="1616" ht="15" customHeight="1" spans="17:17">
      <c r="Q1616" s="194"/>
    </row>
    <row r="1617" ht="15" customHeight="1" spans="17:17">
      <c r="Q1617" s="194"/>
    </row>
    <row r="1618" ht="15" customHeight="1" spans="17:17">
      <c r="Q1618" s="194"/>
    </row>
    <row r="1619" ht="15" customHeight="1" spans="17:17">
      <c r="Q1619" s="194"/>
    </row>
    <row r="1620" ht="15" customHeight="1" spans="17:17">
      <c r="Q1620" s="194"/>
    </row>
    <row r="1621" ht="15" customHeight="1" spans="17:17">
      <c r="Q1621" s="194"/>
    </row>
    <row r="1622" ht="15" customHeight="1" spans="17:17">
      <c r="Q1622" s="194"/>
    </row>
    <row r="1623" ht="15" customHeight="1" spans="17:17">
      <c r="Q1623" s="194"/>
    </row>
    <row r="1624" ht="15" customHeight="1" spans="17:17">
      <c r="Q1624" s="194"/>
    </row>
    <row r="1625" ht="15" customHeight="1" spans="17:17">
      <c r="Q1625" s="194"/>
    </row>
    <row r="1626" ht="15" customHeight="1" spans="17:17">
      <c r="Q1626" s="194"/>
    </row>
    <row r="1627" ht="15" customHeight="1" spans="17:17">
      <c r="Q1627" s="194"/>
    </row>
    <row r="1628" ht="15" customHeight="1" spans="17:17">
      <c r="Q1628" s="194"/>
    </row>
    <row r="1629" ht="15" customHeight="1" spans="17:17">
      <c r="Q1629" s="194"/>
    </row>
    <row r="1630" ht="15" customHeight="1" spans="17:17">
      <c r="Q1630" s="194"/>
    </row>
    <row r="1631" ht="15" customHeight="1" spans="17:17">
      <c r="Q1631" s="194"/>
    </row>
    <row r="1632" ht="15" customHeight="1" spans="17:17">
      <c r="Q1632" s="194"/>
    </row>
    <row r="1633" ht="15" customHeight="1" spans="17:17">
      <c r="Q1633" s="194"/>
    </row>
    <row r="1634" ht="15" customHeight="1" spans="17:17">
      <c r="Q1634" s="194"/>
    </row>
    <row r="1635" ht="15" customHeight="1" spans="17:17">
      <c r="Q1635" s="194"/>
    </row>
    <row r="1636" ht="15" customHeight="1" spans="17:17">
      <c r="Q1636" s="194"/>
    </row>
    <row r="1637" ht="15" customHeight="1" spans="17:17">
      <c r="Q1637" s="194"/>
    </row>
    <row r="1638" ht="15" customHeight="1" spans="17:17">
      <c r="Q1638" s="194"/>
    </row>
    <row r="1639" ht="15" customHeight="1" spans="17:17">
      <c r="Q1639" s="194"/>
    </row>
    <row r="1640" ht="15" customHeight="1" spans="17:17">
      <c r="Q1640" s="194"/>
    </row>
    <row r="1641" ht="15" customHeight="1" spans="17:17">
      <c r="Q1641" s="194"/>
    </row>
    <row r="1642" ht="15" customHeight="1" spans="17:17">
      <c r="Q1642" s="194"/>
    </row>
    <row r="1643" ht="15" customHeight="1" spans="17:17">
      <c r="Q1643" s="194"/>
    </row>
    <row r="1644" ht="15" customHeight="1" spans="17:17">
      <c r="Q1644" s="194"/>
    </row>
    <row r="1645" ht="15" customHeight="1" spans="17:17">
      <c r="Q1645" s="194"/>
    </row>
    <row r="1646" ht="15" customHeight="1" spans="17:17">
      <c r="Q1646" s="194"/>
    </row>
    <row r="1647" ht="15" customHeight="1" spans="17:17">
      <c r="Q1647" s="194"/>
    </row>
    <row r="1648" ht="15" customHeight="1" spans="17:17">
      <c r="Q1648" s="194"/>
    </row>
    <row r="1649" ht="15" customHeight="1" spans="17:17">
      <c r="Q1649" s="194"/>
    </row>
    <row r="1650" ht="15" customHeight="1" spans="17:17">
      <c r="Q1650" s="194"/>
    </row>
    <row r="1651" ht="15" customHeight="1" spans="17:17">
      <c r="Q1651" s="194"/>
    </row>
    <row r="1652" ht="15" customHeight="1" spans="17:17">
      <c r="Q1652" s="194"/>
    </row>
    <row r="1653" ht="15" customHeight="1" spans="17:17">
      <c r="Q1653" s="194"/>
    </row>
    <row r="1654" ht="15" customHeight="1" spans="17:17">
      <c r="Q1654" s="194"/>
    </row>
    <row r="1655" ht="15" customHeight="1" spans="17:17">
      <c r="Q1655" s="194"/>
    </row>
    <row r="1656" ht="15" customHeight="1" spans="17:17">
      <c r="Q1656" s="194"/>
    </row>
    <row r="1657" ht="15" customHeight="1" spans="17:17">
      <c r="Q1657" s="194"/>
    </row>
    <row r="1658" ht="15" customHeight="1" spans="17:17">
      <c r="Q1658" s="194"/>
    </row>
    <row r="1659" ht="15" customHeight="1" spans="17:17">
      <c r="Q1659" s="194"/>
    </row>
    <row r="1660" ht="15" customHeight="1" spans="17:17">
      <c r="Q1660" s="194"/>
    </row>
    <row r="1661" ht="15" customHeight="1" spans="17:17">
      <c r="Q1661" s="194"/>
    </row>
    <row r="1662" ht="15" customHeight="1" spans="17:17">
      <c r="Q1662" s="194"/>
    </row>
    <row r="1663" ht="15" customHeight="1" spans="17:17">
      <c r="Q1663" s="194"/>
    </row>
    <row r="1664" ht="15" customHeight="1" spans="17:17">
      <c r="Q1664" s="194"/>
    </row>
    <row r="1665" ht="15" customHeight="1" spans="17:17">
      <c r="Q1665" s="194"/>
    </row>
    <row r="1666" ht="15" customHeight="1" spans="17:17">
      <c r="Q1666" s="194"/>
    </row>
    <row r="1667" ht="15" customHeight="1" spans="17:17">
      <c r="Q1667" s="194"/>
    </row>
    <row r="1668" ht="15" customHeight="1" spans="17:17">
      <c r="Q1668" s="194"/>
    </row>
    <row r="1669" ht="15" customHeight="1" spans="17:17">
      <c r="Q1669" s="194"/>
    </row>
    <row r="1670" ht="15" customHeight="1" spans="17:17">
      <c r="Q1670" s="194"/>
    </row>
    <row r="1671" ht="15" customHeight="1" spans="17:17">
      <c r="Q1671" s="194"/>
    </row>
    <row r="1672" ht="15" customHeight="1" spans="17:17">
      <c r="Q1672" s="194"/>
    </row>
    <row r="1673" ht="15" customHeight="1" spans="17:17">
      <c r="Q1673" s="194"/>
    </row>
    <row r="1674" ht="15" customHeight="1" spans="17:17">
      <c r="Q1674" s="194"/>
    </row>
    <row r="1675" ht="15" customHeight="1" spans="17:17">
      <c r="Q1675" s="194"/>
    </row>
    <row r="1676" ht="15" customHeight="1" spans="17:17">
      <c r="Q1676" s="194"/>
    </row>
    <row r="1677" ht="15" customHeight="1" spans="17:17">
      <c r="Q1677" s="194"/>
    </row>
    <row r="1678" ht="15" customHeight="1" spans="17:17">
      <c r="Q1678" s="194"/>
    </row>
    <row r="1679" ht="15" customHeight="1" spans="17:17">
      <c r="Q1679" s="194"/>
    </row>
    <row r="1680" ht="15" customHeight="1" spans="17:17">
      <c r="Q1680" s="194"/>
    </row>
    <row r="1681" ht="15" customHeight="1" spans="17:17">
      <c r="Q1681" s="194"/>
    </row>
    <row r="1682" ht="15" customHeight="1" spans="17:17">
      <c r="Q1682" s="194"/>
    </row>
    <row r="1683" ht="15" customHeight="1" spans="17:17">
      <c r="Q1683" s="194"/>
    </row>
    <row r="1684" ht="15" customHeight="1" spans="17:17">
      <c r="Q1684" s="194"/>
    </row>
    <row r="1685" ht="15" customHeight="1" spans="17:17">
      <c r="Q1685" s="194"/>
    </row>
    <row r="1686" ht="15" customHeight="1" spans="17:17">
      <c r="Q1686" s="194"/>
    </row>
    <row r="1687" ht="15" customHeight="1" spans="17:17">
      <c r="Q1687" s="194"/>
    </row>
    <row r="1688" ht="15" customHeight="1" spans="17:17">
      <c r="Q1688" s="194"/>
    </row>
    <row r="1689" ht="15" customHeight="1" spans="17:17">
      <c r="Q1689" s="194"/>
    </row>
    <row r="1690" ht="15" customHeight="1" spans="17:17">
      <c r="Q1690" s="194"/>
    </row>
    <row r="1691" ht="15" customHeight="1" spans="17:17">
      <c r="Q1691" s="194"/>
    </row>
    <row r="1692" ht="15" customHeight="1" spans="17:17">
      <c r="Q1692" s="194"/>
    </row>
    <row r="1693" ht="15" customHeight="1" spans="17:17">
      <c r="Q1693" s="194"/>
    </row>
    <row r="1694" ht="15" customHeight="1" spans="17:17">
      <c r="Q1694" s="194"/>
    </row>
    <row r="1695" ht="15" customHeight="1" spans="17:17">
      <c r="Q1695" s="194"/>
    </row>
    <row r="1696" ht="15" customHeight="1" spans="17:17">
      <c r="Q1696" s="194"/>
    </row>
    <row r="1697" ht="15" customHeight="1" spans="17:17">
      <c r="Q1697" s="194"/>
    </row>
    <row r="1698" ht="15" customHeight="1" spans="17:17">
      <c r="Q1698" s="194"/>
    </row>
    <row r="1699" ht="15" customHeight="1" spans="17:17">
      <c r="Q1699" s="194"/>
    </row>
    <row r="1700" ht="15" customHeight="1" spans="17:17">
      <c r="Q1700" s="194"/>
    </row>
    <row r="1701" ht="15" customHeight="1" spans="17:17">
      <c r="Q1701" s="194"/>
    </row>
    <row r="1702" ht="15" customHeight="1" spans="17:17">
      <c r="Q1702" s="194"/>
    </row>
    <row r="1703" ht="15" customHeight="1" spans="17:17">
      <c r="Q1703" s="194"/>
    </row>
    <row r="1704" ht="15" customHeight="1" spans="17:17">
      <c r="Q1704" s="194"/>
    </row>
    <row r="1705" ht="15" customHeight="1" spans="17:17">
      <c r="Q1705" s="194"/>
    </row>
    <row r="1706" ht="15" customHeight="1" spans="17:17">
      <c r="Q1706" s="194"/>
    </row>
    <row r="1707" ht="15" customHeight="1" spans="17:17">
      <c r="Q1707" s="194"/>
    </row>
    <row r="1708" ht="15" customHeight="1" spans="17:17">
      <c r="Q1708" s="194"/>
    </row>
    <row r="1709" ht="15" customHeight="1" spans="17:17">
      <c r="Q1709" s="194"/>
    </row>
    <row r="1710" ht="15" customHeight="1" spans="17:17">
      <c r="Q1710" s="194"/>
    </row>
    <row r="1711" ht="15" customHeight="1" spans="17:17">
      <c r="Q1711" s="194"/>
    </row>
    <row r="1712" ht="15" customHeight="1" spans="17:17">
      <c r="Q1712" s="194"/>
    </row>
    <row r="1713" ht="15" customHeight="1" spans="17:17">
      <c r="Q1713" s="194"/>
    </row>
    <row r="1714" ht="15" customHeight="1" spans="17:17">
      <c r="Q1714" s="194"/>
    </row>
    <row r="1715" ht="15" customHeight="1" spans="17:17">
      <c r="Q1715" s="194"/>
    </row>
    <row r="1716" ht="15" customHeight="1" spans="17:17">
      <c r="Q1716" s="194"/>
    </row>
    <row r="1717" ht="15" customHeight="1" spans="17:17">
      <c r="Q1717" s="194"/>
    </row>
    <row r="1718" ht="15" customHeight="1" spans="17:17">
      <c r="Q1718" s="194"/>
    </row>
    <row r="1719" ht="15" customHeight="1" spans="17:17">
      <c r="Q1719" s="194"/>
    </row>
    <row r="1720" ht="15" customHeight="1" spans="17:17">
      <c r="Q1720" s="194"/>
    </row>
    <row r="1721" ht="15" customHeight="1" spans="17:17">
      <c r="Q1721" s="194"/>
    </row>
    <row r="1722" ht="15" customHeight="1" spans="17:17">
      <c r="Q1722" s="194"/>
    </row>
    <row r="1723" ht="15" customHeight="1" spans="17:17">
      <c r="Q1723" s="194"/>
    </row>
    <row r="1724" ht="15" customHeight="1" spans="17:17">
      <c r="Q1724" s="194"/>
    </row>
    <row r="1725" ht="15" customHeight="1" spans="17:17">
      <c r="Q1725" s="194"/>
    </row>
    <row r="1726" ht="15" customHeight="1" spans="17:17">
      <c r="Q1726" s="194"/>
    </row>
    <row r="1727" ht="15" customHeight="1" spans="17:17">
      <c r="Q1727" s="194"/>
    </row>
    <row r="1728" ht="15" customHeight="1" spans="17:17">
      <c r="Q1728" s="194"/>
    </row>
    <row r="1729" ht="15" customHeight="1" spans="17:17">
      <c r="Q1729" s="194"/>
    </row>
    <row r="1730" ht="15" customHeight="1" spans="17:17">
      <c r="Q1730" s="194"/>
    </row>
    <row r="1731" ht="15" customHeight="1" spans="17:17">
      <c r="Q1731" s="194"/>
    </row>
    <row r="1732" ht="15" customHeight="1" spans="17:17">
      <c r="Q1732" s="194"/>
    </row>
    <row r="1733" ht="15" customHeight="1" spans="17:17">
      <c r="Q1733" s="194"/>
    </row>
    <row r="1734" ht="15" customHeight="1" spans="17:17">
      <c r="Q1734" s="194"/>
    </row>
    <row r="1735" ht="15" customHeight="1" spans="17:17">
      <c r="Q1735" s="194"/>
    </row>
    <row r="1736" ht="15" customHeight="1" spans="17:17">
      <c r="Q1736" s="194"/>
    </row>
    <row r="1737" ht="15" customHeight="1" spans="17:17">
      <c r="Q1737" s="194"/>
    </row>
    <row r="1738" ht="15" customHeight="1" spans="17:17">
      <c r="Q1738" s="194"/>
    </row>
    <row r="1739" ht="15" customHeight="1" spans="17:17">
      <c r="Q1739" s="194"/>
    </row>
    <row r="1740" ht="15" customHeight="1" spans="17:17">
      <c r="Q1740" s="194"/>
    </row>
    <row r="1741" ht="15" customHeight="1" spans="17:17">
      <c r="Q1741" s="194"/>
    </row>
    <row r="1742" ht="15" customHeight="1" spans="17:17">
      <c r="Q1742" s="194"/>
    </row>
    <row r="1743" ht="15" customHeight="1" spans="17:17">
      <c r="Q1743" s="194"/>
    </row>
    <row r="1744" ht="15" customHeight="1" spans="17:17">
      <c r="Q1744" s="194"/>
    </row>
    <row r="1745" ht="15" customHeight="1" spans="17:17">
      <c r="Q1745" s="194"/>
    </row>
    <row r="1746" ht="15" customHeight="1" spans="17:17">
      <c r="Q1746" s="194"/>
    </row>
    <row r="1747" ht="15" customHeight="1" spans="17:17">
      <c r="Q1747" s="194"/>
    </row>
    <row r="1748" ht="15" customHeight="1" spans="17:17">
      <c r="Q1748" s="194"/>
    </row>
    <row r="1749" ht="15" customHeight="1" spans="17:17">
      <c r="Q1749" s="194"/>
    </row>
    <row r="1750" ht="15" customHeight="1" spans="17:17">
      <c r="Q1750" s="194"/>
    </row>
    <row r="1751" ht="15" customHeight="1" spans="17:17">
      <c r="Q1751" s="194"/>
    </row>
    <row r="1752" ht="15" customHeight="1" spans="17:17">
      <c r="Q1752" s="194"/>
    </row>
    <row r="1753" ht="15" customHeight="1" spans="17:17">
      <c r="Q1753" s="194"/>
    </row>
    <row r="1754" ht="15" customHeight="1" spans="17:17">
      <c r="Q1754" s="194"/>
    </row>
    <row r="1755" ht="15" customHeight="1" spans="17:17">
      <c r="Q1755" s="194"/>
    </row>
    <row r="1756" ht="15" customHeight="1" spans="17:17">
      <c r="Q1756" s="194"/>
    </row>
    <row r="1757" ht="15" customHeight="1" spans="17:17">
      <c r="Q1757" s="194"/>
    </row>
    <row r="1758" ht="15" customHeight="1" spans="17:17">
      <c r="Q1758" s="194"/>
    </row>
    <row r="1759" ht="15" customHeight="1" spans="17:17">
      <c r="Q1759" s="194"/>
    </row>
    <row r="1760" ht="15" customHeight="1" spans="17:17">
      <c r="Q1760" s="194"/>
    </row>
    <row r="1761" ht="15" customHeight="1" spans="17:17">
      <c r="Q1761" s="194"/>
    </row>
    <row r="1762" ht="15" customHeight="1" spans="17:17">
      <c r="Q1762" s="194"/>
    </row>
    <row r="1763" ht="15" customHeight="1" spans="17:17">
      <c r="Q1763" s="194"/>
    </row>
    <row r="1764" ht="15" customHeight="1" spans="17:17">
      <c r="Q1764" s="194"/>
    </row>
    <row r="1765" ht="15" customHeight="1" spans="17:17">
      <c r="Q1765" s="194"/>
    </row>
    <row r="1766" ht="15" customHeight="1" spans="17:17">
      <c r="Q1766" s="194"/>
    </row>
    <row r="1767" ht="15" customHeight="1" spans="17:17">
      <c r="Q1767" s="194"/>
    </row>
    <row r="1768" ht="15" customHeight="1" spans="17:17">
      <c r="Q1768" s="194"/>
    </row>
    <row r="1769" ht="15" customHeight="1" spans="17:17">
      <c r="Q1769" s="194"/>
    </row>
    <row r="1770" ht="15" customHeight="1" spans="17:17">
      <c r="Q1770" s="194"/>
    </row>
    <row r="1771" ht="15" customHeight="1" spans="17:17">
      <c r="Q1771" s="194"/>
    </row>
    <row r="1772" ht="15" customHeight="1" spans="17:17">
      <c r="Q1772" s="194"/>
    </row>
    <row r="1773" ht="15" customHeight="1" spans="17:17">
      <c r="Q1773" s="194"/>
    </row>
    <row r="1774" ht="15" customHeight="1" spans="17:17">
      <c r="Q1774" s="194"/>
    </row>
    <row r="1775" ht="15" customHeight="1" spans="17:17">
      <c r="Q1775" s="194"/>
    </row>
    <row r="1776" ht="15" customHeight="1" spans="17:17">
      <c r="Q1776" s="194"/>
    </row>
    <row r="1777" ht="15" customHeight="1" spans="17:17">
      <c r="Q1777" s="194"/>
    </row>
    <row r="1778" ht="15" customHeight="1" spans="17:17">
      <c r="Q1778" s="194"/>
    </row>
    <row r="1779" ht="15" customHeight="1" spans="17:17">
      <c r="Q1779" s="194"/>
    </row>
    <row r="1780" ht="15" customHeight="1" spans="17:17">
      <c r="Q1780" s="194"/>
    </row>
    <row r="1781" ht="15" customHeight="1" spans="17:17">
      <c r="Q1781" s="194"/>
    </row>
    <row r="1782" ht="15" customHeight="1" spans="17:17">
      <c r="Q1782" s="194"/>
    </row>
    <row r="1783" ht="15" customHeight="1" spans="17:17">
      <c r="Q1783" s="194"/>
    </row>
    <row r="1784" ht="15" customHeight="1" spans="17:17">
      <c r="Q1784" s="194"/>
    </row>
    <row r="1785" ht="15" customHeight="1" spans="17:17">
      <c r="Q1785" s="194"/>
    </row>
    <row r="1786" ht="15" customHeight="1" spans="17:17">
      <c r="Q1786" s="194"/>
    </row>
    <row r="1787" ht="15" customHeight="1" spans="17:17">
      <c r="Q1787" s="194"/>
    </row>
    <row r="1788" ht="15" customHeight="1" spans="17:17">
      <c r="Q1788" s="194"/>
    </row>
    <row r="1789" ht="15" customHeight="1" spans="17:17">
      <c r="Q1789" s="194"/>
    </row>
    <row r="1790" ht="15" customHeight="1" spans="17:17">
      <c r="Q1790" s="194"/>
    </row>
    <row r="1791" ht="15" customHeight="1" spans="17:17">
      <c r="Q1791" s="194"/>
    </row>
    <row r="1792" ht="15" customHeight="1" spans="17:17">
      <c r="Q1792" s="194"/>
    </row>
    <row r="1793" ht="15" customHeight="1" spans="17:17">
      <c r="Q1793" s="194"/>
    </row>
    <row r="1794" ht="15" customHeight="1" spans="17:17">
      <c r="Q1794" s="194"/>
    </row>
    <row r="1795" ht="15" customHeight="1" spans="17:17">
      <c r="Q1795" s="194"/>
    </row>
    <row r="1796" ht="15" customHeight="1" spans="17:17">
      <c r="Q1796" s="194"/>
    </row>
    <row r="1797" ht="15" customHeight="1" spans="17:17">
      <c r="Q1797" s="194"/>
    </row>
    <row r="1798" ht="15" customHeight="1" spans="17:17">
      <c r="Q1798" s="194"/>
    </row>
    <row r="1799" ht="15" customHeight="1" spans="17:17">
      <c r="Q1799" s="194"/>
    </row>
    <row r="1800" ht="15" customHeight="1" spans="17:17">
      <c r="Q1800" s="194"/>
    </row>
    <row r="1801" ht="15" customHeight="1" spans="17:17">
      <c r="Q1801" s="194"/>
    </row>
    <row r="1802" ht="15" customHeight="1" spans="17:17">
      <c r="Q1802" s="194"/>
    </row>
    <row r="1803" ht="15" customHeight="1" spans="17:17">
      <c r="Q1803" s="194"/>
    </row>
    <row r="1804" ht="15" customHeight="1" spans="17:17">
      <c r="Q1804" s="194"/>
    </row>
    <row r="1805" ht="15" customHeight="1" spans="17:17">
      <c r="Q1805" s="194"/>
    </row>
    <row r="1806" ht="15" customHeight="1" spans="17:17">
      <c r="Q1806" s="194"/>
    </row>
    <row r="1807" ht="15" customHeight="1" spans="17:17">
      <c r="Q1807" s="194"/>
    </row>
    <row r="1808" ht="15" customHeight="1" spans="17:17">
      <c r="Q1808" s="194"/>
    </row>
    <row r="1809" ht="15" customHeight="1" spans="17:17">
      <c r="Q1809" s="194"/>
    </row>
    <row r="1810" ht="15" customHeight="1" spans="17:17">
      <c r="Q1810" s="194"/>
    </row>
    <row r="1811" ht="15" customHeight="1" spans="17:17">
      <c r="Q1811" s="194"/>
    </row>
    <row r="1812" ht="15" customHeight="1" spans="17:17">
      <c r="Q1812" s="194"/>
    </row>
    <row r="1813" ht="15" customHeight="1" spans="17:17">
      <c r="Q1813" s="194"/>
    </row>
    <row r="1814" ht="15" customHeight="1" spans="17:17">
      <c r="Q1814" s="194"/>
    </row>
    <row r="1815" ht="15" customHeight="1" spans="17:17">
      <c r="Q1815" s="194"/>
    </row>
    <row r="1816" ht="15" customHeight="1" spans="17:17">
      <c r="Q1816" s="194"/>
    </row>
    <row r="1817" ht="15" customHeight="1" spans="17:17">
      <c r="Q1817" s="194"/>
    </row>
    <row r="1818" ht="15" customHeight="1" spans="17:17">
      <c r="Q1818" s="194"/>
    </row>
    <row r="1819" ht="15" customHeight="1" spans="17:17">
      <c r="Q1819" s="194"/>
    </row>
    <row r="1820" ht="15" customHeight="1" spans="17:17">
      <c r="Q1820" s="194"/>
    </row>
    <row r="1821" ht="15" customHeight="1" spans="17:17">
      <c r="Q1821" s="194"/>
    </row>
    <row r="1822" ht="15" customHeight="1" spans="17:17">
      <c r="Q1822" s="194"/>
    </row>
    <row r="1823" ht="15" customHeight="1" spans="17:17">
      <c r="Q1823" s="194"/>
    </row>
    <row r="1824" ht="15" customHeight="1" spans="17:17">
      <c r="Q1824" s="194"/>
    </row>
    <row r="1825" ht="15" customHeight="1" spans="17:17">
      <c r="Q1825" s="194"/>
    </row>
    <row r="1826" ht="15" customHeight="1" spans="17:17">
      <c r="Q1826" s="194"/>
    </row>
    <row r="1827" ht="15" customHeight="1" spans="17:17">
      <c r="Q1827" s="194"/>
    </row>
    <row r="1828" ht="15" customHeight="1" spans="17:17">
      <c r="Q1828" s="194"/>
    </row>
    <row r="1829" ht="15" customHeight="1" spans="17:17">
      <c r="Q1829" s="194"/>
    </row>
    <row r="1830" ht="15" customHeight="1" spans="17:17">
      <c r="Q1830" s="194"/>
    </row>
    <row r="1831" ht="15" customHeight="1" spans="17:17">
      <c r="Q1831" s="194"/>
    </row>
    <row r="1832" ht="15" customHeight="1" spans="17:17">
      <c r="Q1832" s="194"/>
    </row>
    <row r="1833" ht="15" customHeight="1" spans="17:17">
      <c r="Q1833" s="194"/>
    </row>
    <row r="1834" ht="15" customHeight="1" spans="17:17">
      <c r="Q1834" s="194"/>
    </row>
    <row r="1835" ht="15" customHeight="1" spans="17:17">
      <c r="Q1835" s="194"/>
    </row>
    <row r="1836" ht="15" customHeight="1" spans="17:17">
      <c r="Q1836" s="194"/>
    </row>
    <row r="1837" ht="15" customHeight="1" spans="17:17">
      <c r="Q1837" s="194"/>
    </row>
    <row r="1838" ht="15" customHeight="1" spans="17:17">
      <c r="Q1838" s="194"/>
    </row>
    <row r="1839" ht="15" customHeight="1" spans="17:17">
      <c r="Q1839" s="194"/>
    </row>
    <row r="1840" ht="15" customHeight="1" spans="17:17">
      <c r="Q1840" s="194"/>
    </row>
    <row r="1841" ht="15" customHeight="1" spans="17:17">
      <c r="Q1841" s="194"/>
    </row>
    <row r="1842" ht="15" customHeight="1" spans="17:17">
      <c r="Q1842" s="194"/>
    </row>
    <row r="1843" ht="15" customHeight="1" spans="17:17">
      <c r="Q1843" s="194"/>
    </row>
    <row r="1844" ht="15" customHeight="1" spans="17:17">
      <c r="Q1844" s="194"/>
    </row>
    <row r="1845" ht="15" customHeight="1" spans="17:17">
      <c r="Q1845" s="194"/>
    </row>
    <row r="1846" ht="15" customHeight="1" spans="17:17">
      <c r="Q1846" s="194"/>
    </row>
    <row r="1847" ht="15" customHeight="1" spans="17:17">
      <c r="Q1847" s="194"/>
    </row>
    <row r="1848" ht="15" customHeight="1" spans="17:17">
      <c r="Q1848" s="194"/>
    </row>
    <row r="1849" ht="15" customHeight="1" spans="17:17">
      <c r="Q1849" s="194"/>
    </row>
    <row r="1850" ht="15" customHeight="1" spans="17:17">
      <c r="Q1850" s="194"/>
    </row>
    <row r="1851" ht="15" customHeight="1" spans="17:17">
      <c r="Q1851" s="194"/>
    </row>
    <row r="1852" ht="15" customHeight="1" spans="17:17">
      <c r="Q1852" s="194"/>
    </row>
    <row r="1853" ht="15" customHeight="1" spans="17:17">
      <c r="Q1853" s="194"/>
    </row>
    <row r="1854" ht="15" customHeight="1" spans="17:17">
      <c r="Q1854" s="194"/>
    </row>
    <row r="1855" ht="15" customHeight="1" spans="17:17">
      <c r="Q1855" s="194"/>
    </row>
    <row r="1856" ht="15" customHeight="1" spans="17:17">
      <c r="Q1856" s="194"/>
    </row>
    <row r="1857" ht="15" customHeight="1" spans="17:17">
      <c r="Q1857" s="194"/>
    </row>
    <row r="1858" ht="15" customHeight="1" spans="17:17">
      <c r="Q1858" s="194"/>
    </row>
    <row r="1859" ht="15" customHeight="1" spans="17:17">
      <c r="Q1859" s="194"/>
    </row>
    <row r="1860" ht="15" customHeight="1" spans="17:17">
      <c r="Q1860" s="194"/>
    </row>
    <row r="1861" ht="15" customHeight="1" spans="17:17">
      <c r="Q1861" s="194"/>
    </row>
    <row r="1862" ht="15" customHeight="1" spans="17:17">
      <c r="Q1862" s="194"/>
    </row>
    <row r="1863" ht="15" customHeight="1" spans="17:17">
      <c r="Q1863" s="194"/>
    </row>
    <row r="1864" ht="15" customHeight="1" spans="17:17">
      <c r="Q1864" s="194"/>
    </row>
    <row r="1865" ht="15" customHeight="1" spans="17:17">
      <c r="Q1865" s="194"/>
    </row>
    <row r="1866" ht="15" customHeight="1" spans="17:17">
      <c r="Q1866" s="194"/>
    </row>
    <row r="1867" ht="15" customHeight="1" spans="17:17">
      <c r="Q1867" s="194"/>
    </row>
    <row r="1868" ht="15" customHeight="1" spans="17:17">
      <c r="Q1868" s="194"/>
    </row>
    <row r="1869" ht="15" customHeight="1" spans="17:17">
      <c r="Q1869" s="194"/>
    </row>
    <row r="1870" ht="15" customHeight="1" spans="17:17">
      <c r="Q1870" s="194"/>
    </row>
    <row r="1871" ht="15" customHeight="1" spans="17:17">
      <c r="Q1871" s="194"/>
    </row>
    <row r="1872" ht="15" customHeight="1" spans="17:17">
      <c r="Q1872" s="194"/>
    </row>
    <row r="1873" ht="15" customHeight="1" spans="17:17">
      <c r="Q1873" s="194"/>
    </row>
    <row r="1874" ht="15" customHeight="1" spans="17:17">
      <c r="Q1874" s="194"/>
    </row>
    <row r="1875" ht="15" customHeight="1" spans="17:17">
      <c r="Q1875" s="194"/>
    </row>
    <row r="1876" ht="15" customHeight="1" spans="17:17">
      <c r="Q1876" s="194"/>
    </row>
    <row r="1877" ht="15" customHeight="1" spans="17:17">
      <c r="Q1877" s="194"/>
    </row>
    <row r="1878" ht="15" customHeight="1" spans="17:17">
      <c r="Q1878" s="194"/>
    </row>
    <row r="1879" ht="15" customHeight="1" spans="17:17">
      <c r="Q1879" s="194"/>
    </row>
    <row r="1880" ht="15" customHeight="1" spans="17:17">
      <c r="Q1880" s="194"/>
    </row>
    <row r="1881" ht="15" customHeight="1" spans="17:17">
      <c r="Q1881" s="194"/>
    </row>
    <row r="1882" ht="15" customHeight="1" spans="17:17">
      <c r="Q1882" s="194"/>
    </row>
    <row r="1883" ht="15" customHeight="1" spans="17:17">
      <c r="Q1883" s="194"/>
    </row>
    <row r="1884" ht="15" customHeight="1" spans="17:17">
      <c r="Q1884" s="194"/>
    </row>
    <row r="1885" ht="15" customHeight="1" spans="17:17">
      <c r="Q1885" s="194"/>
    </row>
    <row r="1886" ht="15" customHeight="1" spans="17:17">
      <c r="Q1886" s="194"/>
    </row>
    <row r="1887" ht="15" customHeight="1" spans="17:17">
      <c r="Q1887" s="194"/>
    </row>
    <row r="1888" ht="15" customHeight="1" spans="17:17">
      <c r="Q1888" s="194"/>
    </row>
    <row r="1889" ht="15" customHeight="1" spans="17:17">
      <c r="Q1889" s="194"/>
    </row>
    <row r="1890" ht="15" customHeight="1" spans="17:17">
      <c r="Q1890" s="194"/>
    </row>
    <row r="1891" ht="15" customHeight="1" spans="17:17">
      <c r="Q1891" s="194"/>
    </row>
    <row r="1892" ht="15" customHeight="1" spans="17:17">
      <c r="Q1892" s="194"/>
    </row>
    <row r="1893" ht="15" customHeight="1" spans="17:17">
      <c r="Q1893" s="194"/>
    </row>
    <row r="1894" ht="15" customHeight="1" spans="17:17">
      <c r="Q1894" s="194"/>
    </row>
    <row r="1895" ht="15" customHeight="1" spans="17:17">
      <c r="Q1895" s="194"/>
    </row>
    <row r="1896" ht="15" customHeight="1" spans="17:17">
      <c r="Q1896" s="194"/>
    </row>
    <row r="1897" ht="15" customHeight="1" spans="17:17">
      <c r="Q1897" s="194"/>
    </row>
    <row r="1898" ht="15" customHeight="1" spans="17:17">
      <c r="Q1898" s="194"/>
    </row>
    <row r="1899" ht="15" customHeight="1" spans="17:17">
      <c r="Q1899" s="194"/>
    </row>
    <row r="1900" ht="15" customHeight="1" spans="17:17">
      <c r="Q1900" s="194"/>
    </row>
    <row r="1901" ht="15" customHeight="1" spans="17:17">
      <c r="Q1901" s="194"/>
    </row>
    <row r="1902" ht="15" customHeight="1" spans="17:17">
      <c r="Q1902" s="194"/>
    </row>
    <row r="1903" ht="15" customHeight="1" spans="17:17">
      <c r="Q1903" s="194"/>
    </row>
    <row r="1904" ht="15" customHeight="1" spans="17:17">
      <c r="Q1904" s="194"/>
    </row>
    <row r="1905" ht="15" customHeight="1" spans="17:17">
      <c r="Q1905" s="194"/>
    </row>
    <row r="1906" ht="15" customHeight="1" spans="17:17">
      <c r="Q1906" s="194"/>
    </row>
    <row r="1907" ht="15" customHeight="1" spans="17:17">
      <c r="Q1907" s="194"/>
    </row>
    <row r="1908" ht="15" customHeight="1" spans="17:17">
      <c r="Q1908" s="194"/>
    </row>
    <row r="1909" ht="15" customHeight="1" spans="17:17">
      <c r="Q1909" s="194"/>
    </row>
    <row r="1910" ht="15" customHeight="1" spans="17:17">
      <c r="Q1910" s="194"/>
    </row>
    <row r="1911" ht="15" customHeight="1" spans="17:17">
      <c r="Q1911" s="194"/>
    </row>
    <row r="1912" ht="15" customHeight="1" spans="17:17">
      <c r="Q1912" s="194"/>
    </row>
    <row r="1913" ht="15" customHeight="1" spans="17:17">
      <c r="Q1913" s="194"/>
    </row>
    <row r="1914" ht="15" customHeight="1" spans="17:17">
      <c r="Q1914" s="194"/>
    </row>
    <row r="1915" ht="15" customHeight="1" spans="17:17">
      <c r="Q1915" s="194"/>
    </row>
    <row r="1916" ht="15" customHeight="1" spans="17:17">
      <c r="Q1916" s="194"/>
    </row>
    <row r="1917" ht="15" customHeight="1" spans="17:17">
      <c r="Q1917" s="194"/>
    </row>
    <row r="1918" ht="15" customHeight="1" spans="17:17">
      <c r="Q1918" s="194"/>
    </row>
    <row r="1919" ht="15" customHeight="1" spans="17:17">
      <c r="Q1919" s="194"/>
    </row>
    <row r="1920" ht="15" customHeight="1" spans="17:17">
      <c r="Q1920" s="194"/>
    </row>
    <row r="1921" ht="15" customHeight="1" spans="17:17">
      <c r="Q1921" s="194"/>
    </row>
    <row r="1922" ht="15" customHeight="1" spans="17:17">
      <c r="Q1922" s="194"/>
    </row>
    <row r="1923" ht="15" customHeight="1" spans="17:17">
      <c r="Q1923" s="194"/>
    </row>
    <row r="1924" ht="15" customHeight="1" spans="17:17">
      <c r="Q1924" s="194"/>
    </row>
    <row r="1925" ht="15" customHeight="1" spans="17:17">
      <c r="Q1925" s="194"/>
    </row>
    <row r="1926" ht="15" customHeight="1" spans="17:17">
      <c r="Q1926" s="194"/>
    </row>
    <row r="1927" ht="15" customHeight="1" spans="17:17">
      <c r="Q1927" s="194"/>
    </row>
    <row r="1928" ht="15" customHeight="1" spans="17:17">
      <c r="Q1928" s="194"/>
    </row>
    <row r="1929" ht="15" customHeight="1" spans="17:17">
      <c r="Q1929" s="194"/>
    </row>
    <row r="1930" ht="15" customHeight="1" spans="17:17">
      <c r="Q1930" s="194"/>
    </row>
    <row r="1931" ht="15" customHeight="1" spans="17:17">
      <c r="Q1931" s="194"/>
    </row>
    <row r="1932" ht="15" customHeight="1" spans="17:17">
      <c r="Q1932" s="194"/>
    </row>
    <row r="1933" ht="15" customHeight="1" spans="17:17">
      <c r="Q1933" s="194"/>
    </row>
    <row r="1934" ht="15" customHeight="1" spans="17:17">
      <c r="Q1934" s="194"/>
    </row>
    <row r="1935" ht="15" customHeight="1" spans="17:17">
      <c r="Q1935" s="194"/>
    </row>
    <row r="1936" ht="15" customHeight="1" spans="17:17">
      <c r="Q1936" s="194"/>
    </row>
    <row r="1937" ht="15" customHeight="1" spans="17:17">
      <c r="Q1937" s="194"/>
    </row>
    <row r="1938" ht="15" customHeight="1" spans="17:17">
      <c r="Q1938" s="194"/>
    </row>
    <row r="1939" ht="15" customHeight="1" spans="17:17">
      <c r="Q1939" s="194"/>
    </row>
    <row r="1940" ht="15" customHeight="1" spans="17:17">
      <c r="Q1940" s="194"/>
    </row>
    <row r="1941" ht="15" customHeight="1" spans="17:17">
      <c r="Q1941" s="194"/>
    </row>
    <row r="1942" ht="15" customHeight="1" spans="17:17">
      <c r="Q1942" s="194"/>
    </row>
    <row r="1943" ht="15" customHeight="1" spans="17:17">
      <c r="Q1943" s="194"/>
    </row>
    <row r="1944" ht="15" customHeight="1" spans="17:17">
      <c r="Q1944" s="194"/>
    </row>
    <row r="1945" ht="15" customHeight="1" spans="17:17">
      <c r="Q1945" s="194"/>
    </row>
    <row r="1946" ht="15" customHeight="1" spans="17:17">
      <c r="Q1946" s="194"/>
    </row>
    <row r="1947" ht="15" customHeight="1" spans="17:17">
      <c r="Q1947" s="194"/>
    </row>
    <row r="1948" ht="15" customHeight="1" spans="17:17">
      <c r="Q1948" s="194"/>
    </row>
    <row r="1949" ht="15" customHeight="1" spans="17:17">
      <c r="Q1949" s="194"/>
    </row>
    <row r="1950" ht="15" customHeight="1" spans="17:17">
      <c r="Q1950" s="194"/>
    </row>
    <row r="1951" ht="15" customHeight="1" spans="17:17">
      <c r="Q1951" s="194"/>
    </row>
    <row r="1952" ht="15" customHeight="1" spans="17:17">
      <c r="Q1952" s="194"/>
    </row>
    <row r="1953" ht="15" customHeight="1" spans="17:17">
      <c r="Q1953" s="194"/>
    </row>
    <row r="1954" ht="15" customHeight="1" spans="17:17">
      <c r="Q1954" s="194"/>
    </row>
    <row r="1955" ht="15" customHeight="1" spans="17:17">
      <c r="Q1955" s="194"/>
    </row>
    <row r="1956" ht="15" customHeight="1" spans="17:17">
      <c r="Q1956" s="194"/>
    </row>
    <row r="1957" ht="15" customHeight="1" spans="17:17">
      <c r="Q1957" s="194"/>
    </row>
    <row r="1958" ht="15" customHeight="1" spans="17:17">
      <c r="Q1958" s="194"/>
    </row>
    <row r="1959" ht="15" customHeight="1" spans="17:17">
      <c r="Q1959" s="194"/>
    </row>
    <row r="1960" ht="15" customHeight="1" spans="17:17">
      <c r="Q1960" s="194"/>
    </row>
    <row r="1961" ht="15" customHeight="1" spans="17:17">
      <c r="Q1961" s="194"/>
    </row>
    <row r="1962" ht="15" customHeight="1" spans="17:17">
      <c r="Q1962" s="194"/>
    </row>
    <row r="1963" ht="15" customHeight="1" spans="17:17">
      <c r="Q1963" s="194"/>
    </row>
    <row r="1964" ht="15" customHeight="1" spans="17:17">
      <c r="Q1964" s="194"/>
    </row>
    <row r="1965" ht="15" customHeight="1" spans="17:17">
      <c r="Q1965" s="194"/>
    </row>
    <row r="1966" ht="15" customHeight="1" spans="17:17">
      <c r="Q1966" s="194"/>
    </row>
    <row r="1967" ht="15" customHeight="1" spans="17:17">
      <c r="Q1967" s="194"/>
    </row>
    <row r="1968" ht="15" customHeight="1" spans="17:17">
      <c r="Q1968" s="194"/>
    </row>
    <row r="1969" ht="15" customHeight="1" spans="17:17">
      <c r="Q1969" s="194"/>
    </row>
    <row r="1970" ht="15" customHeight="1" spans="17:17">
      <c r="Q1970" s="194"/>
    </row>
    <row r="1971" ht="15" customHeight="1" spans="17:17">
      <c r="Q1971" s="194"/>
    </row>
    <row r="1972" ht="15" customHeight="1" spans="17:17">
      <c r="Q1972" s="194"/>
    </row>
    <row r="1973" ht="15" customHeight="1" spans="17:17">
      <c r="Q1973" s="194"/>
    </row>
    <row r="1974" ht="15" customHeight="1" spans="17:17">
      <c r="Q1974" s="194"/>
    </row>
    <row r="1975" ht="15" customHeight="1" spans="17:17">
      <c r="Q1975" s="194"/>
    </row>
    <row r="1976" ht="15" customHeight="1" spans="17:17">
      <c r="Q1976" s="194"/>
    </row>
    <row r="1977" ht="15" customHeight="1" spans="17:17">
      <c r="Q1977" s="194"/>
    </row>
    <row r="1978" ht="15" customHeight="1" spans="17:17">
      <c r="Q1978" s="194"/>
    </row>
    <row r="1979" ht="15" customHeight="1" spans="17:17">
      <c r="Q1979" s="194"/>
    </row>
    <row r="1980" ht="15" customHeight="1" spans="17:17">
      <c r="Q1980" s="194"/>
    </row>
    <row r="1981" ht="15" customHeight="1" spans="17:17">
      <c r="Q1981" s="194"/>
    </row>
    <row r="1982" ht="15" customHeight="1" spans="17:17">
      <c r="Q1982" s="194"/>
    </row>
    <row r="1983" ht="15" customHeight="1" spans="17:17">
      <c r="Q1983" s="194"/>
    </row>
    <row r="1984" ht="15" customHeight="1" spans="17:17">
      <c r="Q1984" s="194"/>
    </row>
    <row r="1985" ht="15" customHeight="1" spans="17:17">
      <c r="Q1985" s="194"/>
    </row>
    <row r="1986" ht="15" customHeight="1" spans="17:17">
      <c r="Q1986" s="194"/>
    </row>
    <row r="1987" ht="15" customHeight="1" spans="17:17">
      <c r="Q1987" s="194"/>
    </row>
    <row r="1988" ht="15" customHeight="1" spans="17:17">
      <c r="Q1988" s="194"/>
    </row>
    <row r="1989" ht="15" customHeight="1" spans="17:17">
      <c r="Q1989" s="194"/>
    </row>
    <row r="1990" ht="15" customHeight="1" spans="17:17">
      <c r="Q1990" s="194"/>
    </row>
    <row r="1991" ht="15" customHeight="1" spans="17:17">
      <c r="Q1991" s="194"/>
    </row>
    <row r="1992" ht="15" customHeight="1" spans="17:17">
      <c r="Q1992" s="194"/>
    </row>
    <row r="1993" ht="15" customHeight="1" spans="17:17">
      <c r="Q1993" s="194"/>
    </row>
    <row r="1994" ht="15" customHeight="1" spans="17:17">
      <c r="Q1994" s="194"/>
    </row>
    <row r="1995" ht="15" customHeight="1" spans="17:17">
      <c r="Q1995" s="194"/>
    </row>
    <row r="1996" ht="15" customHeight="1" spans="17:17">
      <c r="Q1996" s="194"/>
    </row>
    <row r="1997" ht="15" customHeight="1" spans="17:17">
      <c r="Q1997" s="194"/>
    </row>
    <row r="1998" ht="15" customHeight="1" spans="17:17">
      <c r="Q1998" s="194"/>
    </row>
    <row r="1999" ht="15" customHeight="1" spans="17:17">
      <c r="Q1999" s="194"/>
    </row>
    <row r="2000" ht="15" customHeight="1" spans="17:17">
      <c r="Q2000" s="194"/>
    </row>
    <row r="2001" ht="15" customHeight="1" spans="17:17">
      <c r="Q2001" s="194"/>
    </row>
    <row r="2002" ht="15" customHeight="1" spans="17:17">
      <c r="Q2002" s="194"/>
    </row>
    <row r="2003" ht="15" customHeight="1" spans="17:17">
      <c r="Q2003" s="194"/>
    </row>
    <row r="2004" ht="15" customHeight="1" spans="17:17">
      <c r="Q2004" s="194"/>
    </row>
    <row r="2005" ht="15" customHeight="1" spans="17:17">
      <c r="Q2005" s="194"/>
    </row>
    <row r="2006" ht="15" customHeight="1" spans="17:17">
      <c r="Q2006" s="194"/>
    </row>
    <row r="2007" ht="15" customHeight="1" spans="17:17">
      <c r="Q2007" s="194"/>
    </row>
    <row r="2008" ht="15" customHeight="1" spans="17:17">
      <c r="Q2008" s="194"/>
    </row>
    <row r="2009" ht="15" customHeight="1" spans="17:17">
      <c r="Q2009" s="194"/>
    </row>
    <row r="2010" ht="15" customHeight="1" spans="17:17">
      <c r="Q2010" s="194"/>
    </row>
    <row r="2011" ht="15" customHeight="1" spans="17:17">
      <c r="Q2011" s="194"/>
    </row>
    <row r="2012" ht="15" customHeight="1" spans="17:17">
      <c r="Q2012" s="194"/>
    </row>
    <row r="2013" ht="15" customHeight="1" spans="17:17">
      <c r="Q2013" s="194"/>
    </row>
    <row r="2014" ht="15" customHeight="1" spans="17:17">
      <c r="Q2014" s="194"/>
    </row>
    <row r="2015" ht="15" customHeight="1" spans="17:17">
      <c r="Q2015" s="194"/>
    </row>
    <row r="2016" ht="15" customHeight="1" spans="17:17">
      <c r="Q2016" s="194"/>
    </row>
    <row r="2017" ht="15" customHeight="1" spans="17:17">
      <c r="Q2017" s="194"/>
    </row>
    <row r="2018" ht="15" customHeight="1" spans="17:17">
      <c r="Q2018" s="194"/>
    </row>
    <row r="2019" ht="15" customHeight="1" spans="17:17">
      <c r="Q2019" s="194"/>
    </row>
    <row r="2020" ht="15" customHeight="1" spans="17:17">
      <c r="Q2020" s="194"/>
    </row>
    <row r="2021" ht="15" customHeight="1" spans="17:17">
      <c r="Q2021" s="194"/>
    </row>
    <row r="2022" ht="15" customHeight="1" spans="17:17">
      <c r="Q2022" s="194"/>
    </row>
    <row r="2023" ht="15" customHeight="1" spans="17:17">
      <c r="Q2023" s="194"/>
    </row>
    <row r="2024" ht="15" customHeight="1" spans="17:17">
      <c r="Q2024" s="194"/>
    </row>
    <row r="2025" ht="15" customHeight="1" spans="17:17">
      <c r="Q2025" s="194"/>
    </row>
    <row r="2026" ht="15" customHeight="1" spans="17:17">
      <c r="Q2026" s="194"/>
    </row>
    <row r="2027" ht="15" customHeight="1" spans="17:17">
      <c r="Q2027" s="194"/>
    </row>
    <row r="2028" ht="15" customHeight="1" spans="17:17">
      <c r="Q2028" s="194"/>
    </row>
    <row r="2029" ht="15" customHeight="1" spans="17:17">
      <c r="Q2029" s="194"/>
    </row>
    <row r="2030" ht="15" customHeight="1" spans="17:17">
      <c r="Q2030" s="194"/>
    </row>
    <row r="2031" ht="15" customHeight="1" spans="17:17">
      <c r="Q2031" s="194"/>
    </row>
    <row r="2032" ht="15" customHeight="1" spans="17:17">
      <c r="Q2032" s="194"/>
    </row>
    <row r="2033" ht="15" customHeight="1" spans="17:17">
      <c r="Q2033" s="194"/>
    </row>
    <row r="2034" ht="15" customHeight="1" spans="17:17">
      <c r="Q2034" s="194"/>
    </row>
    <row r="2035" ht="15" customHeight="1" spans="17:17">
      <c r="Q2035" s="194"/>
    </row>
    <row r="2036" ht="15" customHeight="1" spans="17:17">
      <c r="Q2036" s="194"/>
    </row>
    <row r="2037" ht="15" customHeight="1" spans="17:17">
      <c r="Q2037" s="194"/>
    </row>
    <row r="2038" ht="15" customHeight="1" spans="17:17">
      <c r="Q2038" s="194"/>
    </row>
    <row r="2039" ht="15" customHeight="1" spans="17:17">
      <c r="Q2039" s="194"/>
    </row>
    <row r="2040" ht="15" customHeight="1" spans="17:17">
      <c r="Q2040" s="194"/>
    </row>
    <row r="2041" ht="15" customHeight="1" spans="17:17">
      <c r="Q2041" s="194"/>
    </row>
    <row r="2042" ht="15" customHeight="1" spans="17:17">
      <c r="Q2042" s="194"/>
    </row>
    <row r="2043" ht="15" customHeight="1" spans="17:17">
      <c r="Q2043" s="194"/>
    </row>
    <row r="2044" ht="15" customHeight="1" spans="17:17">
      <c r="Q2044" s="194"/>
    </row>
    <row r="2045" ht="15" customHeight="1" spans="17:17">
      <c r="Q2045" s="194"/>
    </row>
    <row r="2046" ht="15" customHeight="1" spans="17:17">
      <c r="Q2046" s="194"/>
    </row>
    <row r="2047" ht="15" customHeight="1" spans="17:17">
      <c r="Q2047" s="194"/>
    </row>
    <row r="2048" ht="15" customHeight="1" spans="17:17">
      <c r="Q2048" s="194"/>
    </row>
    <row r="2049" ht="15" customHeight="1" spans="17:17">
      <c r="Q2049" s="194"/>
    </row>
    <row r="2050" ht="15" customHeight="1" spans="17:17">
      <c r="Q2050" s="194"/>
    </row>
    <row r="2051" ht="15" customHeight="1" spans="17:17">
      <c r="Q2051" s="194"/>
    </row>
    <row r="2052" ht="15" customHeight="1" spans="17:17">
      <c r="Q2052" s="194"/>
    </row>
    <row r="2053" ht="15" customHeight="1" spans="17:17">
      <c r="Q2053" s="194"/>
    </row>
    <row r="2054" ht="15" customHeight="1" spans="17:17">
      <c r="Q2054" s="194"/>
    </row>
    <row r="2055" ht="15" customHeight="1" spans="17:17">
      <c r="Q2055" s="194"/>
    </row>
    <row r="2056" ht="15" customHeight="1" spans="17:17">
      <c r="Q2056" s="194"/>
    </row>
    <row r="2057" ht="15" customHeight="1" spans="17:17">
      <c r="Q2057" s="194"/>
    </row>
    <row r="2058" ht="15" customHeight="1" spans="17:17">
      <c r="Q2058" s="194"/>
    </row>
    <row r="2059" ht="15" customHeight="1" spans="17:17">
      <c r="Q2059" s="194"/>
    </row>
    <row r="2060" ht="15" customHeight="1" spans="17:17">
      <c r="Q2060" s="194"/>
    </row>
    <row r="2061" ht="15" customHeight="1" spans="17:17">
      <c r="Q2061" s="194"/>
    </row>
    <row r="2062" ht="15" customHeight="1" spans="17:17">
      <c r="Q2062" s="194"/>
    </row>
    <row r="2063" ht="15" customHeight="1" spans="17:17">
      <c r="Q2063" s="194"/>
    </row>
    <row r="2064" ht="15" customHeight="1" spans="17:17">
      <c r="Q2064" s="194"/>
    </row>
    <row r="2065" ht="15" customHeight="1" spans="17:17">
      <c r="Q2065" s="194"/>
    </row>
    <row r="2066" ht="15" customHeight="1" spans="17:17">
      <c r="Q2066" s="194"/>
    </row>
    <row r="2067" ht="15" customHeight="1" spans="17:17">
      <c r="Q2067" s="194"/>
    </row>
    <row r="2068" ht="15" customHeight="1" spans="17:17">
      <c r="Q2068" s="194"/>
    </row>
    <row r="2069" ht="15" customHeight="1" spans="17:17">
      <c r="Q2069" s="194"/>
    </row>
    <row r="2070" ht="15" customHeight="1" spans="17:17">
      <c r="Q2070" s="194"/>
    </row>
    <row r="2071" ht="15" customHeight="1" spans="17:17">
      <c r="Q2071" s="194"/>
    </row>
    <row r="2072" ht="15" customHeight="1" spans="17:17">
      <c r="Q2072" s="194"/>
    </row>
    <row r="2073" ht="15" customHeight="1" spans="17:17">
      <c r="Q2073" s="194"/>
    </row>
    <row r="2074" ht="15" customHeight="1" spans="17:17">
      <c r="Q2074" s="194"/>
    </row>
    <row r="2075" ht="15" customHeight="1" spans="17:17">
      <c r="Q2075" s="194"/>
    </row>
    <row r="2076" ht="15" customHeight="1" spans="17:17">
      <c r="Q2076" s="194"/>
    </row>
    <row r="2077" ht="15" customHeight="1" spans="17:17">
      <c r="Q2077" s="194"/>
    </row>
    <row r="2078" ht="15" customHeight="1" spans="17:17">
      <c r="Q2078" s="194"/>
    </row>
    <row r="2079" ht="15" customHeight="1" spans="17:17">
      <c r="Q2079" s="194"/>
    </row>
    <row r="2080" ht="15" customHeight="1" spans="17:17">
      <c r="Q2080" s="194"/>
    </row>
    <row r="2081" ht="15" customHeight="1" spans="17:17">
      <c r="Q2081" s="194"/>
    </row>
    <row r="2082" ht="15" customHeight="1" spans="17:17">
      <c r="Q2082" s="194"/>
    </row>
    <row r="2083" ht="15" customHeight="1" spans="17:17">
      <c r="Q2083" s="194"/>
    </row>
    <row r="2084" ht="15" customHeight="1" spans="17:17">
      <c r="Q2084" s="194"/>
    </row>
    <row r="2085" ht="15" customHeight="1" spans="17:17">
      <c r="Q2085" s="194"/>
    </row>
    <row r="2086" ht="15" customHeight="1" spans="17:17">
      <c r="Q2086" s="194"/>
    </row>
    <row r="2087" ht="15" customHeight="1" spans="17:17">
      <c r="Q2087" s="194"/>
    </row>
    <row r="2088" ht="15" customHeight="1" spans="17:17">
      <c r="Q2088" s="194"/>
    </row>
    <row r="2089" ht="15" customHeight="1" spans="17:17">
      <c r="Q2089" s="194"/>
    </row>
    <row r="2090" ht="15" customHeight="1" spans="17:17">
      <c r="Q2090" s="194"/>
    </row>
    <row r="2091" ht="15" customHeight="1" spans="17:17">
      <c r="Q2091" s="194"/>
    </row>
    <row r="2092" ht="15" customHeight="1" spans="17:17">
      <c r="Q2092" s="194"/>
    </row>
    <row r="2093" ht="15" customHeight="1" spans="17:17">
      <c r="Q2093" s="194"/>
    </row>
    <row r="2094" ht="15" customHeight="1" spans="17:17">
      <c r="Q2094" s="194"/>
    </row>
    <row r="2095" ht="15" customHeight="1" spans="17:17">
      <c r="Q2095" s="194"/>
    </row>
    <row r="2096" ht="15" customHeight="1" spans="17:17">
      <c r="Q2096" s="194"/>
    </row>
    <row r="2097" ht="15" customHeight="1" spans="17:17">
      <c r="Q2097" s="194"/>
    </row>
    <row r="2098" ht="15" customHeight="1" spans="17:17">
      <c r="Q2098" s="194"/>
    </row>
    <row r="2099" ht="15" customHeight="1" spans="17:17">
      <c r="Q2099" s="194"/>
    </row>
    <row r="2100" ht="15" customHeight="1" spans="17:17">
      <c r="Q2100" s="194"/>
    </row>
    <row r="2101" ht="15" customHeight="1" spans="17:17">
      <c r="Q2101" s="194"/>
    </row>
    <row r="2102" ht="15" customHeight="1" spans="17:17">
      <c r="Q2102" s="194"/>
    </row>
    <row r="2103" ht="15" customHeight="1" spans="17:17">
      <c r="Q2103" s="194"/>
    </row>
    <row r="2104" ht="15" customHeight="1" spans="17:17">
      <c r="Q2104" s="194"/>
    </row>
    <row r="2105" ht="15" customHeight="1" spans="17:17">
      <c r="Q2105" s="194"/>
    </row>
    <row r="2106" ht="15" customHeight="1" spans="17:17">
      <c r="Q2106" s="194"/>
    </row>
    <row r="2107" ht="15" customHeight="1" spans="17:17">
      <c r="Q2107" s="194"/>
    </row>
    <row r="2108" ht="15" customHeight="1" spans="17:17">
      <c r="Q2108" s="194"/>
    </row>
    <row r="2109" ht="15" customHeight="1" spans="17:17">
      <c r="Q2109" s="194"/>
    </row>
    <row r="2110" ht="15" customHeight="1" spans="17:17">
      <c r="Q2110" s="194"/>
    </row>
    <row r="2111" ht="15" customHeight="1" spans="17:17">
      <c r="Q2111" s="194"/>
    </row>
    <row r="2112" ht="15" customHeight="1" spans="17:17">
      <c r="Q2112" s="194"/>
    </row>
    <row r="2113" ht="15" customHeight="1" spans="17:17">
      <c r="Q2113" s="194"/>
    </row>
    <row r="2114" ht="15" customHeight="1" spans="17:17">
      <c r="Q2114" s="194"/>
    </row>
    <row r="2115" ht="15" customHeight="1" spans="17:17">
      <c r="Q2115" s="194"/>
    </row>
    <row r="2116" ht="15" customHeight="1" spans="17:17">
      <c r="Q2116" s="194"/>
    </row>
    <row r="2117" ht="15" customHeight="1" spans="17:17">
      <c r="Q2117" s="194"/>
    </row>
    <row r="2118" ht="15" customHeight="1" spans="17:17">
      <c r="Q2118" s="194"/>
    </row>
    <row r="2119" ht="15" customHeight="1" spans="17:17">
      <c r="Q2119" s="194"/>
    </row>
    <row r="2120" ht="15" customHeight="1" spans="17:17">
      <c r="Q2120" s="194"/>
    </row>
    <row r="2121" ht="15" customHeight="1" spans="17:17">
      <c r="Q2121" s="194"/>
    </row>
    <row r="2122" ht="15" customHeight="1" spans="17:17">
      <c r="Q2122" s="194"/>
    </row>
    <row r="2123" ht="15" customHeight="1" spans="17:17">
      <c r="Q2123" s="194"/>
    </row>
    <row r="2124" ht="15" customHeight="1" spans="17:17">
      <c r="Q2124" s="194"/>
    </row>
    <row r="2125" ht="15" customHeight="1" spans="17:17">
      <c r="Q2125" s="194"/>
    </row>
    <row r="2126" ht="15" customHeight="1" spans="17:17">
      <c r="Q2126" s="194"/>
    </row>
    <row r="2127" ht="15" customHeight="1" spans="17:17">
      <c r="Q2127" s="194"/>
    </row>
    <row r="2128" ht="15" customHeight="1" spans="17:17">
      <c r="Q2128" s="194"/>
    </row>
    <row r="2129" ht="15" customHeight="1" spans="17:17">
      <c r="Q2129" s="194"/>
    </row>
    <row r="2130" ht="15" customHeight="1" spans="17:17">
      <c r="Q2130" s="194"/>
    </row>
    <row r="2131" ht="15" customHeight="1" spans="17:17">
      <c r="Q2131" s="194"/>
    </row>
    <row r="2132" ht="15" customHeight="1" spans="17:17">
      <c r="Q2132" s="194"/>
    </row>
    <row r="2133" ht="15" customHeight="1" spans="17:17">
      <c r="Q2133" s="194"/>
    </row>
    <row r="2134" ht="15" customHeight="1" spans="17:17">
      <c r="Q2134" s="194"/>
    </row>
    <row r="2135" ht="15" customHeight="1" spans="17:17">
      <c r="Q2135" s="194"/>
    </row>
    <row r="2136" ht="15" customHeight="1" spans="17:17">
      <c r="Q2136" s="194"/>
    </row>
    <row r="2137" ht="15" customHeight="1" spans="17:17">
      <c r="Q2137" s="194"/>
    </row>
    <row r="2138" ht="15" customHeight="1" spans="17:17">
      <c r="Q2138" s="194"/>
    </row>
    <row r="2139" ht="15" customHeight="1" spans="17:17">
      <c r="Q2139" s="194"/>
    </row>
    <row r="2140" ht="15" customHeight="1" spans="17:17">
      <c r="Q2140" s="194"/>
    </row>
    <row r="2141" ht="15" customHeight="1" spans="17:17">
      <c r="Q2141" s="194"/>
    </row>
    <row r="2142" ht="15" customHeight="1" spans="17:17">
      <c r="Q2142" s="194"/>
    </row>
    <row r="2143" ht="15" customHeight="1" spans="17:17">
      <c r="Q2143" s="194"/>
    </row>
    <row r="2144" ht="15" customHeight="1" spans="17:17">
      <c r="Q2144" s="194"/>
    </row>
    <row r="2145" ht="15" customHeight="1" spans="17:17">
      <c r="Q2145" s="194"/>
    </row>
    <row r="2146" ht="15" customHeight="1" spans="17:17">
      <c r="Q2146" s="194"/>
    </row>
    <row r="2147" ht="15" customHeight="1" spans="17:17">
      <c r="Q2147" s="194"/>
    </row>
    <row r="2148" ht="15" customHeight="1" spans="17:17">
      <c r="Q2148" s="194"/>
    </row>
    <row r="2149" ht="15" customHeight="1" spans="17:17">
      <c r="Q2149" s="194"/>
    </row>
    <row r="2150" ht="15" customHeight="1" spans="17:17">
      <c r="Q2150" s="194"/>
    </row>
    <row r="2151" ht="15" customHeight="1" spans="17:17">
      <c r="Q2151" s="194"/>
    </row>
    <row r="2152" ht="15" customHeight="1" spans="17:17">
      <c r="Q2152" s="194"/>
    </row>
    <row r="2153" ht="15" customHeight="1" spans="17:17">
      <c r="Q2153" s="194"/>
    </row>
    <row r="2154" ht="15" customHeight="1" spans="17:17">
      <c r="Q2154" s="194"/>
    </row>
    <row r="2155" ht="15" customHeight="1" spans="17:17">
      <c r="Q2155" s="194"/>
    </row>
    <row r="2156" ht="15" customHeight="1" spans="17:17">
      <c r="Q2156" s="194"/>
    </row>
    <row r="2157" ht="15" customHeight="1" spans="17:17">
      <c r="Q2157" s="194"/>
    </row>
    <row r="2158" ht="15" customHeight="1" spans="17:17">
      <c r="Q2158" s="194"/>
    </row>
    <row r="2159" ht="15" customHeight="1" spans="17:17">
      <c r="Q2159" s="194"/>
    </row>
    <row r="2160" ht="15" customHeight="1" spans="17:17">
      <c r="Q2160" s="194"/>
    </row>
    <row r="2161" ht="15" customHeight="1" spans="17:17">
      <c r="Q2161" s="194"/>
    </row>
    <row r="2162" ht="15" customHeight="1" spans="17:17">
      <c r="Q2162" s="194"/>
    </row>
    <row r="2163" ht="15" customHeight="1" spans="17:17">
      <c r="Q2163" s="194"/>
    </row>
    <row r="2164" ht="15" customHeight="1" spans="17:17">
      <c r="Q2164" s="194"/>
    </row>
    <row r="2165" ht="15" customHeight="1" spans="17:17">
      <c r="Q2165" s="194"/>
    </row>
    <row r="2166" ht="15" customHeight="1" spans="17:17">
      <c r="Q2166" s="194"/>
    </row>
    <row r="2167" ht="15" customHeight="1" spans="17:17">
      <c r="Q2167" s="194"/>
    </row>
    <row r="2168" ht="15" customHeight="1" spans="17:17">
      <c r="Q2168" s="194"/>
    </row>
    <row r="2169" ht="15" customHeight="1" spans="17:17">
      <c r="Q2169" s="194"/>
    </row>
    <row r="2170" ht="15" customHeight="1" spans="17:17">
      <c r="Q2170" s="194"/>
    </row>
    <row r="2171" ht="15" customHeight="1" spans="17:17">
      <c r="Q2171" s="194"/>
    </row>
    <row r="2172" ht="15" customHeight="1" spans="17:17">
      <c r="Q2172" s="194"/>
    </row>
    <row r="2173" ht="15" customHeight="1" spans="17:17">
      <c r="Q2173" s="194"/>
    </row>
    <row r="2174" ht="15" customHeight="1" spans="17:17">
      <c r="Q2174" s="194"/>
    </row>
    <row r="2175" ht="15" customHeight="1" spans="17:17">
      <c r="Q2175" s="194"/>
    </row>
    <row r="2176" ht="15" customHeight="1" spans="17:17">
      <c r="Q2176" s="194"/>
    </row>
    <row r="2177" ht="15" customHeight="1" spans="17:17">
      <c r="Q2177" s="194"/>
    </row>
    <row r="2178" ht="15" customHeight="1" spans="17:17">
      <c r="Q2178" s="194"/>
    </row>
    <row r="2179" ht="15" customHeight="1" spans="17:17">
      <c r="Q2179" s="194"/>
    </row>
    <row r="2180" ht="15" customHeight="1" spans="17:17">
      <c r="Q2180" s="194"/>
    </row>
    <row r="2181" ht="15" customHeight="1" spans="17:17">
      <c r="Q2181" s="194"/>
    </row>
    <row r="2182" ht="15" customHeight="1" spans="17:17">
      <c r="Q2182" s="194"/>
    </row>
    <row r="2183" ht="15" customHeight="1" spans="17:17">
      <c r="Q2183" s="194"/>
    </row>
    <row r="2184" ht="15" customHeight="1" spans="17:17">
      <c r="Q2184" s="194"/>
    </row>
    <row r="2185" ht="15" customHeight="1" spans="17:17">
      <c r="Q2185" s="194"/>
    </row>
    <row r="2186" ht="15" customHeight="1" spans="17:17">
      <c r="Q2186" s="194"/>
    </row>
    <row r="2187" ht="15" customHeight="1" spans="17:17">
      <c r="Q2187" s="194"/>
    </row>
    <row r="2188" ht="15" customHeight="1" spans="17:17">
      <c r="Q2188" s="194"/>
    </row>
    <row r="2189" ht="15" customHeight="1" spans="17:17">
      <c r="Q2189" s="194"/>
    </row>
    <row r="2190" ht="15" customHeight="1" spans="17:17">
      <c r="Q2190" s="194"/>
    </row>
    <row r="2191" ht="15" customHeight="1" spans="17:17">
      <c r="Q2191" s="194"/>
    </row>
    <row r="2192" ht="15" customHeight="1" spans="17:17">
      <c r="Q2192" s="194"/>
    </row>
    <row r="2193" ht="15" customHeight="1" spans="17:17">
      <c r="Q2193" s="194"/>
    </row>
    <row r="2194" ht="15" customHeight="1" spans="17:17">
      <c r="Q2194" s="194"/>
    </row>
    <row r="2195" ht="15" customHeight="1" spans="17:17">
      <c r="Q2195" s="194"/>
    </row>
    <row r="2196" ht="15" customHeight="1" spans="17:17">
      <c r="Q2196" s="194"/>
    </row>
    <row r="2197" ht="15" customHeight="1" spans="17:17">
      <c r="Q2197" s="194"/>
    </row>
    <row r="2198" ht="15" customHeight="1" spans="17:17">
      <c r="Q2198" s="194"/>
    </row>
    <row r="2199" ht="15" customHeight="1" spans="17:17">
      <c r="Q2199" s="194"/>
    </row>
    <row r="2200" ht="15" customHeight="1" spans="17:17">
      <c r="Q2200" s="194"/>
    </row>
    <row r="2201" ht="15" customHeight="1" spans="17:17">
      <c r="Q2201" s="194"/>
    </row>
    <row r="2202" ht="15" customHeight="1" spans="17:17">
      <c r="Q2202" s="194"/>
    </row>
    <row r="2203" ht="15" customHeight="1" spans="17:17">
      <c r="Q2203" s="194"/>
    </row>
    <row r="2204" ht="15" customHeight="1" spans="17:17">
      <c r="Q2204" s="194"/>
    </row>
    <row r="2205" ht="15" customHeight="1" spans="17:17">
      <c r="Q2205" s="194"/>
    </row>
    <row r="2206" ht="15" customHeight="1" spans="17:17">
      <c r="Q2206" s="194"/>
    </row>
    <row r="2207" ht="15" customHeight="1" spans="17:17">
      <c r="Q2207" s="194"/>
    </row>
    <row r="2208" ht="15" customHeight="1" spans="17:17">
      <c r="Q2208" s="194"/>
    </row>
    <row r="2209" ht="15" customHeight="1" spans="17:17">
      <c r="Q2209" s="194"/>
    </row>
    <row r="2210" ht="15" customHeight="1" spans="17:17">
      <c r="Q2210" s="194"/>
    </row>
    <row r="2211" ht="15" customHeight="1" spans="17:17">
      <c r="Q2211" s="194"/>
    </row>
    <row r="2212" ht="15" customHeight="1" spans="17:17">
      <c r="Q2212" s="194"/>
    </row>
    <row r="2213" ht="15" customHeight="1" spans="17:17">
      <c r="Q2213" s="194"/>
    </row>
    <row r="2214" ht="15" customHeight="1" spans="17:17">
      <c r="Q2214" s="194"/>
    </row>
    <row r="2215" ht="15" customHeight="1" spans="17:17">
      <c r="Q2215" s="194"/>
    </row>
    <row r="2216" ht="15" customHeight="1" spans="17:17">
      <c r="Q2216" s="194"/>
    </row>
    <row r="2217" ht="15" customHeight="1" spans="17:17">
      <c r="Q2217" s="194"/>
    </row>
    <row r="2218" ht="15" customHeight="1" spans="17:17">
      <c r="Q2218" s="194"/>
    </row>
    <row r="2219" ht="15" customHeight="1" spans="17:17">
      <c r="Q2219" s="194"/>
    </row>
    <row r="2220" ht="15" customHeight="1" spans="17:17">
      <c r="Q2220" s="194"/>
    </row>
    <row r="2221" ht="15" customHeight="1" spans="17:17">
      <c r="Q2221" s="194"/>
    </row>
    <row r="2222" ht="15" customHeight="1" spans="17:17">
      <c r="Q2222" s="194"/>
    </row>
    <row r="2223" ht="15" customHeight="1" spans="17:17">
      <c r="Q2223" s="194"/>
    </row>
    <row r="2224" ht="15" customHeight="1" spans="17:17">
      <c r="Q2224" s="194"/>
    </row>
    <row r="2225" ht="15" customHeight="1" spans="17:17">
      <c r="Q2225" s="194"/>
    </row>
    <row r="2226" ht="15" customHeight="1" spans="17:17">
      <c r="Q2226" s="194"/>
    </row>
    <row r="2227" ht="15" customHeight="1" spans="17:17">
      <c r="Q2227" s="194"/>
    </row>
    <row r="2228" ht="15" customHeight="1" spans="17:17">
      <c r="Q2228" s="194"/>
    </row>
    <row r="2229" ht="15" customHeight="1" spans="17:17">
      <c r="Q2229" s="194"/>
    </row>
    <row r="2230" ht="15" customHeight="1" spans="17:17">
      <c r="Q2230" s="194"/>
    </row>
    <row r="2231" ht="15" customHeight="1" spans="17:17">
      <c r="Q2231" s="194"/>
    </row>
    <row r="2232" ht="15" customHeight="1" spans="17:17">
      <c r="Q2232" s="194"/>
    </row>
    <row r="2233" ht="15" customHeight="1" spans="17:17">
      <c r="Q2233" s="194"/>
    </row>
    <row r="2234" ht="15" customHeight="1" spans="17:17">
      <c r="Q2234" s="194"/>
    </row>
    <row r="2235" ht="15" customHeight="1" spans="17:17">
      <c r="Q2235" s="194"/>
    </row>
    <row r="2236" ht="15" customHeight="1" spans="17:17">
      <c r="Q2236" s="194"/>
    </row>
    <row r="2237" ht="15" customHeight="1" spans="17:17">
      <c r="Q2237" s="194"/>
    </row>
    <row r="2238" ht="15" customHeight="1" spans="17:17">
      <c r="Q2238" s="194"/>
    </row>
    <row r="2239" ht="15" customHeight="1" spans="17:17">
      <c r="Q2239" s="194"/>
    </row>
    <row r="2240" ht="15" customHeight="1" spans="17:17">
      <c r="Q2240" s="194"/>
    </row>
    <row r="2241" ht="15" customHeight="1" spans="17:17">
      <c r="Q2241" s="194"/>
    </row>
    <row r="2242" ht="15" customHeight="1" spans="17:17">
      <c r="Q2242" s="194"/>
    </row>
    <row r="2243" ht="15" customHeight="1" spans="17:17">
      <c r="Q2243" s="194"/>
    </row>
    <row r="2244" ht="15" customHeight="1" spans="17:17">
      <c r="Q2244" s="194"/>
    </row>
    <row r="2245" ht="15" customHeight="1" spans="17:17">
      <c r="Q2245" s="194"/>
    </row>
    <row r="2246" ht="15" customHeight="1" spans="17:17">
      <c r="Q2246" s="194"/>
    </row>
    <row r="2247" ht="15" customHeight="1" spans="17:17">
      <c r="Q2247" s="194"/>
    </row>
    <row r="2248" ht="15" customHeight="1" spans="17:17">
      <c r="Q2248" s="194"/>
    </row>
    <row r="2249" ht="15" customHeight="1" spans="17:17">
      <c r="Q2249" s="194"/>
    </row>
    <row r="2250" ht="15" customHeight="1" spans="17:17">
      <c r="Q2250" s="194"/>
    </row>
    <row r="2251" ht="15" customHeight="1" spans="17:17">
      <c r="Q2251" s="194"/>
    </row>
    <row r="2252" ht="15" customHeight="1" spans="17:17">
      <c r="Q2252" s="194"/>
    </row>
    <row r="2253" ht="15" customHeight="1" spans="17:17">
      <c r="Q2253" s="194"/>
    </row>
    <row r="2254" ht="15" customHeight="1" spans="17:17">
      <c r="Q2254" s="194"/>
    </row>
    <row r="2255" ht="15" customHeight="1" spans="17:17">
      <c r="Q2255" s="194"/>
    </row>
    <row r="2256" ht="15" customHeight="1" spans="17:17">
      <c r="Q2256" s="194"/>
    </row>
    <row r="2257" ht="15" customHeight="1" spans="17:17">
      <c r="Q2257" s="194"/>
    </row>
    <row r="2258" ht="15" customHeight="1" spans="17:17">
      <c r="Q2258" s="194"/>
    </row>
    <row r="2259" ht="15" customHeight="1" spans="17:17">
      <c r="Q2259" s="194"/>
    </row>
    <row r="2260" ht="15" customHeight="1" spans="17:17">
      <c r="Q2260" s="194"/>
    </row>
    <row r="2261" ht="15" customHeight="1" spans="17:17">
      <c r="Q2261" s="194"/>
    </row>
    <row r="2262" ht="15" customHeight="1" spans="17:17">
      <c r="Q2262" s="194"/>
    </row>
    <row r="2263" ht="15" customHeight="1" spans="17:17">
      <c r="Q2263" s="194"/>
    </row>
    <row r="2264" ht="15" customHeight="1" spans="17:17">
      <c r="Q2264" s="194"/>
    </row>
    <row r="2265" ht="15" customHeight="1" spans="17:17">
      <c r="Q2265" s="194"/>
    </row>
    <row r="2266" ht="15" customHeight="1" spans="17:17">
      <c r="Q2266" s="194"/>
    </row>
    <row r="2267" ht="15" customHeight="1" spans="17:17">
      <c r="Q2267" s="194"/>
    </row>
    <row r="2268" ht="15" customHeight="1" spans="17:17">
      <c r="Q2268" s="194"/>
    </row>
    <row r="2269" ht="15" customHeight="1" spans="17:17">
      <c r="Q2269" s="194"/>
    </row>
    <row r="2270" ht="15" customHeight="1" spans="17:17">
      <c r="Q2270" s="194"/>
    </row>
    <row r="2271" ht="15" customHeight="1" spans="17:17">
      <c r="Q2271" s="194"/>
    </row>
    <row r="2272" ht="15" customHeight="1" spans="17:17">
      <c r="Q2272" s="194"/>
    </row>
    <row r="2273" ht="15" customHeight="1" spans="17:17">
      <c r="Q2273" s="194"/>
    </row>
    <row r="2274" ht="15" customHeight="1" spans="17:17">
      <c r="Q2274" s="194"/>
    </row>
    <row r="2275" ht="15" customHeight="1" spans="17:17">
      <c r="Q2275" s="194"/>
    </row>
    <row r="2276" ht="15" customHeight="1" spans="17:17">
      <c r="Q2276" s="194"/>
    </row>
    <row r="2277" ht="15" customHeight="1" spans="17:17">
      <c r="Q2277" s="194"/>
    </row>
    <row r="2278" ht="15" customHeight="1" spans="17:17">
      <c r="Q2278" s="194"/>
    </row>
    <row r="2279" ht="15" customHeight="1" spans="17:17">
      <c r="Q2279" s="194"/>
    </row>
    <row r="2280" ht="15" customHeight="1" spans="17:17">
      <c r="Q2280" s="194"/>
    </row>
    <row r="2281" ht="15" customHeight="1" spans="17:17">
      <c r="Q2281" s="194"/>
    </row>
    <row r="2282" ht="15" customHeight="1" spans="17:17">
      <c r="Q2282" s="194"/>
    </row>
    <row r="2283" ht="15" customHeight="1" spans="17:17">
      <c r="Q2283" s="194"/>
    </row>
    <row r="2284" ht="15" customHeight="1" spans="17:17">
      <c r="Q2284" s="194"/>
    </row>
    <row r="2285" ht="15" customHeight="1" spans="17:17">
      <c r="Q2285" s="194"/>
    </row>
    <row r="2286" ht="15" customHeight="1" spans="17:17">
      <c r="Q2286" s="194"/>
    </row>
    <row r="2287" ht="15" customHeight="1" spans="17:17">
      <c r="Q2287" s="194"/>
    </row>
    <row r="2288" ht="15" customHeight="1" spans="17:17">
      <c r="Q2288" s="194"/>
    </row>
    <row r="2289" ht="15" customHeight="1" spans="17:17">
      <c r="Q2289" s="194"/>
    </row>
    <row r="2290" ht="15" customHeight="1" spans="17:17">
      <c r="Q2290" s="194"/>
    </row>
    <row r="2291" ht="15" customHeight="1" spans="17:17">
      <c r="Q2291" s="194"/>
    </row>
    <row r="2292" ht="15" customHeight="1" spans="17:17">
      <c r="Q2292" s="194"/>
    </row>
    <row r="2293" ht="15" customHeight="1" spans="17:17">
      <c r="Q2293" s="194"/>
    </row>
    <row r="2294" ht="15" customHeight="1" spans="17:17">
      <c r="Q2294" s="194"/>
    </row>
    <row r="2295" ht="15" customHeight="1" spans="17:17">
      <c r="Q2295" s="194"/>
    </row>
    <row r="2296" ht="15" customHeight="1" spans="17:17">
      <c r="Q2296" s="194"/>
    </row>
    <row r="2297" ht="15" customHeight="1" spans="17:17">
      <c r="Q2297" s="194"/>
    </row>
    <row r="2298" ht="15" customHeight="1" spans="17:17">
      <c r="Q2298" s="194"/>
    </row>
    <row r="2299" ht="15" customHeight="1" spans="17:17">
      <c r="Q2299" s="194"/>
    </row>
    <row r="2300" ht="15" customHeight="1" spans="17:17">
      <c r="Q2300" s="194"/>
    </row>
    <row r="2301" ht="15" customHeight="1" spans="17:17">
      <c r="Q2301" s="194"/>
    </row>
    <row r="2302" ht="15" customHeight="1" spans="17:17">
      <c r="Q2302" s="194"/>
    </row>
    <row r="2303" ht="15" customHeight="1" spans="17:17">
      <c r="Q2303" s="194"/>
    </row>
    <row r="2304" ht="15" customHeight="1" spans="17:17">
      <c r="Q2304" s="194"/>
    </row>
    <row r="2305" ht="15" customHeight="1" spans="17:17">
      <c r="Q2305" s="194"/>
    </row>
    <row r="2306" ht="15" customHeight="1" spans="17:17">
      <c r="Q2306" s="194"/>
    </row>
    <row r="2307" ht="15" customHeight="1" spans="17:17">
      <c r="Q2307" s="194"/>
    </row>
    <row r="2308" ht="15" customHeight="1" spans="17:17">
      <c r="Q2308" s="194"/>
    </row>
    <row r="2309" ht="15" customHeight="1" spans="17:17">
      <c r="Q2309" s="194"/>
    </row>
    <row r="2310" ht="15" customHeight="1" spans="17:17">
      <c r="Q2310" s="194"/>
    </row>
    <row r="2311" ht="15" customHeight="1" spans="17:17">
      <c r="Q2311" s="194"/>
    </row>
    <row r="2312" ht="15" customHeight="1" spans="17:17">
      <c r="Q2312" s="194"/>
    </row>
    <row r="2313" ht="15" customHeight="1" spans="17:17">
      <c r="Q2313" s="194"/>
    </row>
    <row r="2314" ht="15" customHeight="1" spans="17:17">
      <c r="Q2314" s="194"/>
    </row>
    <row r="2315" ht="15" customHeight="1" spans="17:17">
      <c r="Q2315" s="194"/>
    </row>
    <row r="2316" ht="15" customHeight="1" spans="17:17">
      <c r="Q2316" s="194"/>
    </row>
    <row r="2317" ht="15" customHeight="1" spans="17:17">
      <c r="Q2317" s="194"/>
    </row>
    <row r="2318" ht="15" customHeight="1" spans="17:17">
      <c r="Q2318" s="194"/>
    </row>
    <row r="2319" ht="15" customHeight="1" spans="17:17">
      <c r="Q2319" s="194"/>
    </row>
    <row r="2320" ht="15" customHeight="1" spans="17:17">
      <c r="Q2320" s="194"/>
    </row>
    <row r="2321" ht="15" customHeight="1" spans="17:17">
      <c r="Q2321" s="194"/>
    </row>
    <row r="2322" ht="15" customHeight="1" spans="17:17">
      <c r="Q2322" s="194"/>
    </row>
    <row r="2323" ht="15" customHeight="1" spans="17:17">
      <c r="Q2323" s="194"/>
    </row>
    <row r="2324" ht="15" customHeight="1" spans="17:17">
      <c r="Q2324" s="194"/>
    </row>
    <row r="2325" ht="15" customHeight="1" spans="17:17">
      <c r="Q2325" s="194"/>
    </row>
    <row r="2326" ht="15" customHeight="1" spans="17:17">
      <c r="Q2326" s="194"/>
    </row>
    <row r="2327" ht="15" customHeight="1" spans="17:17">
      <c r="Q2327" s="194"/>
    </row>
    <row r="2328" ht="15" customHeight="1" spans="17:17">
      <c r="Q2328" s="194"/>
    </row>
    <row r="2329" ht="15" customHeight="1" spans="17:17">
      <c r="Q2329" s="194"/>
    </row>
    <row r="2330" ht="15" customHeight="1" spans="17:17">
      <c r="Q2330" s="194"/>
    </row>
    <row r="2331" ht="15" customHeight="1" spans="17:17">
      <c r="Q2331" s="194"/>
    </row>
    <row r="2332" ht="15" customHeight="1" spans="17:17">
      <c r="Q2332" s="194"/>
    </row>
    <row r="2333" ht="15" customHeight="1" spans="17:17">
      <c r="Q2333" s="194"/>
    </row>
    <row r="2334" ht="15" customHeight="1" spans="17:17">
      <c r="Q2334" s="194"/>
    </row>
    <row r="2335" ht="15" customHeight="1" spans="17:17">
      <c r="Q2335" s="194"/>
    </row>
    <row r="2336" ht="15" customHeight="1" spans="17:17">
      <c r="Q2336" s="194"/>
    </row>
    <row r="2337" ht="15" customHeight="1" spans="17:17">
      <c r="Q2337" s="194"/>
    </row>
    <row r="2338" ht="15" customHeight="1" spans="17:17">
      <c r="Q2338" s="194"/>
    </row>
    <row r="2339" ht="15" customHeight="1" spans="17:17">
      <c r="Q2339" s="194"/>
    </row>
    <row r="2340" ht="15" customHeight="1" spans="17:17">
      <c r="Q2340" s="194"/>
    </row>
    <row r="2341" ht="15" customHeight="1" spans="17:17">
      <c r="Q2341" s="194"/>
    </row>
    <row r="2342" ht="15" customHeight="1" spans="17:17">
      <c r="Q2342" s="194"/>
    </row>
    <row r="2343" ht="15" customHeight="1" spans="17:17">
      <c r="Q2343" s="194"/>
    </row>
    <row r="2344" ht="15" customHeight="1" spans="17:17">
      <c r="Q2344" s="194"/>
    </row>
    <row r="2345" ht="15" customHeight="1" spans="17:17">
      <c r="Q2345" s="194"/>
    </row>
    <row r="2346" ht="15" customHeight="1" spans="17:17">
      <c r="Q2346" s="194"/>
    </row>
    <row r="2347" ht="15" customHeight="1" spans="17:17">
      <c r="Q2347" s="194"/>
    </row>
    <row r="2348" ht="15" customHeight="1" spans="17:17">
      <c r="Q2348" s="194"/>
    </row>
    <row r="2349" ht="15" customHeight="1" spans="17:17">
      <c r="Q2349" s="194"/>
    </row>
    <row r="2350" ht="15" customHeight="1" spans="17:17">
      <c r="Q2350" s="194"/>
    </row>
    <row r="2351" ht="15" customHeight="1" spans="17:17">
      <c r="Q2351" s="194"/>
    </row>
    <row r="2352" ht="15" customHeight="1" spans="17:17">
      <c r="Q2352" s="194"/>
    </row>
    <row r="2353" ht="15" customHeight="1" spans="17:17">
      <c r="Q2353" s="194"/>
    </row>
    <row r="2354" ht="15" customHeight="1" spans="17:17">
      <c r="Q2354" s="194"/>
    </row>
    <row r="2355" ht="15" customHeight="1" spans="17:17">
      <c r="Q2355" s="194"/>
    </row>
    <row r="2356" ht="15" customHeight="1" spans="17:17">
      <c r="Q2356" s="194"/>
    </row>
    <row r="2357" ht="15" customHeight="1" spans="17:17">
      <c r="Q2357" s="194"/>
    </row>
    <row r="2358" ht="15" customHeight="1" spans="17:17">
      <c r="Q2358" s="194"/>
    </row>
    <row r="2359" ht="15" customHeight="1" spans="17:17">
      <c r="Q2359" s="194"/>
    </row>
    <row r="2360" ht="15" customHeight="1" spans="17:17">
      <c r="Q2360" s="194"/>
    </row>
    <row r="2361" ht="15" customHeight="1" spans="17:17">
      <c r="Q2361" s="194"/>
    </row>
    <row r="2362" ht="15" customHeight="1" spans="17:17">
      <c r="Q2362" s="194"/>
    </row>
    <row r="2363" ht="15" customHeight="1" spans="17:17">
      <c r="Q2363" s="194"/>
    </row>
    <row r="2364" ht="15" customHeight="1" spans="17:17">
      <c r="Q2364" s="194"/>
    </row>
    <row r="2365" ht="15" customHeight="1" spans="17:17">
      <c r="Q2365" s="194"/>
    </row>
    <row r="2366" ht="15" customHeight="1" spans="17:17">
      <c r="Q2366" s="194"/>
    </row>
    <row r="2367" ht="15" customHeight="1" spans="17:17">
      <c r="Q2367" s="194"/>
    </row>
    <row r="2368" ht="15" customHeight="1" spans="17:17">
      <c r="Q2368" s="194"/>
    </row>
    <row r="2369" ht="15" customHeight="1" spans="17:17">
      <c r="Q2369" s="194"/>
    </row>
    <row r="2370" ht="15" customHeight="1" spans="17:17">
      <c r="Q2370" s="194"/>
    </row>
    <row r="2371" ht="15" customHeight="1" spans="17:17">
      <c r="Q2371" s="194"/>
    </row>
    <row r="2372" ht="15" customHeight="1" spans="17:17">
      <c r="Q2372" s="194"/>
    </row>
    <row r="2373" ht="15" customHeight="1" spans="17:17">
      <c r="Q2373" s="194"/>
    </row>
    <row r="2374" ht="15" customHeight="1" spans="17:17">
      <c r="Q2374" s="194"/>
    </row>
    <row r="2375" ht="15" customHeight="1" spans="17:17">
      <c r="Q2375" s="194"/>
    </row>
    <row r="2376" ht="15" customHeight="1" spans="17:17">
      <c r="Q2376" s="194"/>
    </row>
    <row r="2377" ht="15" customHeight="1" spans="17:17">
      <c r="Q2377" s="194"/>
    </row>
    <row r="2378" ht="15" customHeight="1" spans="17:17">
      <c r="Q2378" s="194"/>
    </row>
    <row r="2379" ht="15" customHeight="1" spans="17:17">
      <c r="Q2379" s="194"/>
    </row>
    <row r="2380" ht="15" customHeight="1" spans="17:17">
      <c r="Q2380" s="194"/>
    </row>
    <row r="2381" ht="15" customHeight="1" spans="17:17">
      <c r="Q2381" s="194"/>
    </row>
    <row r="2382" ht="15" customHeight="1" spans="17:17">
      <c r="Q2382" s="194"/>
    </row>
    <row r="2383" ht="15" customHeight="1" spans="17:17">
      <c r="Q2383" s="194"/>
    </row>
    <row r="2384" ht="15" customHeight="1" spans="17:17">
      <c r="Q2384" s="194"/>
    </row>
    <row r="2385" ht="15" customHeight="1" spans="17:17">
      <c r="Q2385" s="194"/>
    </row>
    <row r="2386" ht="15" customHeight="1" spans="17:17">
      <c r="Q2386" s="194"/>
    </row>
    <row r="2387" ht="15" customHeight="1" spans="17:17">
      <c r="Q2387" s="194"/>
    </row>
    <row r="2388" ht="15" customHeight="1" spans="17:17">
      <c r="Q2388" s="194"/>
    </row>
    <row r="2389" ht="15" customHeight="1" spans="17:17">
      <c r="Q2389" s="194"/>
    </row>
    <row r="2390" ht="15" customHeight="1" spans="17:17">
      <c r="Q2390" s="194"/>
    </row>
    <row r="2391" ht="15" customHeight="1" spans="17:17">
      <c r="Q2391" s="194"/>
    </row>
    <row r="2392" ht="15" customHeight="1" spans="17:17">
      <c r="Q2392" s="194"/>
    </row>
    <row r="2393" ht="15" customHeight="1" spans="17:17">
      <c r="Q2393" s="194"/>
    </row>
    <row r="2394" ht="15" customHeight="1" spans="17:17">
      <c r="Q2394" s="194"/>
    </row>
    <row r="2395" ht="15" customHeight="1" spans="17:17">
      <c r="Q2395" s="194"/>
    </row>
    <row r="2396" ht="15" customHeight="1" spans="17:17">
      <c r="Q2396" s="194"/>
    </row>
    <row r="2397" ht="15" customHeight="1" spans="17:17">
      <c r="Q2397" s="194"/>
    </row>
    <row r="2398" ht="15" customHeight="1" spans="17:17">
      <c r="Q2398" s="194"/>
    </row>
    <row r="2399" ht="15" customHeight="1" spans="17:17">
      <c r="Q2399" s="194"/>
    </row>
    <row r="2400" ht="15" customHeight="1" spans="17:17">
      <c r="Q2400" s="194"/>
    </row>
    <row r="2401" ht="15" customHeight="1" spans="17:17">
      <c r="Q2401" s="194"/>
    </row>
    <row r="2402" ht="15" customHeight="1" spans="17:17">
      <c r="Q2402" s="194"/>
    </row>
    <row r="2403" ht="15" customHeight="1" spans="17:17">
      <c r="Q2403" s="194"/>
    </row>
    <row r="2404" ht="15" customHeight="1" spans="17:17">
      <c r="Q2404" s="194"/>
    </row>
    <row r="2405" ht="15" customHeight="1" spans="17:17">
      <c r="Q2405" s="194"/>
    </row>
    <row r="2406" ht="15" customHeight="1" spans="17:17">
      <c r="Q2406" s="194"/>
    </row>
    <row r="2407" ht="15" customHeight="1" spans="17:17">
      <c r="Q2407" s="194"/>
    </row>
    <row r="2408" ht="15" customHeight="1" spans="17:17">
      <c r="Q2408" s="194"/>
    </row>
    <row r="2409" ht="15" customHeight="1" spans="17:17">
      <c r="Q2409" s="194"/>
    </row>
    <row r="2410" ht="15" customHeight="1" spans="17:17">
      <c r="Q2410" s="194"/>
    </row>
    <row r="2411" ht="15" customHeight="1" spans="17:17">
      <c r="Q2411" s="194"/>
    </row>
    <row r="2412" ht="15" customHeight="1" spans="17:17">
      <c r="Q2412" s="194"/>
    </row>
    <row r="2413" ht="15" customHeight="1" spans="17:17">
      <c r="Q2413" s="194"/>
    </row>
    <row r="2414" ht="15" customHeight="1" spans="17:17">
      <c r="Q2414" s="194"/>
    </row>
    <row r="2415" ht="15" customHeight="1" spans="17:17">
      <c r="Q2415" s="194"/>
    </row>
    <row r="2416" ht="15" customHeight="1" spans="17:17">
      <c r="Q2416" s="194"/>
    </row>
    <row r="2417" ht="15" customHeight="1" spans="17:17">
      <c r="Q2417" s="194"/>
    </row>
    <row r="2418" ht="15" customHeight="1" spans="17:17">
      <c r="Q2418" s="194"/>
    </row>
    <row r="2419" ht="15" customHeight="1" spans="17:17">
      <c r="Q2419" s="194"/>
    </row>
    <row r="2420" ht="15" customHeight="1" spans="17:17">
      <c r="Q2420" s="194"/>
    </row>
    <row r="2421" ht="15" customHeight="1" spans="17:17">
      <c r="Q2421" s="194"/>
    </row>
    <row r="2422" ht="15" customHeight="1" spans="17:17">
      <c r="Q2422" s="194"/>
    </row>
    <row r="2423" ht="15" customHeight="1" spans="17:17">
      <c r="Q2423" s="194"/>
    </row>
    <row r="2424" ht="15" customHeight="1" spans="17:17">
      <c r="Q2424" s="194"/>
    </row>
    <row r="2425" ht="15" customHeight="1" spans="17:17">
      <c r="Q2425" s="194"/>
    </row>
    <row r="2426" ht="15" customHeight="1" spans="17:17">
      <c r="Q2426" s="194"/>
    </row>
    <row r="2427" ht="15" customHeight="1" spans="17:17">
      <c r="Q2427" s="194"/>
    </row>
    <row r="2428" ht="15" customHeight="1" spans="17:17">
      <c r="Q2428" s="194"/>
    </row>
    <row r="2429" ht="15" customHeight="1" spans="17:17">
      <c r="Q2429" s="194"/>
    </row>
    <row r="2430" ht="15" customHeight="1" spans="17:17">
      <c r="Q2430" s="194"/>
    </row>
    <row r="2431" ht="15" customHeight="1" spans="17:17">
      <c r="Q2431" s="194"/>
    </row>
    <row r="2432" ht="15" customHeight="1" spans="17:17">
      <c r="Q2432" s="194"/>
    </row>
    <row r="2433" ht="15" customHeight="1" spans="17:17">
      <c r="Q2433" s="194"/>
    </row>
    <row r="2434" ht="15" customHeight="1" spans="17:17">
      <c r="Q2434" s="194"/>
    </row>
    <row r="2435" ht="15" customHeight="1" spans="17:17">
      <c r="Q2435" s="194"/>
    </row>
    <row r="2436" ht="15" customHeight="1" spans="17:17">
      <c r="Q2436" s="194"/>
    </row>
    <row r="2437" ht="15" customHeight="1" spans="17:17">
      <c r="Q2437" s="194"/>
    </row>
    <row r="2438" ht="15" customHeight="1" spans="17:17">
      <c r="Q2438" s="194"/>
    </row>
    <row r="2439" ht="15" customHeight="1" spans="17:17">
      <c r="Q2439" s="194"/>
    </row>
    <row r="2440" ht="15" customHeight="1" spans="17:17">
      <c r="Q2440" s="194"/>
    </row>
    <row r="2441" ht="15" customHeight="1" spans="17:17">
      <c r="Q2441" s="194"/>
    </row>
    <row r="2442" ht="15" customHeight="1" spans="17:17">
      <c r="Q2442" s="194"/>
    </row>
    <row r="2443" ht="15" customHeight="1" spans="17:17">
      <c r="Q2443" s="194"/>
    </row>
    <row r="2444" ht="15" customHeight="1" spans="17:17">
      <c r="Q2444" s="194"/>
    </row>
    <row r="2445" ht="15" customHeight="1" spans="17:17">
      <c r="Q2445" s="194"/>
    </row>
    <row r="2446" ht="15" customHeight="1" spans="17:17">
      <c r="Q2446" s="194"/>
    </row>
    <row r="2447" ht="15" customHeight="1" spans="17:17">
      <c r="Q2447" s="194"/>
    </row>
    <row r="2448" ht="15" customHeight="1" spans="17:17">
      <c r="Q2448" s="194"/>
    </row>
    <row r="2449" ht="15" customHeight="1" spans="17:17">
      <c r="Q2449" s="194"/>
    </row>
    <row r="2450" ht="15" customHeight="1" spans="17:17">
      <c r="Q2450" s="194"/>
    </row>
    <row r="2451" ht="15" customHeight="1" spans="17:17">
      <c r="Q2451" s="194"/>
    </row>
    <row r="2452" ht="15" customHeight="1" spans="17:17">
      <c r="Q2452" s="194"/>
    </row>
    <row r="2453" ht="15" customHeight="1" spans="17:17">
      <c r="Q2453" s="194"/>
    </row>
    <row r="2454" ht="15" customHeight="1" spans="17:17">
      <c r="Q2454" s="194"/>
    </row>
    <row r="2455" ht="15" customHeight="1" spans="17:17">
      <c r="Q2455" s="194"/>
    </row>
    <row r="2456" ht="15" customHeight="1" spans="17:17">
      <c r="Q2456" s="194"/>
    </row>
    <row r="2457" ht="15" customHeight="1" spans="17:17">
      <c r="Q2457" s="194"/>
    </row>
    <row r="2458" ht="15" customHeight="1" spans="17:17">
      <c r="Q2458" s="194"/>
    </row>
    <row r="2459" ht="15" customHeight="1" spans="17:17">
      <c r="Q2459" s="194"/>
    </row>
    <row r="2460" ht="15" customHeight="1" spans="17:17">
      <c r="Q2460" s="194"/>
    </row>
    <row r="2461" ht="15" customHeight="1" spans="17:17">
      <c r="Q2461" s="194"/>
    </row>
    <row r="2462" ht="15" customHeight="1" spans="17:17">
      <c r="Q2462" s="194"/>
    </row>
    <row r="2463" ht="15" customHeight="1" spans="17:17">
      <c r="Q2463" s="194"/>
    </row>
    <row r="2464" ht="15" customHeight="1" spans="17:17">
      <c r="Q2464" s="194"/>
    </row>
    <row r="2465" ht="15" customHeight="1" spans="17:17">
      <c r="Q2465" s="194"/>
    </row>
    <row r="2466" ht="15" customHeight="1" spans="17:17">
      <c r="Q2466" s="194"/>
    </row>
    <row r="2467" ht="15" customHeight="1" spans="17:17">
      <c r="Q2467" s="194"/>
    </row>
    <row r="2468" ht="15" customHeight="1" spans="17:17">
      <c r="Q2468" s="194"/>
    </row>
    <row r="2469" ht="15" customHeight="1" spans="17:17">
      <c r="Q2469" s="194"/>
    </row>
    <row r="2470" ht="15" customHeight="1" spans="17:17">
      <c r="Q2470" s="194"/>
    </row>
    <row r="2471" ht="15" customHeight="1" spans="17:17">
      <c r="Q2471" s="194"/>
    </row>
    <row r="2472" ht="15" customHeight="1" spans="17:17">
      <c r="Q2472" s="194"/>
    </row>
    <row r="2473" ht="15" customHeight="1" spans="17:17">
      <c r="Q2473" s="194"/>
    </row>
    <row r="2474" ht="15" customHeight="1" spans="17:17">
      <c r="Q2474" s="194"/>
    </row>
    <row r="2475" ht="15" customHeight="1" spans="17:17">
      <c r="Q2475" s="194"/>
    </row>
    <row r="2476" ht="15" customHeight="1" spans="17:17">
      <c r="Q2476" s="194"/>
    </row>
    <row r="2477" ht="15" customHeight="1" spans="17:17">
      <c r="Q2477" s="194"/>
    </row>
    <row r="2478" ht="15" customHeight="1" spans="17:17">
      <c r="Q2478" s="194"/>
    </row>
    <row r="2479" ht="15" customHeight="1" spans="17:17">
      <c r="Q2479" s="194"/>
    </row>
    <row r="2480" ht="15" customHeight="1" spans="17:17">
      <c r="Q2480" s="194"/>
    </row>
    <row r="2481" ht="15" customHeight="1" spans="17:17">
      <c r="Q2481" s="194"/>
    </row>
    <row r="2482" ht="15" customHeight="1" spans="17:17">
      <c r="Q2482" s="194"/>
    </row>
    <row r="2483" ht="15" customHeight="1" spans="17:17">
      <c r="Q2483" s="194"/>
    </row>
    <row r="2484" ht="15" customHeight="1" spans="17:17">
      <c r="Q2484" s="194"/>
    </row>
    <row r="2485" ht="15" customHeight="1" spans="17:17">
      <c r="Q2485" s="194"/>
    </row>
    <row r="2486" ht="15" customHeight="1" spans="17:17">
      <c r="Q2486" s="194"/>
    </row>
    <row r="2487" ht="15" customHeight="1" spans="17:17">
      <c r="Q2487" s="194"/>
    </row>
    <row r="2488" ht="15" customHeight="1" spans="17:17">
      <c r="Q2488" s="194"/>
    </row>
    <row r="2489" ht="15" customHeight="1" spans="17:17">
      <c r="Q2489" s="194"/>
    </row>
    <row r="2490" ht="15" customHeight="1" spans="17:17">
      <c r="Q2490" s="194"/>
    </row>
    <row r="2491" ht="15" customHeight="1" spans="17:17">
      <c r="Q2491" s="194"/>
    </row>
    <row r="2492" ht="15" customHeight="1" spans="17:17">
      <c r="Q2492" s="194"/>
    </row>
    <row r="2493" ht="15" customHeight="1" spans="17:17">
      <c r="Q2493" s="194"/>
    </row>
    <row r="2494" ht="15" customHeight="1" spans="17:17">
      <c r="Q2494" s="194"/>
    </row>
    <row r="2495" ht="15" customHeight="1" spans="17:17">
      <c r="Q2495" s="194"/>
    </row>
    <row r="2496" ht="15" customHeight="1" spans="17:17">
      <c r="Q2496" s="194"/>
    </row>
    <row r="2497" ht="15" customHeight="1" spans="17:17">
      <c r="Q2497" s="194"/>
    </row>
    <row r="2498" ht="15" customHeight="1" spans="17:17">
      <c r="Q2498" s="194"/>
    </row>
    <row r="2499" ht="15" customHeight="1" spans="17:17">
      <c r="Q2499" s="194"/>
    </row>
    <row r="2500" ht="15" customHeight="1" spans="17:17">
      <c r="Q2500" s="194"/>
    </row>
    <row r="2501" ht="15" customHeight="1" spans="17:17">
      <c r="Q2501" s="194"/>
    </row>
    <row r="2502" ht="15" customHeight="1" spans="17:17">
      <c r="Q2502" s="194"/>
    </row>
    <row r="2503" ht="15" customHeight="1" spans="17:17">
      <c r="Q2503" s="194"/>
    </row>
    <row r="2504" ht="15" customHeight="1" spans="17:17">
      <c r="Q2504" s="194"/>
    </row>
    <row r="2505" ht="15" customHeight="1" spans="17:17">
      <c r="Q2505" s="194"/>
    </row>
    <row r="2506" ht="15" customHeight="1" spans="17:17">
      <c r="Q2506" s="194"/>
    </row>
    <row r="2507" ht="15" customHeight="1" spans="17:17">
      <c r="Q2507" s="194"/>
    </row>
    <row r="2508" ht="15" customHeight="1" spans="17:17">
      <c r="Q2508" s="194"/>
    </row>
    <row r="2509" ht="15" customHeight="1" spans="17:17">
      <c r="Q2509" s="194"/>
    </row>
    <row r="2510" ht="15" customHeight="1" spans="17:17">
      <c r="Q2510" s="194"/>
    </row>
    <row r="2511" ht="15" customHeight="1" spans="17:17">
      <c r="Q2511" s="194"/>
    </row>
    <row r="2512" ht="15" customHeight="1" spans="17:17">
      <c r="Q2512" s="194"/>
    </row>
    <row r="2513" ht="15" customHeight="1" spans="17:17">
      <c r="Q2513" s="194"/>
    </row>
    <row r="2514" ht="15" customHeight="1" spans="17:17">
      <c r="Q2514" s="194"/>
    </row>
    <row r="2515" ht="15" customHeight="1" spans="17:17">
      <c r="Q2515" s="194"/>
    </row>
    <row r="2516" ht="15" customHeight="1" spans="17:17">
      <c r="Q2516" s="194"/>
    </row>
    <row r="2517" ht="15" customHeight="1" spans="17:17">
      <c r="Q2517" s="194"/>
    </row>
    <row r="2518" ht="15" customHeight="1" spans="17:17">
      <c r="Q2518" s="194"/>
    </row>
    <row r="2519" ht="15" customHeight="1" spans="17:17">
      <c r="Q2519" s="194"/>
    </row>
    <row r="2520" ht="15" customHeight="1" spans="17:17">
      <c r="Q2520" s="194"/>
    </row>
    <row r="2521" ht="15" customHeight="1" spans="17:17">
      <c r="Q2521" s="194"/>
    </row>
    <row r="2522" ht="15" customHeight="1" spans="17:17">
      <c r="Q2522" s="194"/>
    </row>
    <row r="2523" ht="15" customHeight="1" spans="17:17">
      <c r="Q2523" s="194"/>
    </row>
    <row r="2524" ht="15" customHeight="1" spans="17:17">
      <c r="Q2524" s="194"/>
    </row>
    <row r="2525" ht="15" customHeight="1" spans="17:17">
      <c r="Q2525" s="194"/>
    </row>
    <row r="2526" ht="15" customHeight="1" spans="17:17">
      <c r="Q2526" s="194"/>
    </row>
    <row r="2527" ht="15" customHeight="1" spans="17:17">
      <c r="Q2527" s="194"/>
    </row>
    <row r="2528" ht="15" customHeight="1" spans="17:17">
      <c r="Q2528" s="194"/>
    </row>
    <row r="2529" ht="15" customHeight="1" spans="17:17">
      <c r="Q2529" s="194"/>
    </row>
    <row r="2530" ht="15" customHeight="1" spans="17:17">
      <c r="Q2530" s="194"/>
    </row>
    <row r="2531" ht="15" customHeight="1" spans="17:17">
      <c r="Q2531" s="194"/>
    </row>
    <row r="2532" ht="15" customHeight="1" spans="17:17">
      <c r="Q2532" s="194"/>
    </row>
    <row r="2533" ht="15" customHeight="1" spans="17:17">
      <c r="Q2533" s="194"/>
    </row>
    <row r="2534" ht="15" customHeight="1" spans="17:17">
      <c r="Q2534" s="194"/>
    </row>
    <row r="2535" ht="15" customHeight="1" spans="17:17">
      <c r="Q2535" s="194"/>
    </row>
    <row r="2536" ht="15" customHeight="1" spans="17:17">
      <c r="Q2536" s="194"/>
    </row>
    <row r="2537" ht="15" customHeight="1" spans="17:17">
      <c r="Q2537" s="194"/>
    </row>
    <row r="2538" ht="15" customHeight="1" spans="17:17">
      <c r="Q2538" s="194"/>
    </row>
    <row r="2539" ht="15" customHeight="1" spans="17:17">
      <c r="Q2539" s="194"/>
    </row>
    <row r="2540" ht="15" customHeight="1" spans="17:17">
      <c r="Q2540" s="194"/>
    </row>
    <row r="2541" ht="15" customHeight="1" spans="17:17">
      <c r="Q2541" s="194"/>
    </row>
    <row r="2542" ht="15" customHeight="1" spans="17:17">
      <c r="Q2542" s="194"/>
    </row>
    <row r="2543" ht="15" customHeight="1" spans="17:17">
      <c r="Q2543" s="194"/>
    </row>
    <row r="2544" ht="15" customHeight="1" spans="17:17">
      <c r="Q2544" s="194"/>
    </row>
    <row r="2545" ht="15" customHeight="1" spans="17:17">
      <c r="Q2545" s="194"/>
    </row>
    <row r="2546" ht="15" customHeight="1" spans="17:17">
      <c r="Q2546" s="194"/>
    </row>
    <row r="2547" ht="15" customHeight="1" spans="17:17">
      <c r="Q2547" s="194"/>
    </row>
    <row r="2548" ht="15" customHeight="1" spans="17:17">
      <c r="Q2548" s="194"/>
    </row>
    <row r="2549" ht="15" customHeight="1" spans="17:17">
      <c r="Q2549" s="194"/>
    </row>
    <row r="2550" ht="15" customHeight="1" spans="17:17">
      <c r="Q2550" s="194"/>
    </row>
    <row r="2551" ht="15" customHeight="1" spans="17:17">
      <c r="Q2551" s="194"/>
    </row>
    <row r="2552" ht="15" customHeight="1" spans="17:17">
      <c r="Q2552" s="194"/>
    </row>
    <row r="2553" ht="15" customHeight="1" spans="17:17">
      <c r="Q2553" s="194"/>
    </row>
    <row r="2554" ht="15" customHeight="1" spans="17:17">
      <c r="Q2554" s="194"/>
    </row>
    <row r="2555" ht="15" customHeight="1" spans="17:17">
      <c r="Q2555" s="194"/>
    </row>
    <row r="2556" ht="15" customHeight="1" spans="17:17">
      <c r="Q2556" s="194"/>
    </row>
    <row r="2557" ht="15" customHeight="1" spans="17:17">
      <c r="Q2557" s="194"/>
    </row>
    <row r="2558" ht="15" customHeight="1" spans="17:17">
      <c r="Q2558" s="194"/>
    </row>
    <row r="2559" ht="15" customHeight="1" spans="17:17">
      <c r="Q2559" s="194"/>
    </row>
    <row r="2560" ht="15" customHeight="1" spans="17:17">
      <c r="Q2560" s="194"/>
    </row>
    <row r="2561" ht="15" customHeight="1" spans="17:17">
      <c r="Q2561" s="194"/>
    </row>
    <row r="2562" ht="15" customHeight="1" spans="17:17">
      <c r="Q2562" s="194"/>
    </row>
    <row r="2563" ht="15" customHeight="1" spans="17:17">
      <c r="Q2563" s="194"/>
    </row>
    <row r="2564" ht="15" customHeight="1" spans="17:17">
      <c r="Q2564" s="194"/>
    </row>
    <row r="2565" ht="15" customHeight="1" spans="17:17">
      <c r="Q2565" s="194"/>
    </row>
    <row r="2566" ht="15" customHeight="1" spans="17:17">
      <c r="Q2566" s="194"/>
    </row>
    <row r="2567" ht="15" customHeight="1" spans="17:17">
      <c r="Q2567" s="194"/>
    </row>
    <row r="2568" ht="15" customHeight="1" spans="17:17">
      <c r="Q2568" s="194"/>
    </row>
    <row r="2569" ht="15" customHeight="1" spans="17:17">
      <c r="Q2569" s="194"/>
    </row>
    <row r="2570" ht="15" customHeight="1" spans="17:17">
      <c r="Q2570" s="194"/>
    </row>
    <row r="2571" ht="15" customHeight="1" spans="17:17">
      <c r="Q2571" s="194"/>
    </row>
    <row r="2572" ht="15" customHeight="1" spans="17:17">
      <c r="Q2572" s="194"/>
    </row>
    <row r="2573" ht="15" customHeight="1" spans="17:17">
      <c r="Q2573" s="194"/>
    </row>
    <row r="2574" ht="15" customHeight="1" spans="17:17">
      <c r="Q2574" s="194"/>
    </row>
    <row r="2575" ht="15" customHeight="1" spans="17:17">
      <c r="Q2575" s="194"/>
    </row>
    <row r="2576" ht="15" customHeight="1" spans="17:17">
      <c r="Q2576" s="194"/>
    </row>
    <row r="2577" ht="15" customHeight="1" spans="17:17">
      <c r="Q2577" s="194"/>
    </row>
    <row r="2578" ht="15" customHeight="1" spans="17:17">
      <c r="Q2578" s="194"/>
    </row>
    <row r="2579" ht="15" customHeight="1" spans="17:17">
      <c r="Q2579" s="194"/>
    </row>
    <row r="2580" ht="15" customHeight="1" spans="17:17">
      <c r="Q2580" s="194"/>
    </row>
    <row r="2581" ht="15" customHeight="1" spans="17:17">
      <c r="Q2581" s="194"/>
    </row>
    <row r="2582" ht="15" customHeight="1" spans="17:17">
      <c r="Q2582" s="194"/>
    </row>
    <row r="2583" ht="15" customHeight="1" spans="17:17">
      <c r="Q2583" s="194"/>
    </row>
    <row r="2584" ht="15" customHeight="1" spans="17:17">
      <c r="Q2584" s="194"/>
    </row>
    <row r="2585" ht="15" customHeight="1" spans="17:17">
      <c r="Q2585" s="194"/>
    </row>
    <row r="2586" ht="15" customHeight="1" spans="17:17">
      <c r="Q2586" s="194"/>
    </row>
    <row r="2587" ht="15" customHeight="1" spans="17:17">
      <c r="Q2587" s="194"/>
    </row>
    <row r="2588" ht="15" customHeight="1" spans="17:17">
      <c r="Q2588" s="194"/>
    </row>
    <row r="2589" ht="15" customHeight="1" spans="17:17">
      <c r="Q2589" s="194"/>
    </row>
    <row r="2590" ht="15" customHeight="1" spans="17:17">
      <c r="Q2590" s="194"/>
    </row>
    <row r="2591" ht="15" customHeight="1" spans="17:17">
      <c r="Q2591" s="194"/>
    </row>
    <row r="2592" ht="15" customHeight="1" spans="17:17">
      <c r="Q2592" s="194"/>
    </row>
    <row r="2593" ht="15" customHeight="1" spans="17:17">
      <c r="Q2593" s="194"/>
    </row>
    <row r="2594" ht="15" customHeight="1" spans="17:17">
      <c r="Q2594" s="194"/>
    </row>
    <row r="2595" ht="15" customHeight="1" spans="17:17">
      <c r="Q2595" s="194"/>
    </row>
    <row r="2596" ht="15" customHeight="1" spans="17:17">
      <c r="Q2596" s="194"/>
    </row>
    <row r="2597" ht="15" customHeight="1" spans="17:17">
      <c r="Q2597" s="194"/>
    </row>
    <row r="2598" ht="15" customHeight="1" spans="17:17">
      <c r="Q2598" s="194"/>
    </row>
    <row r="2599" ht="15" customHeight="1" spans="17:17">
      <c r="Q2599" s="194"/>
    </row>
    <row r="2600" ht="15" customHeight="1" spans="17:17">
      <c r="Q2600" s="194"/>
    </row>
    <row r="2601" ht="15" customHeight="1" spans="17:17">
      <c r="Q2601" s="194"/>
    </row>
    <row r="2602" ht="15" customHeight="1" spans="17:17">
      <c r="Q2602" s="194"/>
    </row>
    <row r="2603" ht="15" customHeight="1" spans="17:17">
      <c r="Q2603" s="194"/>
    </row>
    <row r="2604" ht="15" customHeight="1" spans="17:17">
      <c r="Q2604" s="194"/>
    </row>
    <row r="2605" ht="15" customHeight="1" spans="17:17">
      <c r="Q2605" s="194"/>
    </row>
    <row r="2606" ht="15" customHeight="1" spans="17:17">
      <c r="Q2606" s="194"/>
    </row>
    <row r="2607" ht="15" customHeight="1" spans="17:17">
      <c r="Q2607" s="194"/>
    </row>
    <row r="2608" ht="15" customHeight="1" spans="17:17">
      <c r="Q2608" s="194"/>
    </row>
    <row r="2609" ht="15" customHeight="1" spans="17:17">
      <c r="Q2609" s="194"/>
    </row>
    <row r="2610" ht="15" customHeight="1" spans="17:17">
      <c r="Q2610" s="194"/>
    </row>
    <row r="2611" ht="15" customHeight="1" spans="17:17">
      <c r="Q2611" s="194"/>
    </row>
    <row r="2612" ht="15" customHeight="1" spans="17:17">
      <c r="Q2612" s="194"/>
    </row>
    <row r="2613" ht="15" customHeight="1" spans="17:17">
      <c r="Q2613" s="194"/>
    </row>
    <row r="2614" ht="15" customHeight="1" spans="17:17">
      <c r="Q2614" s="194"/>
    </row>
    <row r="2615" ht="15" customHeight="1" spans="17:17">
      <c r="Q2615" s="194"/>
    </row>
    <row r="2616" ht="15" customHeight="1" spans="17:17">
      <c r="Q2616" s="194"/>
    </row>
    <row r="2617" ht="15" customHeight="1" spans="17:17">
      <c r="Q2617" s="194"/>
    </row>
    <row r="2618" ht="15" customHeight="1" spans="17:17">
      <c r="Q2618" s="194"/>
    </row>
    <row r="2619" ht="15" customHeight="1" spans="17:17">
      <c r="Q2619" s="194"/>
    </row>
    <row r="2620" ht="15" customHeight="1" spans="17:17">
      <c r="Q2620" s="194"/>
    </row>
    <row r="2621" ht="15" customHeight="1" spans="17:17">
      <c r="Q2621" s="194"/>
    </row>
    <row r="2622" ht="15" customHeight="1" spans="17:17">
      <c r="Q2622" s="194"/>
    </row>
    <row r="2623" ht="15" customHeight="1" spans="17:17">
      <c r="Q2623" s="194"/>
    </row>
    <row r="2624" ht="15" customHeight="1" spans="17:17">
      <c r="Q2624" s="194"/>
    </row>
    <row r="2625" ht="15" customHeight="1" spans="17:17">
      <c r="Q2625" s="194"/>
    </row>
    <row r="2626" ht="15" customHeight="1" spans="17:17">
      <c r="Q2626" s="194"/>
    </row>
    <row r="2627" ht="15" customHeight="1" spans="17:17">
      <c r="Q2627" s="194"/>
    </row>
    <row r="2628" ht="15" customHeight="1" spans="17:17">
      <c r="Q2628" s="194"/>
    </row>
    <row r="2629" ht="15" customHeight="1" spans="17:17">
      <c r="Q2629" s="194"/>
    </row>
    <row r="2630" ht="15" customHeight="1" spans="17:17">
      <c r="Q2630" s="194"/>
    </row>
    <row r="2631" ht="15" customHeight="1" spans="17:17">
      <c r="Q2631" s="194"/>
    </row>
    <row r="2632" ht="15" customHeight="1" spans="17:17">
      <c r="Q2632" s="194"/>
    </row>
    <row r="2633" ht="15" customHeight="1" spans="17:17">
      <c r="Q2633" s="194"/>
    </row>
    <row r="2634" ht="15" customHeight="1" spans="17:17">
      <c r="Q2634" s="194"/>
    </row>
    <row r="2635" ht="15" customHeight="1" spans="17:17">
      <c r="Q2635" s="194"/>
    </row>
    <row r="2636" ht="15" customHeight="1" spans="17:17">
      <c r="Q2636" s="194"/>
    </row>
    <row r="2637" ht="15" customHeight="1" spans="17:17">
      <c r="Q2637" s="194"/>
    </row>
    <row r="2638" ht="15" customHeight="1" spans="17:17">
      <c r="Q2638" s="194"/>
    </row>
    <row r="2639" ht="15" customHeight="1" spans="17:17">
      <c r="Q2639" s="194"/>
    </row>
    <row r="2640" ht="15" customHeight="1" spans="17:17">
      <c r="Q2640" s="194"/>
    </row>
    <row r="2641" ht="15" customHeight="1" spans="17:17">
      <c r="Q2641" s="194"/>
    </row>
    <row r="2642" ht="15" customHeight="1" spans="17:17">
      <c r="Q2642" s="194"/>
    </row>
    <row r="2643" ht="15" customHeight="1" spans="17:17">
      <c r="Q2643" s="194"/>
    </row>
    <row r="2644" ht="15" customHeight="1" spans="17:17">
      <c r="Q2644" s="194"/>
    </row>
    <row r="2645" ht="15" customHeight="1" spans="17:17">
      <c r="Q2645" s="194"/>
    </row>
    <row r="2646" ht="15" customHeight="1" spans="17:17">
      <c r="Q2646" s="194"/>
    </row>
    <row r="2647" ht="15" customHeight="1" spans="17:17">
      <c r="Q2647" s="194"/>
    </row>
    <row r="2648" ht="15" customHeight="1" spans="17:17">
      <c r="Q2648" s="194"/>
    </row>
    <row r="2649" ht="15" customHeight="1" spans="17:17">
      <c r="Q2649" s="194"/>
    </row>
    <row r="2650" ht="15" customHeight="1" spans="17:17">
      <c r="Q2650" s="194"/>
    </row>
    <row r="2651" ht="15" customHeight="1" spans="17:17">
      <c r="Q2651" s="194"/>
    </row>
    <row r="2652" ht="15" customHeight="1" spans="17:17">
      <c r="Q2652" s="194"/>
    </row>
    <row r="2653" ht="15" customHeight="1" spans="17:17">
      <c r="Q2653" s="194"/>
    </row>
    <row r="2654" ht="15" customHeight="1" spans="17:17">
      <c r="Q2654" s="194"/>
    </row>
    <row r="2655" ht="15" customHeight="1" spans="17:17">
      <c r="Q2655" s="194"/>
    </row>
    <row r="2656" ht="15" customHeight="1" spans="17:17">
      <c r="Q2656" s="194"/>
    </row>
    <row r="2657" ht="15" customHeight="1" spans="17:17">
      <c r="Q2657" s="194"/>
    </row>
    <row r="2658" ht="15" customHeight="1" spans="17:17">
      <c r="Q2658" s="194"/>
    </row>
    <row r="2659" ht="15" customHeight="1" spans="17:17">
      <c r="Q2659" s="194"/>
    </row>
    <row r="2660" ht="15" customHeight="1" spans="17:17">
      <c r="Q2660" s="194"/>
    </row>
    <row r="2661" ht="15" customHeight="1" spans="17:17">
      <c r="Q2661" s="194"/>
    </row>
    <row r="2662" ht="15" customHeight="1" spans="17:17">
      <c r="Q2662" s="194"/>
    </row>
    <row r="2663" ht="15" customHeight="1" spans="17:17">
      <c r="Q2663" s="194"/>
    </row>
    <row r="2664" ht="15" customHeight="1" spans="17:17">
      <c r="Q2664" s="194"/>
    </row>
    <row r="2665" ht="15" customHeight="1" spans="17:17">
      <c r="Q2665" s="194"/>
    </row>
    <row r="2666" ht="15" customHeight="1" spans="17:17">
      <c r="Q2666" s="194"/>
    </row>
    <row r="2667" ht="15" customHeight="1" spans="17:17">
      <c r="Q2667" s="194"/>
    </row>
    <row r="2668" ht="15" customHeight="1" spans="17:17">
      <c r="Q2668" s="194"/>
    </row>
    <row r="2669" ht="15" customHeight="1" spans="17:17">
      <c r="Q2669" s="194"/>
    </row>
    <row r="2670" ht="15" customHeight="1" spans="17:17">
      <c r="Q2670" s="194"/>
    </row>
    <row r="2671" ht="15" customHeight="1" spans="17:17">
      <c r="Q2671" s="194"/>
    </row>
    <row r="2672" ht="15" customHeight="1" spans="17:17">
      <c r="Q2672" s="194"/>
    </row>
    <row r="2673" ht="15" customHeight="1" spans="17:17">
      <c r="Q2673" s="194"/>
    </row>
    <row r="2674" ht="15" customHeight="1" spans="17:17">
      <c r="Q2674" s="194"/>
    </row>
    <row r="2675" ht="15" customHeight="1" spans="17:17">
      <c r="Q2675" s="194"/>
    </row>
    <row r="2676" ht="15" customHeight="1" spans="17:17">
      <c r="Q2676" s="194"/>
    </row>
    <row r="2677" ht="15" customHeight="1" spans="17:17">
      <c r="Q2677" s="194"/>
    </row>
    <row r="2678" ht="15" customHeight="1" spans="17:17">
      <c r="Q2678" s="194"/>
    </row>
    <row r="2679" ht="15" customHeight="1" spans="17:17">
      <c r="Q2679" s="194"/>
    </row>
    <row r="2680" ht="15" customHeight="1" spans="17:17">
      <c r="Q2680" s="194"/>
    </row>
    <row r="2681" ht="15" customHeight="1" spans="17:17">
      <c r="Q2681" s="194"/>
    </row>
    <row r="2682" ht="15" customHeight="1" spans="17:17">
      <c r="Q2682" s="194"/>
    </row>
    <row r="2683" ht="15" customHeight="1" spans="17:17">
      <c r="Q2683" s="194"/>
    </row>
    <row r="2684" ht="15" customHeight="1" spans="17:17">
      <c r="Q2684" s="194"/>
    </row>
    <row r="2685" ht="15" customHeight="1" spans="17:17">
      <c r="Q2685" s="194"/>
    </row>
    <row r="2686" ht="15" customHeight="1" spans="17:17">
      <c r="Q2686" s="194"/>
    </row>
    <row r="2687" ht="15" customHeight="1" spans="17:17">
      <c r="Q2687" s="194"/>
    </row>
    <row r="2688" ht="15" customHeight="1" spans="17:17">
      <c r="Q2688" s="194"/>
    </row>
    <row r="2689" ht="15" customHeight="1" spans="17:17">
      <c r="Q2689" s="194"/>
    </row>
    <row r="2690" ht="15" customHeight="1" spans="17:17">
      <c r="Q2690" s="194"/>
    </row>
    <row r="2691" ht="15" customHeight="1" spans="17:17">
      <c r="Q2691" s="194"/>
    </row>
    <row r="2692" ht="15" customHeight="1" spans="17:17">
      <c r="Q2692" s="194"/>
    </row>
    <row r="2693" ht="15" customHeight="1" spans="17:17">
      <c r="Q2693" s="194"/>
    </row>
    <row r="2694" ht="15" customHeight="1" spans="17:17">
      <c r="Q2694" s="194"/>
    </row>
    <row r="2695" ht="15" customHeight="1" spans="17:17">
      <c r="Q2695" s="194"/>
    </row>
    <row r="2696" ht="15" customHeight="1" spans="17:17">
      <c r="Q2696" s="194"/>
    </row>
    <row r="2697" ht="15" customHeight="1" spans="17:17">
      <c r="Q2697" s="194"/>
    </row>
    <row r="2698" ht="15" customHeight="1" spans="17:17">
      <c r="Q2698" s="194"/>
    </row>
    <row r="2699" ht="15" customHeight="1" spans="17:17">
      <c r="Q2699" s="194"/>
    </row>
    <row r="2700" ht="15" customHeight="1" spans="17:17">
      <c r="Q2700" s="194"/>
    </row>
    <row r="2701" ht="15" customHeight="1" spans="17:17">
      <c r="Q2701" s="194"/>
    </row>
    <row r="2702" ht="15" customHeight="1" spans="17:17">
      <c r="Q2702" s="194"/>
    </row>
    <row r="2703" ht="15" customHeight="1" spans="17:17">
      <c r="Q2703" s="194"/>
    </row>
    <row r="2704" ht="15" customHeight="1" spans="17:17">
      <c r="Q2704" s="194"/>
    </row>
    <row r="2705" ht="15" customHeight="1" spans="17:17">
      <c r="Q2705" s="194"/>
    </row>
    <row r="2706" ht="15" customHeight="1" spans="17:17">
      <c r="Q2706" s="194"/>
    </row>
    <row r="2707" ht="15" customHeight="1" spans="17:17">
      <c r="Q2707" s="194"/>
    </row>
    <row r="2708" ht="15" customHeight="1" spans="17:17">
      <c r="Q2708" s="194"/>
    </row>
    <row r="2709" ht="15" customHeight="1" spans="17:17">
      <c r="Q2709" s="194"/>
    </row>
    <row r="2710" ht="15" customHeight="1" spans="17:17">
      <c r="Q2710" s="194"/>
    </row>
    <row r="2711" ht="15" customHeight="1" spans="17:17">
      <c r="Q2711" s="194"/>
    </row>
    <row r="2712" ht="15" customHeight="1" spans="17:17">
      <c r="Q2712" s="194"/>
    </row>
    <row r="2713" ht="15" customHeight="1" spans="17:17">
      <c r="Q2713" s="194"/>
    </row>
    <row r="2714" ht="15" customHeight="1" spans="17:17">
      <c r="Q2714" s="194"/>
    </row>
    <row r="2715" ht="15" customHeight="1" spans="17:17">
      <c r="Q2715" s="194"/>
    </row>
    <row r="2716" ht="15" customHeight="1" spans="17:17">
      <c r="Q2716" s="194"/>
    </row>
    <row r="2717" ht="15" customHeight="1" spans="17:17">
      <c r="Q2717" s="194"/>
    </row>
    <row r="2718" ht="15" customHeight="1" spans="17:17">
      <c r="Q2718" s="194"/>
    </row>
    <row r="2719" ht="15" customHeight="1" spans="17:17">
      <c r="Q2719" s="194"/>
    </row>
    <row r="2720" ht="15" customHeight="1" spans="17:17">
      <c r="Q2720" s="194"/>
    </row>
    <row r="2721" ht="15" customHeight="1" spans="17:17">
      <c r="Q2721" s="194"/>
    </row>
    <row r="2722" ht="15" customHeight="1" spans="17:17">
      <c r="Q2722" s="194"/>
    </row>
    <row r="2723" ht="15" customHeight="1" spans="17:17">
      <c r="Q2723" s="194"/>
    </row>
    <row r="2724" ht="15" customHeight="1" spans="17:17">
      <c r="Q2724" s="194"/>
    </row>
    <row r="2725" ht="15" customHeight="1" spans="17:17">
      <c r="Q2725" s="194"/>
    </row>
    <row r="2726" ht="15" customHeight="1" spans="17:17">
      <c r="Q2726" s="194"/>
    </row>
    <row r="2727" ht="15" customHeight="1" spans="17:17">
      <c r="Q2727" s="194"/>
    </row>
    <row r="2728" ht="15" customHeight="1" spans="17:17">
      <c r="Q2728" s="194"/>
    </row>
    <row r="2729" ht="15" customHeight="1" spans="17:17">
      <c r="Q2729" s="194"/>
    </row>
    <row r="2730" ht="15" customHeight="1" spans="17:17">
      <c r="Q2730" s="194"/>
    </row>
    <row r="2731" ht="15" customHeight="1" spans="17:17">
      <c r="Q2731" s="194"/>
    </row>
    <row r="2732" ht="15" customHeight="1" spans="17:17">
      <c r="Q2732" s="194"/>
    </row>
    <row r="2733" ht="15" customHeight="1" spans="17:17">
      <c r="Q2733" s="194"/>
    </row>
    <row r="2734" ht="15" customHeight="1" spans="17:17">
      <c r="Q2734" s="194"/>
    </row>
    <row r="2735" ht="15" customHeight="1" spans="17:17">
      <c r="Q2735" s="194"/>
    </row>
    <row r="2736" ht="15" customHeight="1" spans="17:17">
      <c r="Q2736" s="194"/>
    </row>
    <row r="2737" ht="15" customHeight="1" spans="17:17">
      <c r="Q2737" s="194"/>
    </row>
    <row r="2738" ht="15" customHeight="1" spans="17:17">
      <c r="Q2738" s="194"/>
    </row>
    <row r="2739" ht="15" customHeight="1" spans="17:17">
      <c r="Q2739" s="194"/>
    </row>
    <row r="2740" ht="15" customHeight="1" spans="17:17">
      <c r="Q2740" s="194"/>
    </row>
    <row r="2741" ht="15" customHeight="1" spans="17:17">
      <c r="Q2741" s="194"/>
    </row>
    <row r="2742" ht="15" customHeight="1" spans="17:17">
      <c r="Q2742" s="194"/>
    </row>
    <row r="2743" ht="15" customHeight="1" spans="17:17">
      <c r="Q2743" s="194"/>
    </row>
    <row r="2744" ht="15" customHeight="1" spans="17:17">
      <c r="Q2744" s="194"/>
    </row>
    <row r="2745" ht="15" customHeight="1" spans="17:17">
      <c r="Q2745" s="194"/>
    </row>
    <row r="2746" ht="15" customHeight="1" spans="17:17">
      <c r="Q2746" s="194"/>
    </row>
    <row r="2747" ht="15" customHeight="1" spans="17:17">
      <c r="Q2747" s="194"/>
    </row>
    <row r="2748" ht="15" customHeight="1" spans="17:17">
      <c r="Q2748" s="194"/>
    </row>
    <row r="2749" ht="15" customHeight="1" spans="17:17">
      <c r="Q2749" s="194"/>
    </row>
    <row r="2750" ht="15" customHeight="1" spans="17:17">
      <c r="Q2750" s="194"/>
    </row>
    <row r="2751" ht="15" customHeight="1" spans="17:17">
      <c r="Q2751" s="194"/>
    </row>
    <row r="2752" ht="15" customHeight="1" spans="17:17">
      <c r="Q2752" s="194"/>
    </row>
    <row r="2753" ht="15" customHeight="1" spans="17:17">
      <c r="Q2753" s="194"/>
    </row>
    <row r="2754" ht="15" customHeight="1" spans="17:17">
      <c r="Q2754" s="194"/>
    </row>
    <row r="2755" ht="15" customHeight="1" spans="17:17">
      <c r="Q2755" s="194"/>
    </row>
    <row r="2756" ht="15" customHeight="1" spans="17:17">
      <c r="Q2756" s="194"/>
    </row>
    <row r="2757" ht="15" customHeight="1" spans="17:17">
      <c r="Q2757" s="194"/>
    </row>
    <row r="2758" ht="15" customHeight="1" spans="17:17">
      <c r="Q2758" s="194"/>
    </row>
    <row r="2759" ht="15" customHeight="1" spans="17:17">
      <c r="Q2759" s="194"/>
    </row>
    <row r="2760" ht="15" customHeight="1" spans="17:17">
      <c r="Q2760" s="194"/>
    </row>
    <row r="2761" ht="15" customHeight="1" spans="17:17">
      <c r="Q2761" s="194"/>
    </row>
    <row r="2762" ht="15" customHeight="1" spans="17:17">
      <c r="Q2762" s="194"/>
    </row>
    <row r="2763" ht="15" customHeight="1" spans="17:17">
      <c r="Q2763" s="194"/>
    </row>
    <row r="2764" ht="15" customHeight="1" spans="17:17">
      <c r="Q2764" s="194"/>
    </row>
    <row r="2765" ht="15" customHeight="1" spans="17:17">
      <c r="Q2765" s="194"/>
    </row>
    <row r="2766" ht="15" customHeight="1" spans="17:17">
      <c r="Q2766" s="194"/>
    </row>
    <row r="2767" ht="15" customHeight="1" spans="17:17">
      <c r="Q2767" s="194"/>
    </row>
    <row r="2768" ht="15" customHeight="1" spans="17:17">
      <c r="Q2768" s="194"/>
    </row>
    <row r="2769" ht="15" customHeight="1" spans="17:17">
      <c r="Q2769" s="194"/>
    </row>
    <row r="2770" ht="15" customHeight="1" spans="17:17">
      <c r="Q2770" s="194"/>
    </row>
    <row r="2771" ht="15" customHeight="1" spans="17:17">
      <c r="Q2771" s="194"/>
    </row>
    <row r="2772" ht="15" customHeight="1" spans="17:17">
      <c r="Q2772" s="194"/>
    </row>
    <row r="2773" ht="15" customHeight="1" spans="17:17">
      <c r="Q2773" s="194"/>
    </row>
    <row r="2774" ht="15" customHeight="1" spans="17:17">
      <c r="Q2774" s="194"/>
    </row>
    <row r="2775" ht="15" customHeight="1" spans="17:17">
      <c r="Q2775" s="194"/>
    </row>
    <row r="2776" ht="15" customHeight="1" spans="17:17">
      <c r="Q2776" s="194"/>
    </row>
    <row r="2777" ht="15" customHeight="1" spans="17:17">
      <c r="Q2777" s="194"/>
    </row>
    <row r="2778" ht="15" customHeight="1" spans="17:17">
      <c r="Q2778" s="194"/>
    </row>
    <row r="2779" ht="15" customHeight="1" spans="17:17">
      <c r="Q2779" s="194"/>
    </row>
    <row r="2780" ht="15" customHeight="1" spans="17:17">
      <c r="Q2780" s="194"/>
    </row>
    <row r="2781" ht="15" customHeight="1" spans="17:17">
      <c r="Q2781" s="194"/>
    </row>
    <row r="2782" ht="15" customHeight="1" spans="17:17">
      <c r="Q2782" s="194"/>
    </row>
    <row r="2783" ht="15" customHeight="1" spans="17:17">
      <c r="Q2783" s="194"/>
    </row>
    <row r="2784" ht="15" customHeight="1" spans="17:17">
      <c r="Q2784" s="194"/>
    </row>
    <row r="2785" ht="15" customHeight="1" spans="17:17">
      <c r="Q2785" s="194"/>
    </row>
    <row r="2786" ht="15" customHeight="1" spans="17:17">
      <c r="Q2786" s="194"/>
    </row>
    <row r="2787" ht="15" customHeight="1" spans="17:17">
      <c r="Q2787" s="194"/>
    </row>
    <row r="2788" ht="15" customHeight="1" spans="17:17">
      <c r="Q2788" s="194"/>
    </row>
    <row r="2789" ht="15" customHeight="1" spans="17:17">
      <c r="Q2789" s="194"/>
    </row>
    <row r="2790" ht="15" customHeight="1" spans="17:17">
      <c r="Q2790" s="194"/>
    </row>
    <row r="2791" ht="15" customHeight="1" spans="17:17">
      <c r="Q2791" s="194"/>
    </row>
    <row r="2792" ht="15" customHeight="1" spans="17:17">
      <c r="Q2792" s="194"/>
    </row>
    <row r="2793" ht="15" customHeight="1" spans="17:17">
      <c r="Q2793" s="194"/>
    </row>
    <row r="2794" ht="15" customHeight="1" spans="17:17">
      <c r="Q2794" s="194"/>
    </row>
    <row r="2795" ht="15" customHeight="1" spans="17:17">
      <c r="Q2795" s="194"/>
    </row>
    <row r="2796" ht="15" customHeight="1" spans="17:17">
      <c r="Q2796" s="194"/>
    </row>
    <row r="2797" ht="15" customHeight="1" spans="17:17">
      <c r="Q2797" s="194"/>
    </row>
    <row r="2798" ht="15" customHeight="1" spans="17:17">
      <c r="Q2798" s="194"/>
    </row>
    <row r="2799" ht="15" customHeight="1" spans="17:17">
      <c r="Q2799" s="194"/>
    </row>
    <row r="2800" ht="15" customHeight="1" spans="17:17">
      <c r="Q2800" s="194"/>
    </row>
    <row r="2801" ht="15" customHeight="1" spans="17:17">
      <c r="Q2801" s="194"/>
    </row>
    <row r="2802" ht="15" customHeight="1" spans="17:17">
      <c r="Q2802" s="194"/>
    </row>
    <row r="2803" ht="15" customHeight="1" spans="17:17">
      <c r="Q2803" s="194"/>
    </row>
    <row r="2804" ht="15" customHeight="1" spans="17:17">
      <c r="Q2804" s="194"/>
    </row>
    <row r="2805" ht="15" customHeight="1" spans="17:17">
      <c r="Q2805" s="194"/>
    </row>
    <row r="2806" ht="15" customHeight="1" spans="17:17">
      <c r="Q2806" s="194"/>
    </row>
    <row r="2807" ht="15" customHeight="1" spans="17:17">
      <c r="Q2807" s="194"/>
    </row>
    <row r="2808" ht="15" customHeight="1" spans="17:17">
      <c r="Q2808" s="194"/>
    </row>
    <row r="2809" ht="15" customHeight="1" spans="17:17">
      <c r="Q2809" s="194"/>
    </row>
    <row r="2810" ht="15" customHeight="1" spans="17:17">
      <c r="Q2810" s="194"/>
    </row>
    <row r="2811" ht="15" customHeight="1" spans="17:17">
      <c r="Q2811" s="194"/>
    </row>
    <row r="2812" ht="15" customHeight="1" spans="17:17">
      <c r="Q2812" s="194"/>
    </row>
    <row r="2813" ht="15" customHeight="1" spans="17:17">
      <c r="Q2813" s="194"/>
    </row>
    <row r="2814" ht="15" customHeight="1" spans="17:17">
      <c r="Q2814" s="194"/>
    </row>
    <row r="2815" ht="15" customHeight="1" spans="17:17">
      <c r="Q2815" s="194"/>
    </row>
    <row r="2816" ht="15" customHeight="1" spans="17:17">
      <c r="Q2816" s="194"/>
    </row>
    <row r="2817" ht="15" customHeight="1" spans="17:17">
      <c r="Q2817" s="194"/>
    </row>
    <row r="2818" ht="15" customHeight="1" spans="17:17">
      <c r="Q2818" s="194"/>
    </row>
    <row r="2819" ht="15" customHeight="1" spans="17:17">
      <c r="Q2819" s="194"/>
    </row>
    <row r="2820" ht="15" customHeight="1" spans="17:17">
      <c r="Q2820" s="194"/>
    </row>
    <row r="2821" ht="15" customHeight="1" spans="17:17">
      <c r="Q2821" s="194"/>
    </row>
    <row r="2822" ht="15" customHeight="1" spans="17:17">
      <c r="Q2822" s="194"/>
    </row>
    <row r="2823" ht="15" customHeight="1" spans="17:17">
      <c r="Q2823" s="194"/>
    </row>
    <row r="2824" ht="15" customHeight="1" spans="17:17">
      <c r="Q2824" s="194"/>
    </row>
    <row r="2825" ht="15" customHeight="1" spans="17:17">
      <c r="Q2825" s="194"/>
    </row>
    <row r="2826" ht="15" customHeight="1" spans="17:17">
      <c r="Q2826" s="194"/>
    </row>
    <row r="2827" ht="15" customHeight="1" spans="17:17">
      <c r="Q2827" s="194"/>
    </row>
    <row r="2828" ht="15" customHeight="1" spans="17:17">
      <c r="Q2828" s="194"/>
    </row>
    <row r="2829" ht="15" customHeight="1" spans="17:17">
      <c r="Q2829" s="194"/>
    </row>
    <row r="2830" ht="15" customHeight="1" spans="17:17">
      <c r="Q2830" s="194"/>
    </row>
    <row r="2831" ht="15" customHeight="1" spans="17:17">
      <c r="Q2831" s="194"/>
    </row>
    <row r="2832" ht="15" customHeight="1" spans="17:17">
      <c r="Q2832" s="194"/>
    </row>
    <row r="2833" ht="15" customHeight="1" spans="17:17">
      <c r="Q2833" s="194"/>
    </row>
    <row r="2834" ht="15" customHeight="1" spans="17:17">
      <c r="Q2834" s="194"/>
    </row>
    <row r="2835" ht="15" customHeight="1" spans="17:17">
      <c r="Q2835" s="194"/>
    </row>
    <row r="2836" ht="15" customHeight="1" spans="17:17">
      <c r="Q2836" s="194"/>
    </row>
    <row r="2837" ht="15" customHeight="1" spans="17:17">
      <c r="Q2837" s="194"/>
    </row>
    <row r="2838" ht="15" customHeight="1" spans="17:17">
      <c r="Q2838" s="194"/>
    </row>
    <row r="2839" ht="15" customHeight="1" spans="17:17">
      <c r="Q2839" s="194"/>
    </row>
    <row r="2840" ht="15" customHeight="1" spans="17:17">
      <c r="Q2840" s="194"/>
    </row>
    <row r="2841" ht="15" customHeight="1" spans="17:17">
      <c r="Q2841" s="194"/>
    </row>
    <row r="2842" ht="15" customHeight="1" spans="17:17">
      <c r="Q2842" s="194"/>
    </row>
    <row r="2843" ht="15" customHeight="1" spans="17:17">
      <c r="Q2843" s="194"/>
    </row>
    <row r="2844" ht="15" customHeight="1" spans="17:17">
      <c r="Q2844" s="194"/>
    </row>
    <row r="2845" ht="15" customHeight="1" spans="17:17">
      <c r="Q2845" s="194"/>
    </row>
    <row r="2846" ht="15" customHeight="1" spans="17:17">
      <c r="Q2846" s="194"/>
    </row>
    <row r="2847" ht="15" customHeight="1" spans="17:17">
      <c r="Q2847" s="194"/>
    </row>
    <row r="2848" ht="15" customHeight="1" spans="17:17">
      <c r="Q2848" s="194"/>
    </row>
    <row r="2849" ht="15" customHeight="1" spans="17:17">
      <c r="Q2849" s="194"/>
    </row>
    <row r="2850" ht="15" customHeight="1" spans="17:17">
      <c r="Q2850" s="194"/>
    </row>
    <row r="2851" ht="15" customHeight="1" spans="17:17">
      <c r="Q2851" s="194"/>
    </row>
    <row r="2852" ht="15" customHeight="1" spans="17:17">
      <c r="Q2852" s="194"/>
    </row>
    <row r="2853" ht="15" customHeight="1" spans="17:17">
      <c r="Q2853" s="194"/>
    </row>
    <row r="2854" ht="15" customHeight="1" spans="17:17">
      <c r="Q2854" s="194"/>
    </row>
    <row r="2855" ht="15" customHeight="1" spans="17:17">
      <c r="Q2855" s="194"/>
    </row>
    <row r="2856" ht="15" customHeight="1" spans="17:17">
      <c r="Q2856" s="194"/>
    </row>
    <row r="2857" ht="15" customHeight="1" spans="17:17">
      <c r="Q2857" s="194"/>
    </row>
    <row r="2858" ht="15" customHeight="1" spans="17:17">
      <c r="Q2858" s="194"/>
    </row>
    <row r="2859" ht="15" customHeight="1" spans="17:17">
      <c r="Q2859" s="194"/>
    </row>
    <row r="2860" ht="15" customHeight="1" spans="17:17">
      <c r="Q2860" s="194"/>
    </row>
    <row r="2861" ht="15" customHeight="1" spans="17:17">
      <c r="Q2861" s="194"/>
    </row>
    <row r="2862" ht="15" customHeight="1" spans="17:17">
      <c r="Q2862" s="194"/>
    </row>
    <row r="2863" ht="15" customHeight="1" spans="17:17">
      <c r="Q2863" s="194"/>
    </row>
    <row r="2864" ht="15" customHeight="1" spans="17:17">
      <c r="Q2864" s="194"/>
    </row>
    <row r="2865" ht="15" customHeight="1" spans="17:17">
      <c r="Q2865" s="194"/>
    </row>
    <row r="2866" ht="15" customHeight="1" spans="17:17">
      <c r="Q2866" s="194"/>
    </row>
    <row r="2867" ht="15" customHeight="1" spans="17:17">
      <c r="Q2867" s="194"/>
    </row>
    <row r="2868" ht="15" customHeight="1" spans="17:17">
      <c r="Q2868" s="194"/>
    </row>
    <row r="2869" ht="15" customHeight="1" spans="17:17">
      <c r="Q2869" s="194"/>
    </row>
    <row r="2870" ht="15" customHeight="1" spans="17:17">
      <c r="Q2870" s="194"/>
    </row>
    <row r="2871" ht="15" customHeight="1" spans="17:17">
      <c r="Q2871" s="194"/>
    </row>
    <row r="2872" ht="15" customHeight="1" spans="17:17">
      <c r="Q2872" s="194"/>
    </row>
    <row r="2873" ht="15" customHeight="1" spans="17:17">
      <c r="Q2873" s="194"/>
    </row>
    <row r="2874" ht="15" customHeight="1" spans="17:17">
      <c r="Q2874" s="194"/>
    </row>
    <row r="2875" ht="15" customHeight="1" spans="17:17">
      <c r="Q2875" s="194"/>
    </row>
    <row r="2876" ht="15" customHeight="1" spans="17:17">
      <c r="Q2876" s="194"/>
    </row>
    <row r="2877" ht="15" customHeight="1" spans="17:17">
      <c r="Q2877" s="194"/>
    </row>
    <row r="2878" ht="15" customHeight="1" spans="17:17">
      <c r="Q2878" s="194"/>
    </row>
    <row r="2879" ht="15" customHeight="1" spans="17:17">
      <c r="Q2879" s="194"/>
    </row>
    <row r="2880" ht="15" customHeight="1" spans="17:17">
      <c r="Q2880" s="194"/>
    </row>
    <row r="2881" ht="15" customHeight="1" spans="17:17">
      <c r="Q2881" s="194"/>
    </row>
    <row r="2882" ht="15" customHeight="1" spans="17:17">
      <c r="Q2882" s="194"/>
    </row>
    <row r="2883" ht="15" customHeight="1" spans="17:17">
      <c r="Q2883" s="194"/>
    </row>
    <row r="2884" ht="15" customHeight="1" spans="17:17">
      <c r="Q2884" s="194"/>
    </row>
    <row r="2885" ht="15" customHeight="1" spans="17:17">
      <c r="Q2885" s="194"/>
    </row>
    <row r="2886" ht="15" customHeight="1" spans="17:17">
      <c r="Q2886" s="194"/>
    </row>
    <row r="2887" ht="15" customHeight="1" spans="17:17">
      <c r="Q2887" s="194"/>
    </row>
    <row r="2888" ht="15" customHeight="1" spans="17:17">
      <c r="Q2888" s="194"/>
    </row>
    <row r="2889" ht="15" customHeight="1" spans="17:17">
      <c r="Q2889" s="194"/>
    </row>
    <row r="2890" ht="15" customHeight="1" spans="17:17">
      <c r="Q2890" s="194"/>
    </row>
    <row r="2891" ht="15" customHeight="1" spans="17:17">
      <c r="Q2891" s="194"/>
    </row>
    <row r="2892" ht="15" customHeight="1" spans="17:17">
      <c r="Q2892" s="194"/>
    </row>
    <row r="2893" ht="15" customHeight="1" spans="17:17">
      <c r="Q2893" s="194"/>
    </row>
    <row r="2894" ht="15" customHeight="1" spans="17:17">
      <c r="Q2894" s="194"/>
    </row>
    <row r="2895" ht="15" customHeight="1" spans="17:17">
      <c r="Q2895" s="194"/>
    </row>
    <row r="2896" ht="15" customHeight="1" spans="17:17">
      <c r="Q2896" s="194"/>
    </row>
    <row r="2897" ht="15" customHeight="1" spans="17:17">
      <c r="Q2897" s="194"/>
    </row>
    <row r="2898" ht="15" customHeight="1" spans="17:17">
      <c r="Q2898" s="194"/>
    </row>
    <row r="2899" ht="15" customHeight="1" spans="17:17">
      <c r="Q2899" s="194"/>
    </row>
    <row r="2900" ht="15" customHeight="1" spans="17:17">
      <c r="Q2900" s="194"/>
    </row>
    <row r="2901" ht="15" customHeight="1" spans="17:17">
      <c r="Q2901" s="194"/>
    </row>
    <row r="2902" ht="15" customHeight="1" spans="17:17">
      <c r="Q2902" s="194"/>
    </row>
    <row r="2903" ht="15" customHeight="1" spans="17:17">
      <c r="Q2903" s="196"/>
    </row>
    <row r="2904" ht="15" customHeight="1" spans="17:17">
      <c r="Q2904" s="196"/>
    </row>
    <row r="2905" ht="15" customHeight="1" spans="17:17">
      <c r="Q2905" s="196"/>
    </row>
  </sheetData>
  <mergeCells count="19">
    <mergeCell ref="A1:P1"/>
    <mergeCell ref="A3:P3"/>
    <mergeCell ref="K5:L5"/>
    <mergeCell ref="M5:O5"/>
    <mergeCell ref="A69:D69"/>
    <mergeCell ref="A70:D70"/>
    <mergeCell ref="A71:D71"/>
    <mergeCell ref="A5:A6"/>
    <mergeCell ref="B5:B6"/>
    <mergeCell ref="C5:C6"/>
    <mergeCell ref="D5:D6"/>
    <mergeCell ref="E5:E6"/>
    <mergeCell ref="F5:F6"/>
    <mergeCell ref="G5:G6"/>
    <mergeCell ref="H5:H6"/>
    <mergeCell ref="I5:I6"/>
    <mergeCell ref="J5:J6"/>
    <mergeCell ref="P5:P6"/>
    <mergeCell ref="Q5:Q6"/>
  </mergeCells>
  <printOptions horizontalCentered="1"/>
  <pageMargins left="0.551181102362205" right="0.551181102362205" top="0.984251968503937" bottom="0.83" header="0.511811023622047" footer="0.590551181102362"/>
  <pageSetup paperSize="9" scale="62" fitToHeight="0" orientation="landscape"/>
  <headerFooter alignWithMargins="0">
    <oddFooter>&amp;C&amp;9共&amp;N页第&amp;P页
</oddFooter>
  </headerFooter>
  <rowBreaks count="1" manualBreakCount="1">
    <brk id="59" max="15"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967"/>
  <sheetViews>
    <sheetView view="pageBreakPreview" zoomScale="90" zoomScaleNormal="100" topLeftCell="A130" workbookViewId="0">
      <selection activeCell="K24" sqref="F19 K24"/>
    </sheetView>
  </sheetViews>
  <sheetFormatPr defaultColWidth="9" defaultRowHeight="15.75"/>
  <cols>
    <col min="1" max="1" width="4.6" style="134" customWidth="1"/>
    <col min="2" max="2" width="14.7" style="134" customWidth="1"/>
    <col min="3" max="3" width="21.1" style="134" customWidth="1"/>
    <col min="4" max="4" width="22.6" style="134" customWidth="1"/>
    <col min="5" max="5" width="17.5" style="135" customWidth="1"/>
    <col min="6" max="6" width="22.4" style="136" customWidth="1"/>
    <col min="7" max="7" width="4.7" style="137" customWidth="1"/>
    <col min="8" max="8" width="4.6" style="137" customWidth="1"/>
    <col min="9" max="9" width="13.6" style="134" customWidth="1"/>
    <col min="10" max="10" width="9.5" style="134" hidden="1" customWidth="1"/>
    <col min="11" max="12" width="12.6" style="134" customWidth="1"/>
    <col min="13" max="13" width="12.6" style="138" customWidth="1" outlineLevel="1"/>
    <col min="14" max="14" width="8" style="134" hidden="1" customWidth="1" outlineLevel="1"/>
    <col min="15" max="15" width="6.7" style="134" hidden="1" customWidth="1" outlineLevel="1"/>
    <col min="16" max="16" width="25.6" style="139" customWidth="1" outlineLevel="1"/>
    <col min="17" max="17" width="4.6" style="134" customWidth="1" outlineLevel="1"/>
    <col min="18" max="18" width="9" style="134"/>
    <col min="19" max="19" width="9" style="134" hidden="1" customWidth="1"/>
    <col min="20" max="16384" width="9" style="134"/>
  </cols>
  <sheetData>
    <row r="1" ht="24.9" customHeight="1" spans="1:16">
      <c r="A1" s="140" t="s">
        <v>5082</v>
      </c>
      <c r="B1" s="140"/>
      <c r="C1" s="140"/>
      <c r="D1" s="140"/>
      <c r="E1" s="140"/>
      <c r="F1" s="140"/>
      <c r="G1" s="140"/>
      <c r="H1" s="140"/>
      <c r="I1" s="140"/>
      <c r="J1" s="140"/>
      <c r="K1" s="140"/>
      <c r="L1" s="140"/>
      <c r="M1" s="134"/>
      <c r="P1" s="134"/>
    </row>
    <row r="2" ht="14.1" customHeight="1" spans="1:16">
      <c r="A2" s="141"/>
      <c r="B2" s="141"/>
      <c r="C2" s="141"/>
      <c r="D2" s="142"/>
      <c r="E2" s="143"/>
      <c r="F2" s="144"/>
      <c r="G2" s="143"/>
      <c r="H2" s="143"/>
      <c r="I2" s="142"/>
      <c r="J2" s="142"/>
      <c r="K2" s="142"/>
      <c r="L2" s="142"/>
      <c r="N2" s="142"/>
      <c r="O2" s="142"/>
      <c r="P2" s="168" t="s">
        <v>3875</v>
      </c>
    </row>
    <row r="3" ht="14.1" customHeight="1" spans="1:16">
      <c r="A3" s="143" t="s">
        <v>5083</v>
      </c>
      <c r="B3" s="143"/>
      <c r="C3" s="143"/>
      <c r="D3" s="143"/>
      <c r="E3" s="143"/>
      <c r="F3" s="143"/>
      <c r="G3" s="143"/>
      <c r="H3" s="143"/>
      <c r="I3" s="143"/>
      <c r="J3" s="143"/>
      <c r="K3" s="143"/>
      <c r="L3" s="143"/>
      <c r="M3" s="169"/>
      <c r="N3" s="169"/>
      <c r="O3" s="169"/>
      <c r="P3" s="169"/>
    </row>
    <row r="4" ht="15.9" customHeight="1" spans="1:16">
      <c r="A4" s="145" t="s">
        <v>5203</v>
      </c>
      <c r="B4" s="145"/>
      <c r="C4" s="142"/>
      <c r="D4" s="142"/>
      <c r="E4" s="143"/>
      <c r="F4" s="144"/>
      <c r="G4" s="143"/>
      <c r="H4" s="143"/>
      <c r="I4" s="142"/>
      <c r="J4" s="142"/>
      <c r="K4" s="142"/>
      <c r="L4" s="142"/>
      <c r="N4" s="142"/>
      <c r="O4" s="142"/>
      <c r="P4" s="170" t="s">
        <v>3878</v>
      </c>
    </row>
    <row r="5" s="133" customFormat="1" ht="20.1" customHeight="1" spans="1:17">
      <c r="A5" s="146" t="s">
        <v>134</v>
      </c>
      <c r="B5" s="147" t="s">
        <v>5085</v>
      </c>
      <c r="C5" s="148" t="s">
        <v>5086</v>
      </c>
      <c r="D5" s="148" t="s">
        <v>5087</v>
      </c>
      <c r="E5" s="148" t="s">
        <v>331</v>
      </c>
      <c r="F5" s="148" t="s">
        <v>3771</v>
      </c>
      <c r="G5" s="146" t="s">
        <v>335</v>
      </c>
      <c r="H5" s="148" t="s">
        <v>332</v>
      </c>
      <c r="I5" s="148" t="s">
        <v>5088</v>
      </c>
      <c r="J5" s="148" t="s">
        <v>3790</v>
      </c>
      <c r="K5" s="146" t="s">
        <v>139</v>
      </c>
      <c r="L5" s="146"/>
      <c r="M5" s="171" t="s">
        <v>140</v>
      </c>
      <c r="N5" s="172" t="s">
        <v>339</v>
      </c>
      <c r="O5" s="146" t="s">
        <v>176</v>
      </c>
      <c r="P5" s="173" t="s">
        <v>143</v>
      </c>
      <c r="Q5" s="190" t="s">
        <v>5089</v>
      </c>
    </row>
    <row r="6" s="133" customFormat="1" ht="20.1" customHeight="1" spans="1:17">
      <c r="A6" s="146"/>
      <c r="B6" s="149"/>
      <c r="C6" s="148"/>
      <c r="D6" s="148"/>
      <c r="E6" s="148"/>
      <c r="F6" s="148"/>
      <c r="G6" s="146"/>
      <c r="H6" s="148"/>
      <c r="I6" s="148"/>
      <c r="J6" s="148"/>
      <c r="K6" s="172" t="s">
        <v>3854</v>
      </c>
      <c r="L6" s="172" t="s">
        <v>3855</v>
      </c>
      <c r="M6" s="171"/>
      <c r="N6" s="172"/>
      <c r="O6" s="146"/>
      <c r="P6" s="173"/>
      <c r="Q6" s="190"/>
    </row>
    <row r="7" s="133" customFormat="1" ht="21" customHeight="1" spans="1:19">
      <c r="A7" s="146">
        <v>1</v>
      </c>
      <c r="B7" s="231">
        <v>1</v>
      </c>
      <c r="C7" s="152" t="s">
        <v>5204</v>
      </c>
      <c r="D7" s="232" t="s">
        <v>5205</v>
      </c>
      <c r="E7" s="159"/>
      <c r="F7" s="233" t="s">
        <v>5094</v>
      </c>
      <c r="G7" s="146">
        <v>1</v>
      </c>
      <c r="H7" s="155" t="s">
        <v>342</v>
      </c>
      <c r="I7" s="262">
        <v>20010523</v>
      </c>
      <c r="J7" s="174"/>
      <c r="K7" s="184">
        <v>781100</v>
      </c>
      <c r="L7" s="184">
        <v>39055</v>
      </c>
      <c r="M7" s="184">
        <f>Q7*1650</f>
        <v>4950</v>
      </c>
      <c r="N7" s="178"/>
      <c r="O7" s="179"/>
      <c r="P7" s="180"/>
      <c r="Q7" s="273">
        <v>3</v>
      </c>
      <c r="R7" s="180"/>
      <c r="S7" s="192"/>
    </row>
    <row r="8" s="133" customFormat="1" ht="21" customHeight="1" spans="1:19">
      <c r="A8" s="146">
        <v>2</v>
      </c>
      <c r="B8" s="231">
        <v>2</v>
      </c>
      <c r="C8" s="152" t="s">
        <v>5206</v>
      </c>
      <c r="D8" s="234" t="s">
        <v>5207</v>
      </c>
      <c r="E8" s="159"/>
      <c r="F8" s="235" t="s">
        <v>5094</v>
      </c>
      <c r="G8" s="146">
        <v>1</v>
      </c>
      <c r="H8" s="155" t="s">
        <v>342</v>
      </c>
      <c r="I8" s="263" t="s">
        <v>5173</v>
      </c>
      <c r="J8" s="174"/>
      <c r="K8" s="184">
        <v>40000</v>
      </c>
      <c r="L8" s="184">
        <v>2000</v>
      </c>
      <c r="M8" s="184">
        <f t="shared" ref="M8:M71" si="0">Q8*1650</f>
        <v>3300</v>
      </c>
      <c r="N8" s="178"/>
      <c r="O8" s="179"/>
      <c r="P8" s="180"/>
      <c r="Q8" s="273">
        <v>2</v>
      </c>
      <c r="S8" s="192">
        <v>14</v>
      </c>
    </row>
    <row r="9" s="133" customFormat="1" ht="21" customHeight="1" spans="1:19">
      <c r="A9" s="146">
        <v>3</v>
      </c>
      <c r="B9" s="231">
        <v>3</v>
      </c>
      <c r="C9" s="152" t="s">
        <v>5208</v>
      </c>
      <c r="D9" s="236" t="s">
        <v>5207</v>
      </c>
      <c r="E9" s="159"/>
      <c r="F9" s="237" t="s">
        <v>5121</v>
      </c>
      <c r="G9" s="146">
        <v>1</v>
      </c>
      <c r="H9" s="155" t="s">
        <v>342</v>
      </c>
      <c r="I9" s="264" t="s">
        <v>5173</v>
      </c>
      <c r="J9" s="174"/>
      <c r="K9" s="184">
        <v>40000</v>
      </c>
      <c r="L9" s="184">
        <v>2000</v>
      </c>
      <c r="M9" s="184">
        <f t="shared" si="0"/>
        <v>2145</v>
      </c>
      <c r="N9" s="178"/>
      <c r="O9" s="179"/>
      <c r="P9" s="199"/>
      <c r="Q9" s="273">
        <v>1.3</v>
      </c>
      <c r="S9" s="192">
        <v>14</v>
      </c>
    </row>
    <row r="10" s="133" customFormat="1" ht="21" customHeight="1" spans="1:19">
      <c r="A10" s="146">
        <v>4</v>
      </c>
      <c r="B10" s="231">
        <v>4</v>
      </c>
      <c r="C10" s="152" t="s">
        <v>5209</v>
      </c>
      <c r="D10" s="238" t="s">
        <v>5210</v>
      </c>
      <c r="E10" s="159"/>
      <c r="F10" s="239" t="s">
        <v>5121</v>
      </c>
      <c r="G10" s="146">
        <v>1</v>
      </c>
      <c r="H10" s="155" t="s">
        <v>342</v>
      </c>
      <c r="I10" s="265" t="s">
        <v>5110</v>
      </c>
      <c r="J10" s="174"/>
      <c r="K10" s="184">
        <v>338000</v>
      </c>
      <c r="L10" s="184">
        <v>16900</v>
      </c>
      <c r="M10" s="184">
        <f t="shared" si="0"/>
        <v>18150</v>
      </c>
      <c r="N10" s="178"/>
      <c r="O10" s="179"/>
      <c r="P10" s="198"/>
      <c r="Q10" s="273">
        <v>11</v>
      </c>
      <c r="S10" s="192">
        <v>11</v>
      </c>
    </row>
    <row r="11" s="133" customFormat="1" ht="21" customHeight="1" spans="1:19">
      <c r="A11" s="146">
        <v>5</v>
      </c>
      <c r="B11" s="231">
        <v>5</v>
      </c>
      <c r="C11" s="152" t="s">
        <v>5211</v>
      </c>
      <c r="D11" s="238" t="s">
        <v>5210</v>
      </c>
      <c r="E11" s="159"/>
      <c r="F11" s="239" t="s">
        <v>5121</v>
      </c>
      <c r="G11" s="146">
        <v>1</v>
      </c>
      <c r="H11" s="155" t="s">
        <v>342</v>
      </c>
      <c r="I11" s="265" t="s">
        <v>5110</v>
      </c>
      <c r="J11" s="174"/>
      <c r="K11" s="184">
        <v>336000</v>
      </c>
      <c r="L11" s="184">
        <v>16800</v>
      </c>
      <c r="M11" s="184">
        <f t="shared" si="0"/>
        <v>18150</v>
      </c>
      <c r="N11" s="178"/>
      <c r="O11" s="179"/>
      <c r="P11" s="198"/>
      <c r="Q11" s="273">
        <v>11</v>
      </c>
      <c r="S11" s="192">
        <v>16</v>
      </c>
    </row>
    <row r="12" s="133" customFormat="1" ht="21" customHeight="1" spans="1:19">
      <c r="A12" s="146">
        <v>6</v>
      </c>
      <c r="B12" s="231">
        <v>6</v>
      </c>
      <c r="C12" s="240" t="s">
        <v>5212</v>
      </c>
      <c r="D12" s="241" t="s">
        <v>5213</v>
      </c>
      <c r="E12" s="159"/>
      <c r="F12" s="242" t="s">
        <v>5094</v>
      </c>
      <c r="G12" s="146">
        <v>1</v>
      </c>
      <c r="H12" s="155" t="s">
        <v>342</v>
      </c>
      <c r="I12" s="266">
        <v>20091231</v>
      </c>
      <c r="J12" s="174"/>
      <c r="K12" s="184">
        <v>13700</v>
      </c>
      <c r="L12" s="184">
        <v>2637.08</v>
      </c>
      <c r="M12" s="184">
        <f t="shared" si="0"/>
        <v>330</v>
      </c>
      <c r="N12" s="178"/>
      <c r="O12" s="179"/>
      <c r="P12" s="198"/>
      <c r="Q12" s="273">
        <v>0.2</v>
      </c>
      <c r="S12" s="192">
        <v>11.5</v>
      </c>
    </row>
    <row r="13" s="133" customFormat="1" ht="21" customHeight="1" spans="1:19">
      <c r="A13" s="146">
        <v>7</v>
      </c>
      <c r="B13" s="231">
        <v>16</v>
      </c>
      <c r="C13" s="243" t="s">
        <v>5214</v>
      </c>
      <c r="D13" s="241" t="s">
        <v>5215</v>
      </c>
      <c r="E13" s="159"/>
      <c r="F13" s="244" t="s">
        <v>5121</v>
      </c>
      <c r="G13" s="146">
        <v>1</v>
      </c>
      <c r="H13" s="155" t="s">
        <v>342</v>
      </c>
      <c r="I13" s="266" t="s">
        <v>5148</v>
      </c>
      <c r="J13" s="174"/>
      <c r="K13" s="184">
        <v>14076.67</v>
      </c>
      <c r="L13" s="184">
        <v>1929.71</v>
      </c>
      <c r="M13" s="184">
        <f t="shared" si="0"/>
        <v>49.5</v>
      </c>
      <c r="N13" s="178"/>
      <c r="O13" s="179"/>
      <c r="P13" s="198"/>
      <c r="Q13" s="273">
        <v>0.03</v>
      </c>
      <c r="S13" s="192">
        <v>11.5</v>
      </c>
    </row>
    <row r="14" s="133" customFormat="1" ht="21" customHeight="1" spans="1:19">
      <c r="A14" s="146">
        <v>8</v>
      </c>
      <c r="B14" s="231">
        <v>21</v>
      </c>
      <c r="C14" s="19">
        <v>1112</v>
      </c>
      <c r="D14" s="241" t="s">
        <v>5216</v>
      </c>
      <c r="E14" s="159"/>
      <c r="F14" s="233" t="s">
        <v>5094</v>
      </c>
      <c r="G14" s="146">
        <v>1</v>
      </c>
      <c r="H14" s="155" t="s">
        <v>342</v>
      </c>
      <c r="I14" s="267" t="s">
        <v>5148</v>
      </c>
      <c r="J14" s="174"/>
      <c r="K14" s="184">
        <v>4400</v>
      </c>
      <c r="L14" s="184">
        <v>603.53</v>
      </c>
      <c r="M14" s="184">
        <v>50</v>
      </c>
      <c r="N14" s="178"/>
      <c r="O14" s="179"/>
      <c r="P14" s="180"/>
      <c r="Q14" s="274" t="s">
        <v>5217</v>
      </c>
      <c r="S14" s="192">
        <v>1</v>
      </c>
    </row>
    <row r="15" s="133" customFormat="1" ht="21" customHeight="1" spans="1:19">
      <c r="A15" s="146">
        <v>9</v>
      </c>
      <c r="B15" s="231">
        <v>22</v>
      </c>
      <c r="C15" s="245">
        <v>100000000000023</v>
      </c>
      <c r="D15" s="241" t="s">
        <v>348</v>
      </c>
      <c r="E15" s="159"/>
      <c r="F15" s="233" t="s">
        <v>5094</v>
      </c>
      <c r="G15" s="146">
        <v>1</v>
      </c>
      <c r="H15" s="155" t="s">
        <v>342</v>
      </c>
      <c r="I15" s="267">
        <v>20100729</v>
      </c>
      <c r="J15" s="174"/>
      <c r="K15" s="184">
        <v>3800</v>
      </c>
      <c r="L15" s="184">
        <v>942.4</v>
      </c>
      <c r="M15" s="184">
        <v>80</v>
      </c>
      <c r="N15" s="178"/>
      <c r="O15" s="179"/>
      <c r="P15" s="180"/>
      <c r="Q15" s="274" t="s">
        <v>5218</v>
      </c>
      <c r="S15" s="192">
        <v>1</v>
      </c>
    </row>
    <row r="16" s="133" customFormat="1" ht="21" customHeight="1" spans="1:19">
      <c r="A16" s="146">
        <v>10</v>
      </c>
      <c r="B16" s="231">
        <v>24</v>
      </c>
      <c r="C16" s="246" t="s">
        <v>5219</v>
      </c>
      <c r="D16" s="247" t="s">
        <v>5220</v>
      </c>
      <c r="E16" s="159"/>
      <c r="F16" s="248" t="s">
        <v>5094</v>
      </c>
      <c r="G16" s="146">
        <v>1</v>
      </c>
      <c r="H16" s="155" t="s">
        <v>342</v>
      </c>
      <c r="I16" s="268" t="s">
        <v>5221</v>
      </c>
      <c r="J16" s="174"/>
      <c r="K16" s="184">
        <v>2300</v>
      </c>
      <c r="L16" s="184">
        <v>115</v>
      </c>
      <c r="M16" s="184">
        <f t="shared" si="0"/>
        <v>49.5</v>
      </c>
      <c r="N16" s="178"/>
      <c r="O16" s="179"/>
      <c r="P16" s="180"/>
      <c r="Q16" s="273">
        <v>0.03</v>
      </c>
      <c r="S16" s="192">
        <v>1.4</v>
      </c>
    </row>
    <row r="17" s="133" customFormat="1" ht="21" customHeight="1" spans="1:19">
      <c r="A17" s="146">
        <v>11</v>
      </c>
      <c r="B17" s="231">
        <v>25</v>
      </c>
      <c r="C17" s="246" t="s">
        <v>5219</v>
      </c>
      <c r="D17" s="247" t="s">
        <v>5220</v>
      </c>
      <c r="E17" s="159"/>
      <c r="F17" s="248" t="s">
        <v>5094</v>
      </c>
      <c r="G17" s="146">
        <v>1</v>
      </c>
      <c r="H17" s="155" t="s">
        <v>342</v>
      </c>
      <c r="I17" s="268" t="s">
        <v>5221</v>
      </c>
      <c r="J17" s="174"/>
      <c r="K17" s="184">
        <v>2300</v>
      </c>
      <c r="L17" s="184">
        <v>115</v>
      </c>
      <c r="M17" s="184">
        <f t="shared" si="0"/>
        <v>49.5</v>
      </c>
      <c r="N17" s="178"/>
      <c r="O17" s="179"/>
      <c r="P17" s="199"/>
      <c r="Q17" s="273">
        <v>0.03</v>
      </c>
      <c r="S17" s="192">
        <v>1.4</v>
      </c>
    </row>
    <row r="18" s="133" customFormat="1" ht="21" customHeight="1" spans="1:19">
      <c r="A18" s="146">
        <v>12</v>
      </c>
      <c r="B18" s="231">
        <v>27</v>
      </c>
      <c r="C18" s="19" t="s">
        <v>5222</v>
      </c>
      <c r="D18" s="241" t="s">
        <v>5216</v>
      </c>
      <c r="E18" s="159"/>
      <c r="F18" s="242" t="s">
        <v>5094</v>
      </c>
      <c r="G18" s="146">
        <v>1</v>
      </c>
      <c r="H18" s="155" t="s">
        <v>342</v>
      </c>
      <c r="I18" s="267">
        <v>20091228</v>
      </c>
      <c r="J18" s="174"/>
      <c r="K18" s="184">
        <v>2860</v>
      </c>
      <c r="L18" s="184">
        <v>143</v>
      </c>
      <c r="M18" s="184">
        <v>50</v>
      </c>
      <c r="N18" s="178"/>
      <c r="O18" s="179"/>
      <c r="P18" s="198"/>
      <c r="Q18" s="274" t="s">
        <v>5217</v>
      </c>
      <c r="S18" s="192">
        <v>1</v>
      </c>
    </row>
    <row r="19" s="133" customFormat="1" ht="21" customHeight="1" spans="1:19">
      <c r="A19" s="146">
        <v>13</v>
      </c>
      <c r="B19" s="231">
        <v>28</v>
      </c>
      <c r="C19" s="19" t="s">
        <v>5222</v>
      </c>
      <c r="D19" s="241" t="s">
        <v>5216</v>
      </c>
      <c r="E19" s="159"/>
      <c r="F19" s="242" t="s">
        <v>5094</v>
      </c>
      <c r="G19" s="146">
        <v>1</v>
      </c>
      <c r="H19" s="155" t="s">
        <v>342</v>
      </c>
      <c r="I19" s="267" t="s">
        <v>5130</v>
      </c>
      <c r="J19" s="174"/>
      <c r="K19" s="184">
        <v>2860</v>
      </c>
      <c r="L19" s="184">
        <v>143</v>
      </c>
      <c r="M19" s="184">
        <v>50</v>
      </c>
      <c r="N19" s="178"/>
      <c r="O19" s="179"/>
      <c r="P19" s="198"/>
      <c r="Q19" s="274" t="s">
        <v>5217</v>
      </c>
      <c r="S19" s="192">
        <v>1.4</v>
      </c>
    </row>
    <row r="20" s="133" customFormat="1" ht="21" customHeight="1" spans="1:19">
      <c r="A20" s="146">
        <v>14</v>
      </c>
      <c r="B20" s="231">
        <v>29</v>
      </c>
      <c r="C20" s="19" t="s">
        <v>5223</v>
      </c>
      <c r="D20" s="241" t="s">
        <v>5216</v>
      </c>
      <c r="E20" s="159"/>
      <c r="F20" s="242" t="s">
        <v>5094</v>
      </c>
      <c r="G20" s="146">
        <v>1</v>
      </c>
      <c r="H20" s="155" t="s">
        <v>342</v>
      </c>
      <c r="I20" s="267" t="s">
        <v>5130</v>
      </c>
      <c r="J20" s="174"/>
      <c r="K20" s="184">
        <v>3816</v>
      </c>
      <c r="L20" s="184">
        <v>190.8</v>
      </c>
      <c r="M20" s="184">
        <f t="shared" si="0"/>
        <v>247.5</v>
      </c>
      <c r="N20" s="178"/>
      <c r="O20" s="179"/>
      <c r="P20" s="198"/>
      <c r="Q20" s="273">
        <v>0.15</v>
      </c>
      <c r="S20" s="192">
        <v>1.5</v>
      </c>
    </row>
    <row r="21" s="133" customFormat="1" ht="21" customHeight="1" spans="1:19">
      <c r="A21" s="146">
        <v>15</v>
      </c>
      <c r="B21" s="231">
        <v>30</v>
      </c>
      <c r="C21" s="19" t="s">
        <v>5223</v>
      </c>
      <c r="D21" s="241" t="s">
        <v>5216</v>
      </c>
      <c r="E21" s="159"/>
      <c r="F21" s="242" t="s">
        <v>5094</v>
      </c>
      <c r="G21" s="146">
        <v>1</v>
      </c>
      <c r="H21" s="155" t="s">
        <v>342</v>
      </c>
      <c r="I21" s="267" t="s">
        <v>5130</v>
      </c>
      <c r="J21" s="174"/>
      <c r="K21" s="184">
        <v>3816</v>
      </c>
      <c r="L21" s="184">
        <v>190.8</v>
      </c>
      <c r="M21" s="184">
        <f t="shared" si="0"/>
        <v>247.5</v>
      </c>
      <c r="N21" s="178"/>
      <c r="O21" s="179"/>
      <c r="P21" s="198"/>
      <c r="Q21" s="273">
        <v>0.15</v>
      </c>
      <c r="S21" s="192">
        <v>2</v>
      </c>
    </row>
    <row r="22" s="133" customFormat="1" ht="21" customHeight="1" spans="1:19">
      <c r="A22" s="146">
        <v>16</v>
      </c>
      <c r="B22" s="231">
        <v>31</v>
      </c>
      <c r="C22" s="19" t="s">
        <v>5224</v>
      </c>
      <c r="D22" s="241" t="s">
        <v>348</v>
      </c>
      <c r="E22" s="159"/>
      <c r="F22" s="242" t="s">
        <v>5094</v>
      </c>
      <c r="G22" s="146">
        <v>1</v>
      </c>
      <c r="H22" s="155" t="s">
        <v>342</v>
      </c>
      <c r="I22" s="267" t="s">
        <v>5225</v>
      </c>
      <c r="J22" s="174"/>
      <c r="K22" s="184">
        <v>2350</v>
      </c>
      <c r="L22" s="184">
        <v>117.5</v>
      </c>
      <c r="M22" s="184">
        <v>80</v>
      </c>
      <c r="N22" s="178"/>
      <c r="O22" s="179"/>
      <c r="P22" s="198"/>
      <c r="Q22" s="274" t="s">
        <v>5218</v>
      </c>
      <c r="S22" s="192">
        <v>14</v>
      </c>
    </row>
    <row r="23" s="133" customFormat="1" ht="21" customHeight="1" spans="1:19">
      <c r="A23" s="146">
        <v>17</v>
      </c>
      <c r="B23" s="231">
        <v>32</v>
      </c>
      <c r="C23" s="679" t="s">
        <v>5226</v>
      </c>
      <c r="D23" s="241" t="s">
        <v>348</v>
      </c>
      <c r="E23" s="159"/>
      <c r="F23" s="242" t="s">
        <v>5094</v>
      </c>
      <c r="G23" s="146">
        <v>1</v>
      </c>
      <c r="H23" s="155" t="s">
        <v>342</v>
      </c>
      <c r="I23" s="267" t="s">
        <v>5227</v>
      </c>
      <c r="J23" s="174"/>
      <c r="K23" s="184">
        <v>2400</v>
      </c>
      <c r="L23" s="184">
        <v>120</v>
      </c>
      <c r="M23" s="184">
        <v>80</v>
      </c>
      <c r="N23" s="178"/>
      <c r="O23" s="179"/>
      <c r="P23" s="198"/>
      <c r="Q23" s="274" t="s">
        <v>5218</v>
      </c>
      <c r="S23" s="192">
        <v>22</v>
      </c>
    </row>
    <row r="24" s="133" customFormat="1" ht="21" customHeight="1" spans="1:19">
      <c r="A24" s="146">
        <v>18</v>
      </c>
      <c r="B24" s="231">
        <v>33</v>
      </c>
      <c r="C24" s="249" t="s">
        <v>5228</v>
      </c>
      <c r="D24" s="250" t="s">
        <v>5229</v>
      </c>
      <c r="E24" s="159"/>
      <c r="F24" s="244" t="s">
        <v>5094</v>
      </c>
      <c r="G24" s="146">
        <v>1</v>
      </c>
      <c r="H24" s="155" t="s">
        <v>342</v>
      </c>
      <c r="I24" s="266" t="s">
        <v>5230</v>
      </c>
      <c r="J24" s="174"/>
      <c r="K24" s="184">
        <v>18000</v>
      </c>
      <c r="L24" s="184">
        <v>900</v>
      </c>
      <c r="M24" s="177">
        <f t="shared" si="0"/>
        <v>0</v>
      </c>
      <c r="N24" s="178"/>
      <c r="O24" s="179"/>
      <c r="P24" s="180" t="s">
        <v>5231</v>
      </c>
      <c r="Q24" s="273">
        <v>0</v>
      </c>
      <c r="S24" s="192">
        <v>2</v>
      </c>
    </row>
    <row r="25" s="133" customFormat="1" ht="21" customHeight="1" spans="1:19">
      <c r="A25" s="146">
        <v>19</v>
      </c>
      <c r="B25" s="231">
        <v>34</v>
      </c>
      <c r="C25" s="251" t="s">
        <v>5232</v>
      </c>
      <c r="D25" s="241" t="s">
        <v>5233</v>
      </c>
      <c r="E25" s="159"/>
      <c r="F25" s="242" t="s">
        <v>5094</v>
      </c>
      <c r="G25" s="146">
        <v>1</v>
      </c>
      <c r="H25" s="155" t="s">
        <v>342</v>
      </c>
      <c r="I25" s="266" t="s">
        <v>5234</v>
      </c>
      <c r="J25" s="174"/>
      <c r="K25" s="184">
        <v>23500</v>
      </c>
      <c r="L25" s="184">
        <v>1175</v>
      </c>
      <c r="M25" s="177">
        <f t="shared" si="0"/>
        <v>0</v>
      </c>
      <c r="N25" s="178"/>
      <c r="O25" s="179"/>
      <c r="P25" s="180" t="s">
        <v>5235</v>
      </c>
      <c r="Q25" s="273">
        <v>0</v>
      </c>
      <c r="S25" s="192">
        <v>10</v>
      </c>
    </row>
    <row r="26" s="133" customFormat="1" ht="21" customHeight="1" spans="1:19">
      <c r="A26" s="146">
        <v>20</v>
      </c>
      <c r="B26" s="231">
        <v>35</v>
      </c>
      <c r="C26" s="252" t="s">
        <v>5236</v>
      </c>
      <c r="D26" s="253" t="s">
        <v>5237</v>
      </c>
      <c r="E26" s="159"/>
      <c r="F26" s="242" t="s">
        <v>5094</v>
      </c>
      <c r="G26" s="146">
        <v>1</v>
      </c>
      <c r="H26" s="155" t="s">
        <v>342</v>
      </c>
      <c r="I26" s="266">
        <v>20090511</v>
      </c>
      <c r="J26" s="174"/>
      <c r="K26" s="184">
        <v>26330</v>
      </c>
      <c r="L26" s="184">
        <v>1316.5</v>
      </c>
      <c r="M26" s="184">
        <f t="shared" si="0"/>
        <v>82.5</v>
      </c>
      <c r="N26" s="178"/>
      <c r="O26" s="179"/>
      <c r="P26" s="198"/>
      <c r="Q26" s="273">
        <v>0.05</v>
      </c>
      <c r="S26" s="192">
        <v>1</v>
      </c>
    </row>
    <row r="27" s="133" customFormat="1" ht="21" customHeight="1" spans="1:19">
      <c r="A27" s="146">
        <v>21</v>
      </c>
      <c r="B27" s="231">
        <v>36</v>
      </c>
      <c r="C27" s="254" t="s">
        <v>5238</v>
      </c>
      <c r="D27" s="250" t="s">
        <v>5239</v>
      </c>
      <c r="E27" s="159"/>
      <c r="F27" s="244" t="s">
        <v>5094</v>
      </c>
      <c r="G27" s="146">
        <v>1</v>
      </c>
      <c r="H27" s="155" t="s">
        <v>342</v>
      </c>
      <c r="I27" s="266">
        <v>20101214</v>
      </c>
      <c r="J27" s="174"/>
      <c r="K27" s="184">
        <v>14000</v>
      </c>
      <c r="L27" s="184">
        <v>700</v>
      </c>
      <c r="M27" s="184">
        <v>60</v>
      </c>
      <c r="N27" s="178"/>
      <c r="O27" s="179"/>
      <c r="P27" s="198"/>
      <c r="Q27" s="274" t="s">
        <v>5240</v>
      </c>
      <c r="S27" s="192">
        <v>1</v>
      </c>
    </row>
    <row r="28" s="133" customFormat="1" ht="21" customHeight="1" spans="1:19">
      <c r="A28" s="146">
        <v>22</v>
      </c>
      <c r="B28" s="231">
        <v>37</v>
      </c>
      <c r="C28" s="254" t="s">
        <v>5238</v>
      </c>
      <c r="D28" s="250" t="s">
        <v>5239</v>
      </c>
      <c r="E28" s="159"/>
      <c r="F28" s="244" t="s">
        <v>5094</v>
      </c>
      <c r="G28" s="146">
        <v>1</v>
      </c>
      <c r="H28" s="155" t="s">
        <v>342</v>
      </c>
      <c r="I28" s="266">
        <v>20101214</v>
      </c>
      <c r="J28" s="174"/>
      <c r="K28" s="184">
        <v>14000</v>
      </c>
      <c r="L28" s="184">
        <v>700</v>
      </c>
      <c r="M28" s="184">
        <v>60</v>
      </c>
      <c r="N28" s="178"/>
      <c r="O28" s="179"/>
      <c r="P28" s="198"/>
      <c r="Q28" s="274" t="s">
        <v>5240</v>
      </c>
      <c r="S28" s="192">
        <v>3</v>
      </c>
    </row>
    <row r="29" s="133" customFormat="1" ht="21" customHeight="1" spans="1:19">
      <c r="A29" s="146">
        <v>23</v>
      </c>
      <c r="B29" s="231">
        <v>38</v>
      </c>
      <c r="C29" s="254" t="s">
        <v>5238</v>
      </c>
      <c r="D29" s="250" t="s">
        <v>5239</v>
      </c>
      <c r="E29" s="159"/>
      <c r="F29" s="244" t="s">
        <v>5094</v>
      </c>
      <c r="G29" s="146">
        <v>1</v>
      </c>
      <c r="H29" s="155" t="s">
        <v>342</v>
      </c>
      <c r="I29" s="266">
        <v>20101214</v>
      </c>
      <c r="J29" s="174"/>
      <c r="K29" s="184">
        <v>14000</v>
      </c>
      <c r="L29" s="184">
        <v>700</v>
      </c>
      <c r="M29" s="184">
        <v>60</v>
      </c>
      <c r="N29" s="178"/>
      <c r="O29" s="179"/>
      <c r="P29" s="198"/>
      <c r="Q29" s="274" t="s">
        <v>5240</v>
      </c>
      <c r="S29" s="192">
        <v>16</v>
      </c>
    </row>
    <row r="30" s="133" customFormat="1" ht="21" customHeight="1" spans="1:19">
      <c r="A30" s="146">
        <v>24</v>
      </c>
      <c r="B30" s="231">
        <v>39</v>
      </c>
      <c r="C30" s="679" t="s">
        <v>5241</v>
      </c>
      <c r="D30" s="233" t="s">
        <v>5242</v>
      </c>
      <c r="E30" s="159"/>
      <c r="F30" s="248" t="s">
        <v>5121</v>
      </c>
      <c r="G30" s="146">
        <v>1</v>
      </c>
      <c r="H30" s="155" t="s">
        <v>342</v>
      </c>
      <c r="I30" s="269">
        <v>20070524</v>
      </c>
      <c r="J30" s="174"/>
      <c r="K30" s="184">
        <v>5200</v>
      </c>
      <c r="L30" s="184">
        <v>260</v>
      </c>
      <c r="M30" s="184">
        <v>10</v>
      </c>
      <c r="N30" s="178"/>
      <c r="O30" s="179"/>
      <c r="P30" s="198"/>
      <c r="Q30" s="274" t="s">
        <v>5243</v>
      </c>
      <c r="S30" s="192">
        <v>16</v>
      </c>
    </row>
    <row r="31" s="133" customFormat="1" ht="21" customHeight="1" spans="1:19">
      <c r="A31" s="146">
        <v>25</v>
      </c>
      <c r="B31" s="231">
        <v>40</v>
      </c>
      <c r="C31" s="19" t="s">
        <v>5244</v>
      </c>
      <c r="D31" s="233" t="s">
        <v>5245</v>
      </c>
      <c r="E31" s="159"/>
      <c r="F31" s="248" t="s">
        <v>5121</v>
      </c>
      <c r="G31" s="146">
        <v>1</v>
      </c>
      <c r="H31" s="155" t="s">
        <v>342</v>
      </c>
      <c r="I31" s="269">
        <v>20070524</v>
      </c>
      <c r="J31" s="174"/>
      <c r="K31" s="184">
        <v>11800</v>
      </c>
      <c r="L31" s="184">
        <v>590</v>
      </c>
      <c r="M31" s="184">
        <f t="shared" si="0"/>
        <v>330</v>
      </c>
      <c r="N31" s="178"/>
      <c r="O31" s="179"/>
      <c r="P31" s="198"/>
      <c r="Q31" s="273">
        <v>0.2</v>
      </c>
      <c r="S31" s="192">
        <v>14</v>
      </c>
    </row>
    <row r="32" s="133" customFormat="1" ht="21" customHeight="1" spans="1:19">
      <c r="A32" s="146">
        <v>26</v>
      </c>
      <c r="B32" s="231">
        <v>42</v>
      </c>
      <c r="C32" s="151" t="s">
        <v>5246</v>
      </c>
      <c r="D32" s="255" t="s">
        <v>5247</v>
      </c>
      <c r="E32" s="159"/>
      <c r="F32" s="239" t="s">
        <v>5121</v>
      </c>
      <c r="G32" s="146">
        <v>1</v>
      </c>
      <c r="H32" s="155" t="s">
        <v>342</v>
      </c>
      <c r="I32" s="270" t="s">
        <v>5110</v>
      </c>
      <c r="J32" s="174"/>
      <c r="K32" s="184">
        <v>3800</v>
      </c>
      <c r="L32" s="184">
        <v>190</v>
      </c>
      <c r="M32" s="184">
        <f t="shared" si="0"/>
        <v>82.5</v>
      </c>
      <c r="N32" s="178"/>
      <c r="O32" s="179"/>
      <c r="P32" s="198"/>
      <c r="Q32" s="273">
        <v>0.05</v>
      </c>
      <c r="S32" s="192"/>
    </row>
    <row r="33" s="133" customFormat="1" ht="21" customHeight="1" spans="1:19">
      <c r="A33" s="146">
        <v>27</v>
      </c>
      <c r="B33" s="231">
        <v>43</v>
      </c>
      <c r="C33" s="151" t="s">
        <v>5248</v>
      </c>
      <c r="D33" s="255" t="s">
        <v>5247</v>
      </c>
      <c r="E33" s="159"/>
      <c r="F33" s="239" t="s">
        <v>5121</v>
      </c>
      <c r="G33" s="146">
        <v>1</v>
      </c>
      <c r="H33" s="155" t="s">
        <v>342</v>
      </c>
      <c r="I33" s="270" t="s">
        <v>5110</v>
      </c>
      <c r="J33" s="174"/>
      <c r="K33" s="184">
        <v>13120</v>
      </c>
      <c r="L33" s="184">
        <v>656</v>
      </c>
      <c r="M33" s="184">
        <f t="shared" si="0"/>
        <v>82.5</v>
      </c>
      <c r="N33" s="178"/>
      <c r="O33" s="179"/>
      <c r="P33" s="198"/>
      <c r="Q33" s="273">
        <v>0.05</v>
      </c>
      <c r="S33" s="192">
        <v>3.3</v>
      </c>
    </row>
    <row r="34" s="133" customFormat="1" ht="21" customHeight="1" spans="1:19">
      <c r="A34" s="146">
        <v>28</v>
      </c>
      <c r="B34" s="231">
        <v>44</v>
      </c>
      <c r="C34" s="256" t="s">
        <v>5249</v>
      </c>
      <c r="D34" s="241" t="s">
        <v>5250</v>
      </c>
      <c r="E34" s="159"/>
      <c r="F34" s="242" t="s">
        <v>5121</v>
      </c>
      <c r="G34" s="146">
        <v>1</v>
      </c>
      <c r="H34" s="155" t="s">
        <v>342</v>
      </c>
      <c r="I34" s="266" t="s">
        <v>5251</v>
      </c>
      <c r="J34" s="174"/>
      <c r="K34" s="184">
        <v>230000</v>
      </c>
      <c r="L34" s="184">
        <v>11500</v>
      </c>
      <c r="M34" s="184">
        <f t="shared" si="0"/>
        <v>13200</v>
      </c>
      <c r="N34" s="178"/>
      <c r="O34" s="179"/>
      <c r="P34" s="198"/>
      <c r="Q34" s="273">
        <v>8</v>
      </c>
      <c r="S34" s="192">
        <v>3.3</v>
      </c>
    </row>
    <row r="35" s="133" customFormat="1" ht="21" customHeight="1" spans="1:19">
      <c r="A35" s="146">
        <v>29</v>
      </c>
      <c r="B35" s="231">
        <v>45</v>
      </c>
      <c r="C35" s="151" t="s">
        <v>5252</v>
      </c>
      <c r="D35" s="255" t="s">
        <v>5253</v>
      </c>
      <c r="E35" s="159"/>
      <c r="F35" s="239" t="s">
        <v>5121</v>
      </c>
      <c r="G35" s="146">
        <v>1</v>
      </c>
      <c r="H35" s="155" t="s">
        <v>342</v>
      </c>
      <c r="I35" s="270" t="s">
        <v>5122</v>
      </c>
      <c r="J35" s="174"/>
      <c r="K35" s="184">
        <v>23600</v>
      </c>
      <c r="L35" s="184">
        <v>1180</v>
      </c>
      <c r="M35" s="184">
        <f t="shared" si="0"/>
        <v>49.5</v>
      </c>
      <c r="N35" s="178"/>
      <c r="O35" s="179"/>
      <c r="P35" s="198"/>
      <c r="Q35" s="273">
        <v>0.03</v>
      </c>
      <c r="S35" s="192">
        <v>2</v>
      </c>
    </row>
    <row r="36" s="133" customFormat="1" ht="21" customHeight="1" spans="1:19">
      <c r="A36" s="146">
        <v>30</v>
      </c>
      <c r="B36" s="231">
        <v>46</v>
      </c>
      <c r="C36" s="151" t="s">
        <v>5254</v>
      </c>
      <c r="D36" s="255" t="s">
        <v>5253</v>
      </c>
      <c r="E36" s="159"/>
      <c r="F36" s="239" t="s">
        <v>5121</v>
      </c>
      <c r="G36" s="146">
        <v>1</v>
      </c>
      <c r="H36" s="155" t="s">
        <v>342</v>
      </c>
      <c r="I36" s="270" t="s">
        <v>5122</v>
      </c>
      <c r="J36" s="174"/>
      <c r="K36" s="184">
        <v>2700</v>
      </c>
      <c r="L36" s="184">
        <v>135</v>
      </c>
      <c r="M36" s="184">
        <f t="shared" si="0"/>
        <v>49.5</v>
      </c>
      <c r="N36" s="178"/>
      <c r="O36" s="179"/>
      <c r="P36" s="173"/>
      <c r="Q36" s="273">
        <v>0.03</v>
      </c>
      <c r="S36" s="192">
        <v>0.3</v>
      </c>
    </row>
    <row r="37" s="133" customFormat="1" ht="21" customHeight="1" spans="1:19">
      <c r="A37" s="146">
        <v>31</v>
      </c>
      <c r="B37" s="231">
        <v>47</v>
      </c>
      <c r="C37" s="151" t="s">
        <v>5255</v>
      </c>
      <c r="D37" s="255" t="s">
        <v>5253</v>
      </c>
      <c r="E37" s="159"/>
      <c r="F37" s="239" t="s">
        <v>5121</v>
      </c>
      <c r="G37" s="146">
        <v>1</v>
      </c>
      <c r="H37" s="155" t="s">
        <v>342</v>
      </c>
      <c r="I37" s="270" t="s">
        <v>5173</v>
      </c>
      <c r="J37" s="174"/>
      <c r="K37" s="184">
        <v>23400</v>
      </c>
      <c r="L37" s="184">
        <v>1170</v>
      </c>
      <c r="M37" s="184">
        <f t="shared" si="0"/>
        <v>82.5</v>
      </c>
      <c r="N37" s="178"/>
      <c r="O37" s="179"/>
      <c r="P37" s="173"/>
      <c r="Q37" s="273">
        <v>0.05</v>
      </c>
      <c r="S37" s="192">
        <v>0.03</v>
      </c>
    </row>
    <row r="38" s="197" customFormat="1" ht="21" customHeight="1" spans="1:19">
      <c r="A38" s="146">
        <v>32</v>
      </c>
      <c r="B38" s="231">
        <v>48</v>
      </c>
      <c r="C38" s="151" t="s">
        <v>5256</v>
      </c>
      <c r="D38" s="255" t="s">
        <v>5257</v>
      </c>
      <c r="E38" s="159"/>
      <c r="F38" s="257" t="s">
        <v>5121</v>
      </c>
      <c r="G38" s="146">
        <v>1</v>
      </c>
      <c r="H38" s="155" t="s">
        <v>342</v>
      </c>
      <c r="I38" s="270" t="s">
        <v>5122</v>
      </c>
      <c r="J38" s="174"/>
      <c r="K38" s="184">
        <v>100000</v>
      </c>
      <c r="L38" s="184">
        <v>5000</v>
      </c>
      <c r="M38" s="184">
        <f t="shared" si="0"/>
        <v>8250</v>
      </c>
      <c r="N38" s="178"/>
      <c r="O38" s="179"/>
      <c r="P38" s="173"/>
      <c r="Q38" s="273">
        <v>5</v>
      </c>
      <c r="S38" s="192">
        <v>0.04</v>
      </c>
    </row>
    <row r="39" s="133" customFormat="1" ht="21" customHeight="1" spans="1:19">
      <c r="A39" s="146">
        <v>33</v>
      </c>
      <c r="B39" s="231">
        <v>49</v>
      </c>
      <c r="C39" s="152" t="s">
        <v>5258</v>
      </c>
      <c r="D39" s="255" t="s">
        <v>5259</v>
      </c>
      <c r="E39" s="159"/>
      <c r="F39" s="257" t="s">
        <v>5121</v>
      </c>
      <c r="G39" s="146">
        <v>1</v>
      </c>
      <c r="H39" s="155" t="s">
        <v>342</v>
      </c>
      <c r="I39" s="270" t="s">
        <v>5110</v>
      </c>
      <c r="J39" s="200"/>
      <c r="K39" s="184">
        <v>58800</v>
      </c>
      <c r="L39" s="184">
        <v>2940</v>
      </c>
      <c r="M39" s="184">
        <f t="shared" si="0"/>
        <v>1320</v>
      </c>
      <c r="N39" s="178"/>
      <c r="O39" s="179"/>
      <c r="P39" s="173"/>
      <c r="Q39" s="273">
        <v>0.8</v>
      </c>
      <c r="S39" s="192">
        <v>0.06</v>
      </c>
    </row>
    <row r="40" s="133" customFormat="1" ht="21" customHeight="1" spans="1:19">
      <c r="A40" s="146">
        <v>34</v>
      </c>
      <c r="B40" s="231">
        <v>52</v>
      </c>
      <c r="C40" s="152" t="s">
        <v>5260</v>
      </c>
      <c r="D40" s="237" t="s">
        <v>5142</v>
      </c>
      <c r="E40" s="159"/>
      <c r="F40" s="257" t="s">
        <v>5121</v>
      </c>
      <c r="G40" s="146">
        <v>1</v>
      </c>
      <c r="H40" s="155" t="s">
        <v>342</v>
      </c>
      <c r="I40" s="270" t="s">
        <v>5173</v>
      </c>
      <c r="J40" s="174"/>
      <c r="K40" s="184">
        <v>70720</v>
      </c>
      <c r="L40" s="184">
        <v>3536</v>
      </c>
      <c r="M40" s="184">
        <f t="shared" si="0"/>
        <v>1320</v>
      </c>
      <c r="N40" s="178"/>
      <c r="O40" s="179"/>
      <c r="P40" s="173"/>
      <c r="Q40" s="273">
        <v>0.8</v>
      </c>
      <c r="S40" s="192">
        <v>0.06</v>
      </c>
    </row>
    <row r="41" s="133" customFormat="1" ht="21" customHeight="1" spans="1:19">
      <c r="A41" s="146">
        <v>35</v>
      </c>
      <c r="B41" s="231">
        <v>53</v>
      </c>
      <c r="C41" s="152" t="s">
        <v>5261</v>
      </c>
      <c r="D41" s="258" t="s">
        <v>5262</v>
      </c>
      <c r="E41" s="159"/>
      <c r="F41" s="239" t="s">
        <v>5121</v>
      </c>
      <c r="G41" s="146">
        <v>1</v>
      </c>
      <c r="H41" s="155" t="s">
        <v>342</v>
      </c>
      <c r="I41" s="270" t="s">
        <v>5122</v>
      </c>
      <c r="J41" s="163"/>
      <c r="K41" s="184">
        <v>1000</v>
      </c>
      <c r="L41" s="184">
        <v>50</v>
      </c>
      <c r="M41" s="184">
        <f t="shared" si="0"/>
        <v>33</v>
      </c>
      <c r="N41" s="178"/>
      <c r="O41" s="179"/>
      <c r="P41" s="201"/>
      <c r="Q41" s="273">
        <v>0.02</v>
      </c>
      <c r="S41" s="192">
        <v>0.03</v>
      </c>
    </row>
    <row r="42" s="133" customFormat="1" ht="21" customHeight="1" spans="1:19">
      <c r="A42" s="146">
        <v>36</v>
      </c>
      <c r="B42" s="231">
        <v>57</v>
      </c>
      <c r="C42" s="152" t="s">
        <v>5263</v>
      </c>
      <c r="D42" s="259" t="s">
        <v>4608</v>
      </c>
      <c r="E42" s="159"/>
      <c r="F42" s="239" t="s">
        <v>5121</v>
      </c>
      <c r="G42" s="146">
        <v>1</v>
      </c>
      <c r="H42" s="155" t="s">
        <v>342</v>
      </c>
      <c r="I42" s="271" t="s">
        <v>5264</v>
      </c>
      <c r="J42" s="174"/>
      <c r="K42" s="184">
        <v>19000</v>
      </c>
      <c r="L42" s="184">
        <v>950</v>
      </c>
      <c r="M42" s="184">
        <v>50</v>
      </c>
      <c r="N42" s="178"/>
      <c r="O42" s="179"/>
      <c r="P42" s="173"/>
      <c r="Q42" s="274" t="s">
        <v>5217</v>
      </c>
      <c r="S42" s="192">
        <v>0.05</v>
      </c>
    </row>
    <row r="43" s="133" customFormat="1" ht="21" customHeight="1" spans="1:19">
      <c r="A43" s="146">
        <v>37</v>
      </c>
      <c r="B43" s="231">
        <v>58</v>
      </c>
      <c r="C43" s="152" t="s">
        <v>5265</v>
      </c>
      <c r="D43" s="259" t="s">
        <v>4608</v>
      </c>
      <c r="E43" s="159"/>
      <c r="F43" s="239" t="s">
        <v>5121</v>
      </c>
      <c r="G43" s="146">
        <v>1</v>
      </c>
      <c r="H43" s="155" t="s">
        <v>342</v>
      </c>
      <c r="I43" s="271" t="s">
        <v>5173</v>
      </c>
      <c r="J43" s="174"/>
      <c r="K43" s="184">
        <v>19000</v>
      </c>
      <c r="L43" s="184">
        <v>950</v>
      </c>
      <c r="M43" s="184">
        <v>50</v>
      </c>
      <c r="N43" s="178"/>
      <c r="O43" s="179"/>
      <c r="P43" s="173"/>
      <c r="Q43" s="274" t="s">
        <v>5266</v>
      </c>
      <c r="S43" s="192">
        <v>0.03</v>
      </c>
    </row>
    <row r="44" s="133" customFormat="1" ht="21" customHeight="1" spans="1:19">
      <c r="A44" s="146">
        <v>38</v>
      </c>
      <c r="B44" s="231">
        <v>59</v>
      </c>
      <c r="C44" s="152" t="s">
        <v>5267</v>
      </c>
      <c r="D44" s="258" t="s">
        <v>348</v>
      </c>
      <c r="E44" s="159"/>
      <c r="F44" s="239" t="s">
        <v>5121</v>
      </c>
      <c r="G44" s="146">
        <v>1</v>
      </c>
      <c r="H44" s="155" t="s">
        <v>342</v>
      </c>
      <c r="I44" s="270" t="s">
        <v>5264</v>
      </c>
      <c r="J44" s="174"/>
      <c r="K44" s="184">
        <v>2300</v>
      </c>
      <c r="L44" s="184">
        <v>115</v>
      </c>
      <c r="M44" s="184">
        <v>50</v>
      </c>
      <c r="N44" s="178"/>
      <c r="O44" s="179"/>
      <c r="P44" s="173"/>
      <c r="Q44" s="274" t="s">
        <v>5268</v>
      </c>
      <c r="S44" s="192">
        <v>0.025</v>
      </c>
    </row>
    <row r="45" s="133" customFormat="1" ht="21" customHeight="1" spans="1:19">
      <c r="A45" s="146">
        <v>39</v>
      </c>
      <c r="B45" s="231">
        <v>60</v>
      </c>
      <c r="C45" s="152" t="s">
        <v>5269</v>
      </c>
      <c r="D45" s="260" t="s">
        <v>5270</v>
      </c>
      <c r="E45" s="159"/>
      <c r="F45" s="239" t="s">
        <v>5121</v>
      </c>
      <c r="G45" s="146">
        <v>1</v>
      </c>
      <c r="H45" s="155" t="s">
        <v>342</v>
      </c>
      <c r="I45" s="271" t="s">
        <v>5122</v>
      </c>
      <c r="J45" s="174"/>
      <c r="K45" s="184">
        <v>12000</v>
      </c>
      <c r="L45" s="184">
        <v>600</v>
      </c>
      <c r="M45" s="184">
        <f t="shared" si="0"/>
        <v>247.5</v>
      </c>
      <c r="N45" s="178"/>
      <c r="O45" s="179"/>
      <c r="P45" s="173"/>
      <c r="Q45" s="273">
        <v>0.15</v>
      </c>
      <c r="S45" s="192"/>
    </row>
    <row r="46" s="133" customFormat="1" ht="21" customHeight="1" spans="1:19">
      <c r="A46" s="146">
        <v>40</v>
      </c>
      <c r="B46" s="231">
        <v>61</v>
      </c>
      <c r="C46" s="152" t="s">
        <v>5271</v>
      </c>
      <c r="D46" s="255" t="s">
        <v>5272</v>
      </c>
      <c r="E46" s="159"/>
      <c r="F46" s="239" t="s">
        <v>5094</v>
      </c>
      <c r="G46" s="146">
        <v>1</v>
      </c>
      <c r="H46" s="155" t="s">
        <v>342</v>
      </c>
      <c r="I46" s="271" t="s">
        <v>5110</v>
      </c>
      <c r="J46" s="174"/>
      <c r="K46" s="184">
        <v>450000</v>
      </c>
      <c r="L46" s="184">
        <v>22500</v>
      </c>
      <c r="M46" s="184">
        <f t="shared" si="0"/>
        <v>4950</v>
      </c>
      <c r="N46" s="178"/>
      <c r="O46" s="179"/>
      <c r="P46" s="173"/>
      <c r="Q46" s="273">
        <v>3</v>
      </c>
      <c r="S46" s="192"/>
    </row>
    <row r="47" s="133" customFormat="1" ht="21" customHeight="1" spans="1:19">
      <c r="A47" s="146">
        <v>41</v>
      </c>
      <c r="B47" s="231">
        <v>62</v>
      </c>
      <c r="C47" s="152" t="s">
        <v>5273</v>
      </c>
      <c r="D47" s="255" t="s">
        <v>5274</v>
      </c>
      <c r="E47" s="159"/>
      <c r="F47" s="239" t="s">
        <v>5094</v>
      </c>
      <c r="G47" s="146">
        <v>1</v>
      </c>
      <c r="H47" s="155" t="s">
        <v>342</v>
      </c>
      <c r="I47" s="270" t="s">
        <v>5110</v>
      </c>
      <c r="J47" s="174"/>
      <c r="K47" s="184">
        <v>15000</v>
      </c>
      <c r="L47" s="184">
        <v>750</v>
      </c>
      <c r="M47" s="184">
        <f t="shared" si="0"/>
        <v>4950</v>
      </c>
      <c r="N47" s="178"/>
      <c r="O47" s="179"/>
      <c r="P47" s="173"/>
      <c r="Q47" s="273">
        <v>3</v>
      </c>
      <c r="S47" s="192"/>
    </row>
    <row r="48" s="133" customFormat="1" ht="21" customHeight="1" spans="1:19">
      <c r="A48" s="146">
        <v>42</v>
      </c>
      <c r="B48" s="231">
        <v>67</v>
      </c>
      <c r="C48" s="152" t="s">
        <v>5275</v>
      </c>
      <c r="D48" s="255" t="s">
        <v>5276</v>
      </c>
      <c r="E48" s="159"/>
      <c r="F48" s="239" t="s">
        <v>5121</v>
      </c>
      <c r="G48" s="146">
        <v>1</v>
      </c>
      <c r="H48" s="155" t="s">
        <v>342</v>
      </c>
      <c r="I48" s="271" t="s">
        <v>5122</v>
      </c>
      <c r="J48" s="174"/>
      <c r="K48" s="184">
        <v>62400</v>
      </c>
      <c r="L48" s="184">
        <v>3120</v>
      </c>
      <c r="M48" s="184">
        <f t="shared" si="0"/>
        <v>82.5</v>
      </c>
      <c r="N48" s="178"/>
      <c r="O48" s="179"/>
      <c r="P48" s="173"/>
      <c r="Q48" s="273">
        <v>0.05</v>
      </c>
      <c r="S48" s="192"/>
    </row>
    <row r="49" s="133" customFormat="1" ht="21" customHeight="1" spans="1:19">
      <c r="A49" s="146">
        <v>43</v>
      </c>
      <c r="B49" s="231">
        <v>68</v>
      </c>
      <c r="C49" s="152" t="s">
        <v>5277</v>
      </c>
      <c r="D49" s="261" t="s">
        <v>5278</v>
      </c>
      <c r="E49" s="159"/>
      <c r="F49" s="233" t="s">
        <v>5094</v>
      </c>
      <c r="G49" s="146">
        <v>1</v>
      </c>
      <c r="H49" s="155" t="s">
        <v>342</v>
      </c>
      <c r="I49" s="267" t="s">
        <v>5130</v>
      </c>
      <c r="J49" s="174"/>
      <c r="K49" s="184">
        <v>13000</v>
      </c>
      <c r="L49" s="184">
        <v>650</v>
      </c>
      <c r="M49" s="184">
        <f t="shared" si="0"/>
        <v>495</v>
      </c>
      <c r="N49" s="178"/>
      <c r="O49" s="179"/>
      <c r="P49" s="173"/>
      <c r="Q49" s="273">
        <v>0.3</v>
      </c>
      <c r="S49" s="192"/>
    </row>
    <row r="50" s="133" customFormat="1" ht="21" customHeight="1" spans="1:19">
      <c r="A50" s="146">
        <v>44</v>
      </c>
      <c r="B50" s="231">
        <v>69</v>
      </c>
      <c r="C50" s="152" t="s">
        <v>5279</v>
      </c>
      <c r="D50" s="261" t="s">
        <v>5278</v>
      </c>
      <c r="E50" s="159"/>
      <c r="F50" s="242" t="s">
        <v>5094</v>
      </c>
      <c r="G50" s="146">
        <v>1</v>
      </c>
      <c r="H50" s="155" t="s">
        <v>342</v>
      </c>
      <c r="I50" s="267">
        <v>20100622</v>
      </c>
      <c r="J50" s="174"/>
      <c r="K50" s="184">
        <v>14880</v>
      </c>
      <c r="L50" s="184">
        <v>744</v>
      </c>
      <c r="M50" s="184">
        <f t="shared" si="0"/>
        <v>495</v>
      </c>
      <c r="N50" s="178"/>
      <c r="O50" s="179"/>
      <c r="P50" s="173"/>
      <c r="Q50" s="273">
        <v>0.3</v>
      </c>
      <c r="S50" s="192"/>
    </row>
    <row r="51" s="133" customFormat="1" ht="21" customHeight="1" spans="1:19">
      <c r="A51" s="146">
        <v>45</v>
      </c>
      <c r="B51" s="231">
        <v>70</v>
      </c>
      <c r="C51" s="152" t="s">
        <v>5280</v>
      </c>
      <c r="D51" s="261" t="s">
        <v>5281</v>
      </c>
      <c r="E51" s="159"/>
      <c r="F51" s="242" t="s">
        <v>5121</v>
      </c>
      <c r="G51" s="146">
        <v>1</v>
      </c>
      <c r="H51" s="155" t="s">
        <v>342</v>
      </c>
      <c r="I51" s="267">
        <v>20101108</v>
      </c>
      <c r="J51" s="174"/>
      <c r="K51" s="184">
        <v>21000</v>
      </c>
      <c r="L51" s="184">
        <v>1050</v>
      </c>
      <c r="M51" s="184">
        <f t="shared" si="0"/>
        <v>495</v>
      </c>
      <c r="N51" s="178"/>
      <c r="O51" s="179"/>
      <c r="P51" s="173"/>
      <c r="Q51" s="273">
        <v>0.3</v>
      </c>
      <c r="S51" s="192"/>
    </row>
    <row r="52" s="133" customFormat="1" ht="21" customHeight="1" spans="1:19">
      <c r="A52" s="146">
        <v>46</v>
      </c>
      <c r="B52" s="231">
        <v>71</v>
      </c>
      <c r="C52" s="152" t="s">
        <v>5282</v>
      </c>
      <c r="D52" s="261" t="s">
        <v>5283</v>
      </c>
      <c r="E52" s="159"/>
      <c r="F52" s="233" t="s">
        <v>5094</v>
      </c>
      <c r="G52" s="146">
        <v>1</v>
      </c>
      <c r="H52" s="155" t="s">
        <v>342</v>
      </c>
      <c r="I52" s="267" t="s">
        <v>5151</v>
      </c>
      <c r="J52" s="174"/>
      <c r="K52" s="184">
        <v>48000</v>
      </c>
      <c r="L52" s="184">
        <v>2400</v>
      </c>
      <c r="M52" s="184">
        <f t="shared" si="0"/>
        <v>132</v>
      </c>
      <c r="N52" s="178"/>
      <c r="O52" s="179"/>
      <c r="P52" s="173"/>
      <c r="Q52" s="273">
        <v>0.08</v>
      </c>
      <c r="S52" s="192"/>
    </row>
    <row r="53" s="133" customFormat="1" ht="21" customHeight="1" spans="1:19">
      <c r="A53" s="146">
        <v>47</v>
      </c>
      <c r="B53" s="231">
        <v>72</v>
      </c>
      <c r="C53" s="152" t="s">
        <v>5284</v>
      </c>
      <c r="D53" s="261" t="s">
        <v>5283</v>
      </c>
      <c r="E53" s="159"/>
      <c r="F53" s="242" t="s">
        <v>5121</v>
      </c>
      <c r="G53" s="146">
        <v>1</v>
      </c>
      <c r="H53" s="155" t="s">
        <v>342</v>
      </c>
      <c r="I53" s="267">
        <v>20101108</v>
      </c>
      <c r="J53" s="211"/>
      <c r="K53" s="184">
        <v>35000</v>
      </c>
      <c r="L53" s="184">
        <v>1750</v>
      </c>
      <c r="M53" s="184">
        <f t="shared" si="0"/>
        <v>330</v>
      </c>
      <c r="N53" s="178"/>
      <c r="O53" s="179"/>
      <c r="P53" s="180"/>
      <c r="Q53" s="273">
        <v>0.2</v>
      </c>
      <c r="S53" s="192"/>
    </row>
    <row r="54" s="133" customFormat="1" ht="21" customHeight="1" spans="1:19">
      <c r="A54" s="146">
        <v>48</v>
      </c>
      <c r="B54" s="231">
        <v>73</v>
      </c>
      <c r="C54" s="152" t="s">
        <v>5285</v>
      </c>
      <c r="D54" s="261" t="s">
        <v>5286</v>
      </c>
      <c r="E54" s="159"/>
      <c r="F54" s="242" t="s">
        <v>5121</v>
      </c>
      <c r="G54" s="146">
        <v>1</v>
      </c>
      <c r="H54" s="155" t="s">
        <v>342</v>
      </c>
      <c r="I54" s="267" t="s">
        <v>5151</v>
      </c>
      <c r="J54" s="211"/>
      <c r="K54" s="184">
        <v>4200</v>
      </c>
      <c r="L54" s="184">
        <v>210</v>
      </c>
      <c r="M54" s="184">
        <f t="shared" si="0"/>
        <v>330</v>
      </c>
      <c r="N54" s="178"/>
      <c r="O54" s="179"/>
      <c r="P54" s="199"/>
      <c r="Q54" s="273">
        <v>0.2</v>
      </c>
      <c r="S54" s="192"/>
    </row>
    <row r="55" s="133" customFormat="1" ht="21" customHeight="1" spans="1:19">
      <c r="A55" s="146">
        <v>49</v>
      </c>
      <c r="B55" s="231">
        <v>74</v>
      </c>
      <c r="C55" s="152" t="s">
        <v>5287</v>
      </c>
      <c r="D55" s="261" t="s">
        <v>5288</v>
      </c>
      <c r="E55" s="159"/>
      <c r="F55" s="242" t="s">
        <v>5094</v>
      </c>
      <c r="G55" s="146">
        <v>1</v>
      </c>
      <c r="H55" s="155" t="s">
        <v>342</v>
      </c>
      <c r="I55" s="267">
        <v>20100622</v>
      </c>
      <c r="J55" s="211"/>
      <c r="K55" s="184">
        <v>5760</v>
      </c>
      <c r="L55" s="184">
        <v>288</v>
      </c>
      <c r="M55" s="184">
        <f t="shared" si="0"/>
        <v>165</v>
      </c>
      <c r="N55" s="178"/>
      <c r="O55" s="179"/>
      <c r="P55" s="198"/>
      <c r="Q55" s="273">
        <v>0.1</v>
      </c>
      <c r="S55" s="192"/>
    </row>
    <row r="56" s="133" customFormat="1" ht="21" customHeight="1" spans="1:19">
      <c r="A56" s="146">
        <v>50</v>
      </c>
      <c r="B56" s="231">
        <v>75</v>
      </c>
      <c r="C56" s="152" t="s">
        <v>5289</v>
      </c>
      <c r="D56" s="261" t="s">
        <v>5290</v>
      </c>
      <c r="E56" s="159"/>
      <c r="F56" s="242" t="s">
        <v>5121</v>
      </c>
      <c r="G56" s="146">
        <v>1</v>
      </c>
      <c r="H56" s="155" t="s">
        <v>342</v>
      </c>
      <c r="I56" s="267" t="s">
        <v>5095</v>
      </c>
      <c r="J56" s="174"/>
      <c r="K56" s="184">
        <v>8000</v>
      </c>
      <c r="L56" s="184">
        <v>400</v>
      </c>
      <c r="M56" s="184">
        <f t="shared" si="0"/>
        <v>165</v>
      </c>
      <c r="N56" s="178"/>
      <c r="O56" s="179"/>
      <c r="P56" s="198"/>
      <c r="Q56" s="273">
        <v>0.1</v>
      </c>
      <c r="S56" s="192">
        <v>0.05</v>
      </c>
    </row>
    <row r="57" s="133" customFormat="1" ht="21" customHeight="1" spans="1:19">
      <c r="A57" s="146">
        <v>51</v>
      </c>
      <c r="B57" s="231">
        <v>76</v>
      </c>
      <c r="C57" s="152" t="s">
        <v>5291</v>
      </c>
      <c r="D57" s="233" t="s">
        <v>5292</v>
      </c>
      <c r="E57" s="159"/>
      <c r="F57" s="242" t="s">
        <v>5094</v>
      </c>
      <c r="G57" s="146">
        <v>1</v>
      </c>
      <c r="H57" s="155" t="s">
        <v>342</v>
      </c>
      <c r="I57" s="272">
        <v>20111203</v>
      </c>
      <c r="J57" s="174"/>
      <c r="K57" s="184">
        <v>2600</v>
      </c>
      <c r="L57" s="184">
        <v>130</v>
      </c>
      <c r="M57" s="184">
        <v>2</v>
      </c>
      <c r="N57" s="178"/>
      <c r="O57" s="179"/>
      <c r="P57" s="198"/>
      <c r="Q57" s="274" t="s">
        <v>5293</v>
      </c>
      <c r="S57" s="192"/>
    </row>
    <row r="58" s="133" customFormat="1" ht="21" customHeight="1" spans="1:19">
      <c r="A58" s="146">
        <v>52</v>
      </c>
      <c r="B58" s="231">
        <v>77</v>
      </c>
      <c r="C58" s="152" t="s">
        <v>5294</v>
      </c>
      <c r="D58" s="261" t="s">
        <v>5295</v>
      </c>
      <c r="E58" s="159"/>
      <c r="F58" s="242" t="s">
        <v>5121</v>
      </c>
      <c r="G58" s="146">
        <v>1</v>
      </c>
      <c r="H58" s="155" t="s">
        <v>342</v>
      </c>
      <c r="I58" s="267" t="s">
        <v>5095</v>
      </c>
      <c r="J58" s="174"/>
      <c r="K58" s="184">
        <v>30000</v>
      </c>
      <c r="L58" s="184">
        <v>1500</v>
      </c>
      <c r="M58" s="184">
        <v>10</v>
      </c>
      <c r="N58" s="178"/>
      <c r="O58" s="179"/>
      <c r="P58" s="198"/>
      <c r="Q58" s="274" t="s">
        <v>5296</v>
      </c>
      <c r="S58" s="192"/>
    </row>
    <row r="59" s="133" customFormat="1" ht="21" customHeight="1" spans="1:19">
      <c r="A59" s="146">
        <v>53</v>
      </c>
      <c r="B59" s="231">
        <v>78</v>
      </c>
      <c r="C59" s="152" t="s">
        <v>5297</v>
      </c>
      <c r="D59" s="261" t="s">
        <v>5298</v>
      </c>
      <c r="E59" s="159"/>
      <c r="F59" s="242" t="s">
        <v>5094</v>
      </c>
      <c r="G59" s="146">
        <v>1</v>
      </c>
      <c r="H59" s="155" t="s">
        <v>342</v>
      </c>
      <c r="I59" s="267">
        <v>20100617</v>
      </c>
      <c r="J59" s="174"/>
      <c r="K59" s="184">
        <v>3900</v>
      </c>
      <c r="L59" s="184">
        <v>195</v>
      </c>
      <c r="M59" s="184">
        <v>10</v>
      </c>
      <c r="N59" s="178"/>
      <c r="O59" s="179"/>
      <c r="P59" s="198"/>
      <c r="Q59" s="274" t="s">
        <v>5296</v>
      </c>
      <c r="S59" s="192"/>
    </row>
    <row r="60" s="133" customFormat="1" ht="21" customHeight="1" spans="1:19">
      <c r="A60" s="146">
        <v>54</v>
      </c>
      <c r="B60" s="231">
        <v>79</v>
      </c>
      <c r="C60" s="152" t="s">
        <v>5299</v>
      </c>
      <c r="D60" s="261" t="s">
        <v>5300</v>
      </c>
      <c r="E60" s="159"/>
      <c r="F60" s="242" t="s">
        <v>5121</v>
      </c>
      <c r="G60" s="146">
        <v>1</v>
      </c>
      <c r="H60" s="155" t="s">
        <v>342</v>
      </c>
      <c r="I60" s="267" t="s">
        <v>5100</v>
      </c>
      <c r="J60" s="174"/>
      <c r="K60" s="184">
        <v>10500</v>
      </c>
      <c r="L60" s="184">
        <v>525</v>
      </c>
      <c r="M60" s="184">
        <f t="shared" si="0"/>
        <v>132</v>
      </c>
      <c r="N60" s="178"/>
      <c r="O60" s="179"/>
      <c r="P60" s="180"/>
      <c r="Q60" s="273">
        <v>0.08</v>
      </c>
      <c r="S60" s="192"/>
    </row>
    <row r="61" s="133" customFormat="1" ht="21" customHeight="1" spans="1:19">
      <c r="A61" s="146">
        <v>55</v>
      </c>
      <c r="B61" s="231">
        <v>80</v>
      </c>
      <c r="C61" s="152" t="s">
        <v>5301</v>
      </c>
      <c r="D61" s="261" t="s">
        <v>5302</v>
      </c>
      <c r="E61" s="159"/>
      <c r="F61" s="233" t="s">
        <v>5094</v>
      </c>
      <c r="G61" s="146">
        <v>1</v>
      </c>
      <c r="H61" s="155" t="s">
        <v>342</v>
      </c>
      <c r="I61" s="267">
        <v>20091228</v>
      </c>
      <c r="J61" s="174"/>
      <c r="K61" s="184">
        <v>4000</v>
      </c>
      <c r="L61" s="184">
        <v>200</v>
      </c>
      <c r="M61" s="184">
        <f t="shared" si="0"/>
        <v>16.5</v>
      </c>
      <c r="N61" s="178"/>
      <c r="O61" s="179"/>
      <c r="P61" s="199"/>
      <c r="Q61" s="273">
        <v>0.01</v>
      </c>
      <c r="S61" s="192"/>
    </row>
    <row r="62" s="133" customFormat="1" ht="21" customHeight="1" spans="1:19">
      <c r="A62" s="146">
        <v>56</v>
      </c>
      <c r="B62" s="231">
        <v>81</v>
      </c>
      <c r="C62" s="152" t="s">
        <v>5303</v>
      </c>
      <c r="D62" s="261" t="s">
        <v>5304</v>
      </c>
      <c r="E62" s="159"/>
      <c r="F62" s="233" t="s">
        <v>5094</v>
      </c>
      <c r="G62" s="146">
        <v>1</v>
      </c>
      <c r="H62" s="155" t="s">
        <v>342</v>
      </c>
      <c r="I62" s="267" t="s">
        <v>5130</v>
      </c>
      <c r="J62" s="174"/>
      <c r="K62" s="184">
        <v>2600</v>
      </c>
      <c r="L62" s="184">
        <v>130</v>
      </c>
      <c r="M62" s="184">
        <f t="shared" si="0"/>
        <v>16.5</v>
      </c>
      <c r="N62" s="178"/>
      <c r="O62" s="179"/>
      <c r="P62" s="180"/>
      <c r="Q62" s="273">
        <v>0.01</v>
      </c>
      <c r="S62" s="192">
        <v>0.03</v>
      </c>
    </row>
    <row r="63" s="133" customFormat="1" ht="21" customHeight="1" spans="1:19">
      <c r="A63" s="146">
        <v>57</v>
      </c>
      <c r="B63" s="231">
        <v>82</v>
      </c>
      <c r="C63" s="152" t="s">
        <v>5305</v>
      </c>
      <c r="D63" s="261" t="s">
        <v>5306</v>
      </c>
      <c r="E63" s="159"/>
      <c r="F63" s="242" t="s">
        <v>5121</v>
      </c>
      <c r="G63" s="146">
        <v>1</v>
      </c>
      <c r="H63" s="155" t="s">
        <v>342</v>
      </c>
      <c r="I63" s="267" t="s">
        <v>5151</v>
      </c>
      <c r="J63" s="212"/>
      <c r="K63" s="184">
        <v>14500</v>
      </c>
      <c r="L63" s="184">
        <v>725</v>
      </c>
      <c r="M63" s="184">
        <f t="shared" si="0"/>
        <v>49.5</v>
      </c>
      <c r="N63" s="178"/>
      <c r="O63" s="179"/>
      <c r="P63" s="180"/>
      <c r="Q63" s="273">
        <v>0.03</v>
      </c>
      <c r="S63" s="192">
        <v>0.6</v>
      </c>
    </row>
    <row r="64" s="133" customFormat="1" ht="21" customHeight="1" spans="1:19">
      <c r="A64" s="146">
        <v>58</v>
      </c>
      <c r="B64" s="231">
        <v>83</v>
      </c>
      <c r="C64" s="152" t="s">
        <v>5307</v>
      </c>
      <c r="D64" s="261" t="s">
        <v>5308</v>
      </c>
      <c r="E64" s="159"/>
      <c r="F64" s="242" t="s">
        <v>5121</v>
      </c>
      <c r="G64" s="146">
        <v>1</v>
      </c>
      <c r="H64" s="155" t="s">
        <v>342</v>
      </c>
      <c r="I64" s="267" t="s">
        <v>5100</v>
      </c>
      <c r="J64" s="212"/>
      <c r="K64" s="184">
        <v>3000</v>
      </c>
      <c r="L64" s="184">
        <v>150</v>
      </c>
      <c r="M64" s="184">
        <f t="shared" si="0"/>
        <v>16.5</v>
      </c>
      <c r="N64" s="178"/>
      <c r="O64" s="179"/>
      <c r="P64" s="180"/>
      <c r="Q64" s="273">
        <v>0.01</v>
      </c>
      <c r="S64" s="192">
        <v>0.3</v>
      </c>
    </row>
    <row r="65" s="133" customFormat="1" ht="21" customHeight="1" spans="1:19">
      <c r="A65" s="146">
        <v>59</v>
      </c>
      <c r="B65" s="231">
        <v>84</v>
      </c>
      <c r="C65" s="152" t="s">
        <v>5309</v>
      </c>
      <c r="D65" s="237" t="s">
        <v>5310</v>
      </c>
      <c r="E65" s="159"/>
      <c r="F65" s="242" t="s">
        <v>5094</v>
      </c>
      <c r="G65" s="146">
        <v>1</v>
      </c>
      <c r="H65" s="155" t="s">
        <v>342</v>
      </c>
      <c r="I65" s="270" t="s">
        <v>5311</v>
      </c>
      <c r="J65" s="212"/>
      <c r="K65" s="184">
        <v>4500</v>
      </c>
      <c r="L65" s="184">
        <v>225</v>
      </c>
      <c r="M65" s="184">
        <v>5</v>
      </c>
      <c r="N65" s="178"/>
      <c r="O65" s="179"/>
      <c r="P65" s="180"/>
      <c r="Q65" s="274" t="s">
        <v>5312</v>
      </c>
      <c r="S65" s="192">
        <v>0.6</v>
      </c>
    </row>
    <row r="66" s="133" customFormat="1" ht="21" customHeight="1" spans="1:19">
      <c r="A66" s="146">
        <v>60</v>
      </c>
      <c r="B66" s="231">
        <v>85</v>
      </c>
      <c r="C66" s="152" t="s">
        <v>5313</v>
      </c>
      <c r="D66" s="261" t="s">
        <v>5314</v>
      </c>
      <c r="E66" s="159"/>
      <c r="F66" s="242" t="s">
        <v>5094</v>
      </c>
      <c r="G66" s="146">
        <v>1</v>
      </c>
      <c r="H66" s="155" t="s">
        <v>342</v>
      </c>
      <c r="I66" s="267" t="s">
        <v>5130</v>
      </c>
      <c r="J66" s="212"/>
      <c r="K66" s="184">
        <v>11500</v>
      </c>
      <c r="L66" s="184">
        <v>575</v>
      </c>
      <c r="M66" s="184">
        <f t="shared" si="0"/>
        <v>165</v>
      </c>
      <c r="N66" s="178"/>
      <c r="O66" s="179"/>
      <c r="P66" s="180"/>
      <c r="Q66" s="273">
        <v>0.1</v>
      </c>
      <c r="S66" s="192">
        <v>2</v>
      </c>
    </row>
    <row r="67" s="133" customFormat="1" ht="21" customHeight="1" spans="1:19">
      <c r="A67" s="146">
        <v>61</v>
      </c>
      <c r="B67" s="231">
        <v>86</v>
      </c>
      <c r="C67" s="152" t="s">
        <v>5315</v>
      </c>
      <c r="D67" s="237" t="s">
        <v>5278</v>
      </c>
      <c r="E67" s="159"/>
      <c r="F67" s="237" t="s">
        <v>5121</v>
      </c>
      <c r="G67" s="146">
        <v>1</v>
      </c>
      <c r="H67" s="155" t="s">
        <v>342</v>
      </c>
      <c r="I67" s="270" t="s">
        <v>5316</v>
      </c>
      <c r="J67" s="174"/>
      <c r="K67" s="184">
        <v>29000</v>
      </c>
      <c r="L67" s="184">
        <v>1450</v>
      </c>
      <c r="M67" s="184">
        <f t="shared" si="0"/>
        <v>495</v>
      </c>
      <c r="N67" s="178"/>
      <c r="O67" s="179"/>
      <c r="P67" s="180"/>
      <c r="Q67" s="273">
        <v>0.3</v>
      </c>
      <c r="S67" s="192">
        <v>0.2</v>
      </c>
    </row>
    <row r="68" s="133" customFormat="1" ht="21" customHeight="1" spans="1:19">
      <c r="A68" s="146">
        <v>62</v>
      </c>
      <c r="B68" s="231">
        <v>87</v>
      </c>
      <c r="C68" s="152" t="s">
        <v>5317</v>
      </c>
      <c r="D68" s="237" t="s">
        <v>5318</v>
      </c>
      <c r="E68" s="159"/>
      <c r="F68" s="233" t="s">
        <v>5094</v>
      </c>
      <c r="G68" s="146">
        <v>1</v>
      </c>
      <c r="H68" s="155" t="s">
        <v>342</v>
      </c>
      <c r="I68" s="270" t="s">
        <v>5319</v>
      </c>
      <c r="J68" s="174"/>
      <c r="K68" s="184">
        <v>87000</v>
      </c>
      <c r="L68" s="184">
        <v>4350</v>
      </c>
      <c r="M68" s="184">
        <f t="shared" si="0"/>
        <v>165</v>
      </c>
      <c r="N68" s="178"/>
      <c r="O68" s="179"/>
      <c r="P68" s="180"/>
      <c r="Q68" s="273">
        <v>0.1</v>
      </c>
      <c r="S68" s="192">
        <v>0.6</v>
      </c>
    </row>
    <row r="69" s="133" customFormat="1" ht="21" customHeight="1" spans="1:19">
      <c r="A69" s="146">
        <v>63</v>
      </c>
      <c r="B69" s="231">
        <v>88</v>
      </c>
      <c r="C69" s="152" t="s">
        <v>5320</v>
      </c>
      <c r="D69" s="261" t="s">
        <v>5321</v>
      </c>
      <c r="E69" s="159"/>
      <c r="F69" s="242" t="s">
        <v>5094</v>
      </c>
      <c r="G69" s="146">
        <v>1</v>
      </c>
      <c r="H69" s="155" t="s">
        <v>342</v>
      </c>
      <c r="I69" s="267" t="s">
        <v>5227</v>
      </c>
      <c r="J69" s="174"/>
      <c r="K69" s="184">
        <v>2080</v>
      </c>
      <c r="L69" s="184">
        <v>104</v>
      </c>
      <c r="M69" s="184">
        <v>20</v>
      </c>
      <c r="N69" s="178"/>
      <c r="O69" s="179"/>
      <c r="P69" s="180"/>
      <c r="Q69" s="274" t="s">
        <v>5243</v>
      </c>
      <c r="S69" s="192">
        <v>0.15</v>
      </c>
    </row>
    <row r="70" s="133" customFormat="1" ht="21" customHeight="1" spans="1:19">
      <c r="A70" s="146">
        <v>64</v>
      </c>
      <c r="B70" s="231">
        <v>89</v>
      </c>
      <c r="C70" s="152" t="s">
        <v>5322</v>
      </c>
      <c r="D70" s="237" t="s">
        <v>5323</v>
      </c>
      <c r="E70" s="159"/>
      <c r="F70" s="237" t="s">
        <v>5121</v>
      </c>
      <c r="G70" s="146">
        <v>1</v>
      </c>
      <c r="H70" s="155" t="s">
        <v>342</v>
      </c>
      <c r="I70" s="270" t="s">
        <v>5319</v>
      </c>
      <c r="J70" s="174"/>
      <c r="K70" s="184">
        <v>4500</v>
      </c>
      <c r="L70" s="184">
        <v>225</v>
      </c>
      <c r="M70" s="184">
        <f t="shared" si="0"/>
        <v>24.75</v>
      </c>
      <c r="N70" s="178"/>
      <c r="O70" s="179"/>
      <c r="P70" s="180"/>
      <c r="Q70" s="273">
        <v>0.015</v>
      </c>
      <c r="S70" s="192">
        <v>0.15</v>
      </c>
    </row>
    <row r="71" s="133" customFormat="1" ht="21" customHeight="1" spans="1:19">
      <c r="A71" s="146">
        <v>65</v>
      </c>
      <c r="B71" s="231">
        <v>90</v>
      </c>
      <c r="C71" s="152" t="s">
        <v>5324</v>
      </c>
      <c r="D71" s="237" t="s">
        <v>5325</v>
      </c>
      <c r="E71" s="159"/>
      <c r="F71" s="237" t="s">
        <v>5094</v>
      </c>
      <c r="G71" s="146">
        <v>1</v>
      </c>
      <c r="H71" s="155" t="s">
        <v>342</v>
      </c>
      <c r="I71" s="270" t="s">
        <v>5326</v>
      </c>
      <c r="J71" s="174"/>
      <c r="K71" s="184">
        <v>5600</v>
      </c>
      <c r="L71" s="184">
        <v>280</v>
      </c>
      <c r="M71" s="184">
        <f t="shared" si="0"/>
        <v>82.5</v>
      </c>
      <c r="N71" s="178"/>
      <c r="O71" s="179"/>
      <c r="P71" s="180"/>
      <c r="Q71" s="273">
        <v>0.05</v>
      </c>
      <c r="S71" s="192">
        <v>0.35</v>
      </c>
    </row>
    <row r="72" s="133" customFormat="1" ht="21" customHeight="1" spans="1:19">
      <c r="A72" s="146">
        <v>66</v>
      </c>
      <c r="B72" s="231">
        <v>91</v>
      </c>
      <c r="C72" s="152" t="s">
        <v>5327</v>
      </c>
      <c r="D72" s="237" t="s">
        <v>5328</v>
      </c>
      <c r="E72" s="159"/>
      <c r="F72" s="237" t="s">
        <v>5121</v>
      </c>
      <c r="G72" s="146">
        <v>1</v>
      </c>
      <c r="H72" s="155" t="s">
        <v>342</v>
      </c>
      <c r="I72" s="270" t="s">
        <v>5319</v>
      </c>
      <c r="J72" s="174"/>
      <c r="K72" s="184">
        <v>3800</v>
      </c>
      <c r="L72" s="184">
        <v>190</v>
      </c>
      <c r="M72" s="184">
        <f t="shared" ref="M72:M130" si="1">Q72*1650</f>
        <v>82.5</v>
      </c>
      <c r="N72" s="178"/>
      <c r="O72" s="179"/>
      <c r="P72" s="180"/>
      <c r="Q72" s="273">
        <v>0.05</v>
      </c>
      <c r="S72" s="192">
        <v>0.39</v>
      </c>
    </row>
    <row r="73" s="133" customFormat="1" ht="21" customHeight="1" spans="1:19">
      <c r="A73" s="146">
        <v>67</v>
      </c>
      <c r="B73" s="231">
        <v>92</v>
      </c>
      <c r="C73" s="152" t="s">
        <v>5329</v>
      </c>
      <c r="D73" s="237" t="s">
        <v>5330</v>
      </c>
      <c r="E73" s="159"/>
      <c r="F73" s="237" t="s">
        <v>5121</v>
      </c>
      <c r="G73" s="146">
        <v>1</v>
      </c>
      <c r="H73" s="155" t="s">
        <v>342</v>
      </c>
      <c r="I73" s="270" t="s">
        <v>5319</v>
      </c>
      <c r="J73" s="174"/>
      <c r="K73" s="184">
        <v>4800</v>
      </c>
      <c r="L73" s="184">
        <v>240</v>
      </c>
      <c r="M73" s="184">
        <f t="shared" si="1"/>
        <v>99</v>
      </c>
      <c r="N73" s="178"/>
      <c r="O73" s="179"/>
      <c r="P73" s="180"/>
      <c r="Q73" s="273">
        <v>0.06</v>
      </c>
      <c r="S73" s="192">
        <v>0.015</v>
      </c>
    </row>
    <row r="74" s="133" customFormat="1" ht="21" customHeight="1" spans="1:19">
      <c r="A74" s="146">
        <v>68</v>
      </c>
      <c r="B74" s="231">
        <v>93</v>
      </c>
      <c r="C74" s="152" t="s">
        <v>5331</v>
      </c>
      <c r="D74" s="237" t="s">
        <v>5332</v>
      </c>
      <c r="E74" s="159"/>
      <c r="F74" s="275" t="s">
        <v>5094</v>
      </c>
      <c r="G74" s="146">
        <v>1</v>
      </c>
      <c r="H74" s="155" t="s">
        <v>342</v>
      </c>
      <c r="I74" s="270" t="s">
        <v>5319</v>
      </c>
      <c r="J74" s="174"/>
      <c r="K74" s="184">
        <v>8100</v>
      </c>
      <c r="L74" s="184">
        <v>405</v>
      </c>
      <c r="M74" s="184">
        <f t="shared" si="1"/>
        <v>132</v>
      </c>
      <c r="N74" s="178"/>
      <c r="O74" s="179"/>
      <c r="P74" s="180"/>
      <c r="Q74" s="273">
        <v>0.08</v>
      </c>
      <c r="S74" s="192">
        <v>0.1</v>
      </c>
    </row>
    <row r="75" s="133" customFormat="1" ht="21" customHeight="1" spans="1:19">
      <c r="A75" s="146">
        <v>69</v>
      </c>
      <c r="B75" s="231">
        <v>94</v>
      </c>
      <c r="C75" s="152" t="s">
        <v>5333</v>
      </c>
      <c r="D75" s="237" t="s">
        <v>5334</v>
      </c>
      <c r="E75" s="159"/>
      <c r="F75" s="275" t="s">
        <v>5094</v>
      </c>
      <c r="G75" s="146">
        <v>1</v>
      </c>
      <c r="H75" s="155" t="s">
        <v>342</v>
      </c>
      <c r="I75" s="270" t="s">
        <v>5311</v>
      </c>
      <c r="J75" s="174"/>
      <c r="K75" s="184">
        <v>26900</v>
      </c>
      <c r="L75" s="184">
        <v>1345</v>
      </c>
      <c r="M75" s="184">
        <f t="shared" si="1"/>
        <v>132</v>
      </c>
      <c r="N75" s="178"/>
      <c r="O75" s="179"/>
      <c r="P75" s="180"/>
      <c r="Q75" s="273">
        <v>0.08</v>
      </c>
      <c r="S75" s="192">
        <v>0.01</v>
      </c>
    </row>
    <row r="76" s="133" customFormat="1" ht="21" customHeight="1" spans="1:19">
      <c r="A76" s="146">
        <v>70</v>
      </c>
      <c r="B76" s="231">
        <v>95</v>
      </c>
      <c r="C76" s="152" t="s">
        <v>5335</v>
      </c>
      <c r="D76" s="237" t="s">
        <v>5336</v>
      </c>
      <c r="E76" s="159"/>
      <c r="F76" s="237" t="s">
        <v>5121</v>
      </c>
      <c r="G76" s="146">
        <v>1</v>
      </c>
      <c r="H76" s="155" t="s">
        <v>342</v>
      </c>
      <c r="I76" s="270" t="s">
        <v>5319</v>
      </c>
      <c r="J76" s="174"/>
      <c r="K76" s="184">
        <v>13000</v>
      </c>
      <c r="L76" s="184">
        <v>650</v>
      </c>
      <c r="M76" s="184">
        <f t="shared" si="1"/>
        <v>132</v>
      </c>
      <c r="N76" s="178"/>
      <c r="O76" s="179"/>
      <c r="P76" s="180"/>
      <c r="Q76" s="273">
        <v>0.08</v>
      </c>
      <c r="S76" s="192">
        <v>1.5</v>
      </c>
    </row>
    <row r="77" s="133" customFormat="1" ht="21" customHeight="1" spans="1:19">
      <c r="A77" s="146">
        <v>71</v>
      </c>
      <c r="B77" s="231">
        <v>96</v>
      </c>
      <c r="C77" s="152" t="s">
        <v>5337</v>
      </c>
      <c r="D77" s="237" t="s">
        <v>5336</v>
      </c>
      <c r="E77" s="159"/>
      <c r="F77" s="233" t="s">
        <v>5094</v>
      </c>
      <c r="G77" s="146">
        <v>1</v>
      </c>
      <c r="H77" s="155" t="s">
        <v>342</v>
      </c>
      <c r="I77" s="270" t="s">
        <v>5311</v>
      </c>
      <c r="J77" s="174"/>
      <c r="K77" s="184">
        <v>16900</v>
      </c>
      <c r="L77" s="184">
        <v>845</v>
      </c>
      <c r="M77" s="184">
        <f t="shared" si="1"/>
        <v>24.75</v>
      </c>
      <c r="N77" s="178"/>
      <c r="O77" s="179"/>
      <c r="P77" s="180"/>
      <c r="Q77" s="273">
        <v>0.015</v>
      </c>
      <c r="S77" s="192">
        <v>4</v>
      </c>
    </row>
    <row r="78" s="133" customFormat="1" ht="21" customHeight="1" spans="1:19">
      <c r="A78" s="146">
        <v>72</v>
      </c>
      <c r="B78" s="231">
        <v>97</v>
      </c>
      <c r="C78" s="152" t="s">
        <v>5338</v>
      </c>
      <c r="D78" s="261" t="s">
        <v>5339</v>
      </c>
      <c r="E78" s="161"/>
      <c r="F78" s="233" t="s">
        <v>5094</v>
      </c>
      <c r="G78" s="146">
        <v>1</v>
      </c>
      <c r="H78" s="155" t="s">
        <v>342</v>
      </c>
      <c r="I78" s="267" t="s">
        <v>5227</v>
      </c>
      <c r="J78" s="174"/>
      <c r="K78" s="184">
        <v>3200</v>
      </c>
      <c r="L78" s="184">
        <v>160</v>
      </c>
      <c r="M78" s="184">
        <f t="shared" si="1"/>
        <v>16.5</v>
      </c>
      <c r="N78" s="178"/>
      <c r="O78" s="179"/>
      <c r="P78" s="173"/>
      <c r="Q78" s="273">
        <v>0.01</v>
      </c>
      <c r="S78" s="192">
        <v>3.5</v>
      </c>
    </row>
    <row r="79" s="133" customFormat="1" ht="21" customHeight="1" spans="1:19">
      <c r="A79" s="146">
        <v>73</v>
      </c>
      <c r="B79" s="231">
        <v>98</v>
      </c>
      <c r="C79" s="152" t="s">
        <v>5340</v>
      </c>
      <c r="D79" s="237" t="s">
        <v>5341</v>
      </c>
      <c r="E79" s="161"/>
      <c r="F79" s="237" t="s">
        <v>5121</v>
      </c>
      <c r="G79" s="146">
        <v>1</v>
      </c>
      <c r="H79" s="155" t="s">
        <v>342</v>
      </c>
      <c r="I79" s="270" t="s">
        <v>5319</v>
      </c>
      <c r="J79" s="174"/>
      <c r="K79" s="184">
        <v>4800</v>
      </c>
      <c r="L79" s="184">
        <v>240</v>
      </c>
      <c r="M79" s="184">
        <f t="shared" si="1"/>
        <v>82.5</v>
      </c>
      <c r="N79" s="178"/>
      <c r="O79" s="179"/>
      <c r="P79" s="173"/>
      <c r="Q79" s="273">
        <v>0.05</v>
      </c>
      <c r="S79" s="192">
        <v>1.2</v>
      </c>
    </row>
    <row r="80" s="133" customFormat="1" ht="21" customHeight="1" spans="1:19">
      <c r="A80" s="146">
        <v>74</v>
      </c>
      <c r="B80" s="231">
        <v>99</v>
      </c>
      <c r="C80" s="152" t="s">
        <v>5342</v>
      </c>
      <c r="D80" s="237" t="s">
        <v>5343</v>
      </c>
      <c r="E80" s="161"/>
      <c r="F80" s="237" t="s">
        <v>5094</v>
      </c>
      <c r="G80" s="146">
        <v>1</v>
      </c>
      <c r="H80" s="155" t="s">
        <v>342</v>
      </c>
      <c r="I80" s="270" t="s">
        <v>5316</v>
      </c>
      <c r="J80" s="174"/>
      <c r="K80" s="184">
        <v>7500</v>
      </c>
      <c r="L80" s="184">
        <v>375</v>
      </c>
      <c r="M80" s="184">
        <f t="shared" si="1"/>
        <v>24.75</v>
      </c>
      <c r="N80" s="178"/>
      <c r="O80" s="179"/>
      <c r="P80" s="173"/>
      <c r="Q80" s="273">
        <v>0.015</v>
      </c>
      <c r="S80" s="192">
        <v>1</v>
      </c>
    </row>
    <row r="81" s="133" customFormat="1" ht="21" customHeight="1" spans="1:19">
      <c r="A81" s="146">
        <v>75</v>
      </c>
      <c r="B81" s="231">
        <v>100</v>
      </c>
      <c r="C81" s="152" t="s">
        <v>5344</v>
      </c>
      <c r="D81" s="237" t="s">
        <v>5345</v>
      </c>
      <c r="E81" s="161"/>
      <c r="F81" s="233" t="s">
        <v>5094</v>
      </c>
      <c r="G81" s="146">
        <v>1</v>
      </c>
      <c r="H81" s="155" t="s">
        <v>342</v>
      </c>
      <c r="I81" s="270" t="s">
        <v>5316</v>
      </c>
      <c r="J81" s="174"/>
      <c r="K81" s="184">
        <v>11060</v>
      </c>
      <c r="L81" s="184">
        <v>553</v>
      </c>
      <c r="M81" s="184">
        <f t="shared" si="1"/>
        <v>49.5</v>
      </c>
      <c r="N81" s="178"/>
      <c r="O81" s="179"/>
      <c r="P81" s="173"/>
      <c r="Q81" s="273">
        <v>0.03</v>
      </c>
      <c r="S81" s="192">
        <v>0.5</v>
      </c>
    </row>
    <row r="82" s="133" customFormat="1" ht="21" customHeight="1" spans="1:19">
      <c r="A82" s="146">
        <v>76</v>
      </c>
      <c r="B82" s="231">
        <v>101</v>
      </c>
      <c r="C82" s="152" t="s">
        <v>5346</v>
      </c>
      <c r="D82" s="237" t="s">
        <v>5345</v>
      </c>
      <c r="E82" s="161"/>
      <c r="F82" s="237" t="s">
        <v>5121</v>
      </c>
      <c r="G82" s="146">
        <v>1</v>
      </c>
      <c r="H82" s="155" t="s">
        <v>342</v>
      </c>
      <c r="I82" s="270" t="s">
        <v>5347</v>
      </c>
      <c r="J82" s="174"/>
      <c r="K82" s="184">
        <v>9480</v>
      </c>
      <c r="L82" s="184">
        <v>474</v>
      </c>
      <c r="M82" s="184">
        <f t="shared" si="1"/>
        <v>330</v>
      </c>
      <c r="N82" s="178"/>
      <c r="O82" s="179"/>
      <c r="P82" s="173"/>
      <c r="Q82" s="273">
        <v>0.2</v>
      </c>
      <c r="S82" s="192">
        <v>0.53</v>
      </c>
    </row>
    <row r="83" s="133" customFormat="1" ht="21" customHeight="1" spans="1:19">
      <c r="A83" s="146">
        <v>77</v>
      </c>
      <c r="B83" s="231">
        <v>102</v>
      </c>
      <c r="C83" s="152" t="s">
        <v>5348</v>
      </c>
      <c r="D83" s="237" t="s">
        <v>5349</v>
      </c>
      <c r="E83" s="161"/>
      <c r="F83" s="237" t="s">
        <v>5121</v>
      </c>
      <c r="G83" s="146">
        <v>1</v>
      </c>
      <c r="H83" s="155" t="s">
        <v>342</v>
      </c>
      <c r="I83" s="270" t="s">
        <v>5319</v>
      </c>
      <c r="J83" s="174"/>
      <c r="K83" s="184">
        <v>8500</v>
      </c>
      <c r="L83" s="184">
        <v>425</v>
      </c>
      <c r="M83" s="184">
        <f t="shared" si="1"/>
        <v>132</v>
      </c>
      <c r="N83" s="178"/>
      <c r="O83" s="179"/>
      <c r="P83" s="173"/>
      <c r="Q83" s="273">
        <v>0.08</v>
      </c>
      <c r="S83" s="192">
        <v>5</v>
      </c>
    </row>
    <row r="84" s="133" customFormat="1" ht="21" customHeight="1" spans="1:19">
      <c r="A84" s="146">
        <v>78</v>
      </c>
      <c r="B84" s="231">
        <v>103</v>
      </c>
      <c r="C84" s="152" t="s">
        <v>5350</v>
      </c>
      <c r="D84" s="261" t="s">
        <v>5351</v>
      </c>
      <c r="E84" s="161"/>
      <c r="F84" s="233" t="s">
        <v>5094</v>
      </c>
      <c r="G84" s="146">
        <v>1</v>
      </c>
      <c r="H84" s="155" t="s">
        <v>342</v>
      </c>
      <c r="I84" s="267" t="s">
        <v>5227</v>
      </c>
      <c r="J84" s="211"/>
      <c r="K84" s="184">
        <v>2560</v>
      </c>
      <c r="L84" s="184">
        <v>128</v>
      </c>
      <c r="M84" s="184">
        <f t="shared" si="1"/>
        <v>82.5</v>
      </c>
      <c r="N84" s="178"/>
      <c r="O84" s="179"/>
      <c r="P84" s="173"/>
      <c r="Q84" s="273">
        <v>0.05</v>
      </c>
      <c r="S84" s="192">
        <v>0.6</v>
      </c>
    </row>
    <row r="85" s="133" customFormat="1" ht="21" customHeight="1" spans="1:19">
      <c r="A85" s="146">
        <v>79</v>
      </c>
      <c r="B85" s="231">
        <v>104</v>
      </c>
      <c r="C85" s="152" t="s">
        <v>5352</v>
      </c>
      <c r="D85" s="237" t="s">
        <v>5353</v>
      </c>
      <c r="E85" s="161"/>
      <c r="F85" s="237" t="s">
        <v>5121</v>
      </c>
      <c r="G85" s="146">
        <v>1</v>
      </c>
      <c r="H85" s="155" t="s">
        <v>342</v>
      </c>
      <c r="I85" s="270" t="s">
        <v>5319</v>
      </c>
      <c r="J85" s="211"/>
      <c r="K85" s="184">
        <v>3600</v>
      </c>
      <c r="L85" s="184">
        <v>180</v>
      </c>
      <c r="M85" s="184">
        <f t="shared" si="1"/>
        <v>16.5</v>
      </c>
      <c r="N85" s="178"/>
      <c r="O85" s="179"/>
      <c r="P85" s="173"/>
      <c r="Q85" s="273">
        <v>0.01</v>
      </c>
      <c r="S85" s="192">
        <v>0.8</v>
      </c>
    </row>
    <row r="86" s="133" customFormat="1" ht="21" customHeight="1" spans="1:19">
      <c r="A86" s="146">
        <v>80</v>
      </c>
      <c r="B86" s="231">
        <v>105</v>
      </c>
      <c r="C86" s="152" t="s">
        <v>5354</v>
      </c>
      <c r="D86" s="237" t="s">
        <v>5355</v>
      </c>
      <c r="E86" s="161"/>
      <c r="F86" s="237" t="s">
        <v>5121</v>
      </c>
      <c r="G86" s="146">
        <v>1</v>
      </c>
      <c r="H86" s="155" t="s">
        <v>342</v>
      </c>
      <c r="I86" s="270" t="s">
        <v>5326</v>
      </c>
      <c r="J86" s="211"/>
      <c r="K86" s="184">
        <v>4600</v>
      </c>
      <c r="L86" s="184">
        <v>230</v>
      </c>
      <c r="M86" s="184">
        <v>5</v>
      </c>
      <c r="N86" s="178"/>
      <c r="O86" s="179"/>
      <c r="P86" s="173"/>
      <c r="Q86" s="274" t="s">
        <v>5312</v>
      </c>
      <c r="S86" s="192">
        <v>0.52</v>
      </c>
    </row>
    <row r="87" s="133" customFormat="1" ht="21" customHeight="1" spans="1:19">
      <c r="A87" s="146">
        <v>81</v>
      </c>
      <c r="B87" s="231">
        <v>106</v>
      </c>
      <c r="C87" s="152" t="s">
        <v>5356</v>
      </c>
      <c r="D87" s="261" t="s">
        <v>5357</v>
      </c>
      <c r="E87" s="161"/>
      <c r="F87" s="242" t="s">
        <v>5121</v>
      </c>
      <c r="G87" s="146">
        <v>1</v>
      </c>
      <c r="H87" s="155" t="s">
        <v>342</v>
      </c>
      <c r="I87" s="267" t="s">
        <v>5148</v>
      </c>
      <c r="J87" s="174"/>
      <c r="K87" s="184">
        <v>27000</v>
      </c>
      <c r="L87" s="184">
        <v>1350</v>
      </c>
      <c r="M87" s="184">
        <f t="shared" si="1"/>
        <v>330</v>
      </c>
      <c r="N87" s="178"/>
      <c r="O87" s="179"/>
      <c r="P87" s="173"/>
      <c r="Q87" s="273">
        <v>0.2</v>
      </c>
      <c r="S87" s="192">
        <v>0.03</v>
      </c>
    </row>
    <row r="88" s="133" customFormat="1" ht="21" customHeight="1" spans="1:19">
      <c r="A88" s="146">
        <v>82</v>
      </c>
      <c r="B88" s="231">
        <v>107</v>
      </c>
      <c r="C88" s="152" t="s">
        <v>5358</v>
      </c>
      <c r="D88" s="261" t="s">
        <v>5359</v>
      </c>
      <c r="E88" s="161"/>
      <c r="F88" s="242" t="s">
        <v>5121</v>
      </c>
      <c r="G88" s="146">
        <v>1</v>
      </c>
      <c r="H88" s="155" t="s">
        <v>342</v>
      </c>
      <c r="I88" s="267" t="s">
        <v>5100</v>
      </c>
      <c r="J88" s="174"/>
      <c r="K88" s="184">
        <v>3000</v>
      </c>
      <c r="L88" s="184">
        <v>150</v>
      </c>
      <c r="M88" s="184">
        <v>5</v>
      </c>
      <c r="N88" s="178"/>
      <c r="O88" s="179"/>
      <c r="P88" s="173"/>
      <c r="Q88" s="274" t="s">
        <v>5312</v>
      </c>
      <c r="S88" s="192">
        <v>0.03</v>
      </c>
    </row>
    <row r="89" s="133" customFormat="1" ht="21" customHeight="1" spans="1:19">
      <c r="A89" s="146">
        <v>83</v>
      </c>
      <c r="B89" s="231">
        <v>108</v>
      </c>
      <c r="C89" s="152" t="s">
        <v>5360</v>
      </c>
      <c r="D89" s="276" t="s">
        <v>5361</v>
      </c>
      <c r="E89" s="161"/>
      <c r="F89" s="242" t="s">
        <v>5094</v>
      </c>
      <c r="G89" s="146">
        <v>1</v>
      </c>
      <c r="H89" s="155" t="s">
        <v>342</v>
      </c>
      <c r="I89" s="299" t="s">
        <v>5362</v>
      </c>
      <c r="J89" s="174"/>
      <c r="K89" s="184">
        <v>2720</v>
      </c>
      <c r="L89" s="184">
        <v>136</v>
      </c>
      <c r="M89" s="184">
        <v>3</v>
      </c>
      <c r="N89" s="178"/>
      <c r="O89" s="179"/>
      <c r="P89" s="173"/>
      <c r="Q89" s="274" t="s">
        <v>5363</v>
      </c>
      <c r="S89" s="192">
        <v>2.3</v>
      </c>
    </row>
    <row r="90" s="133" customFormat="1" ht="21" customHeight="1" spans="1:19">
      <c r="A90" s="146">
        <v>84</v>
      </c>
      <c r="B90" s="231">
        <v>109</v>
      </c>
      <c r="C90" s="152" t="s">
        <v>5364</v>
      </c>
      <c r="D90" s="277" t="s">
        <v>5365</v>
      </c>
      <c r="E90" s="161"/>
      <c r="F90" s="242" t="s">
        <v>5094</v>
      </c>
      <c r="G90" s="146">
        <v>1</v>
      </c>
      <c r="H90" s="155" t="s">
        <v>342</v>
      </c>
      <c r="I90" s="299" t="s">
        <v>5366</v>
      </c>
      <c r="J90" s="174"/>
      <c r="K90" s="184">
        <v>9800</v>
      </c>
      <c r="L90" s="184">
        <v>490</v>
      </c>
      <c r="M90" s="184">
        <f t="shared" si="1"/>
        <v>82.5</v>
      </c>
      <c r="N90" s="178"/>
      <c r="O90" s="179"/>
      <c r="P90" s="173"/>
      <c r="Q90" s="273">
        <v>0.05</v>
      </c>
      <c r="S90" s="192">
        <v>0.58</v>
      </c>
    </row>
    <row r="91" s="133" customFormat="1" ht="21" customHeight="1" spans="1:19">
      <c r="A91" s="146">
        <v>85</v>
      </c>
      <c r="B91" s="231">
        <v>110</v>
      </c>
      <c r="C91" s="152" t="s">
        <v>5367</v>
      </c>
      <c r="D91" s="233" t="s">
        <v>5368</v>
      </c>
      <c r="E91" s="161"/>
      <c r="F91" s="257" t="s">
        <v>5121</v>
      </c>
      <c r="G91" s="146">
        <v>1</v>
      </c>
      <c r="H91" s="155" t="s">
        <v>342</v>
      </c>
      <c r="I91" s="300">
        <v>20070524</v>
      </c>
      <c r="J91" s="174"/>
      <c r="K91" s="184">
        <v>50300</v>
      </c>
      <c r="L91" s="184">
        <v>2515</v>
      </c>
      <c r="M91" s="184">
        <v>10</v>
      </c>
      <c r="N91" s="178"/>
      <c r="O91" s="179"/>
      <c r="P91" s="173"/>
      <c r="Q91" s="274" t="s">
        <v>5296</v>
      </c>
      <c r="S91" s="192">
        <v>0.6</v>
      </c>
    </row>
    <row r="92" s="133" customFormat="1" ht="21" customHeight="1" spans="1:19">
      <c r="A92" s="146">
        <v>86</v>
      </c>
      <c r="B92" s="231">
        <v>111</v>
      </c>
      <c r="C92" s="152" t="s">
        <v>5369</v>
      </c>
      <c r="D92" s="237" t="s">
        <v>5370</v>
      </c>
      <c r="E92" s="161"/>
      <c r="F92" s="237" t="s">
        <v>5094</v>
      </c>
      <c r="G92" s="146">
        <v>1</v>
      </c>
      <c r="H92" s="155" t="s">
        <v>342</v>
      </c>
      <c r="I92" s="270" t="s">
        <v>5319</v>
      </c>
      <c r="J92" s="174"/>
      <c r="K92" s="184">
        <v>2000</v>
      </c>
      <c r="L92" s="184">
        <v>100</v>
      </c>
      <c r="M92" s="184">
        <v>20</v>
      </c>
      <c r="N92" s="178"/>
      <c r="O92" s="179"/>
      <c r="P92" s="173"/>
      <c r="Q92" s="274" t="s">
        <v>5243</v>
      </c>
      <c r="S92" s="192">
        <v>0.8</v>
      </c>
    </row>
    <row r="93" s="133" customFormat="1" ht="21" customHeight="1" spans="1:19">
      <c r="A93" s="146">
        <v>87</v>
      </c>
      <c r="B93" s="231">
        <v>112</v>
      </c>
      <c r="C93" s="152" t="s">
        <v>5371</v>
      </c>
      <c r="D93" s="237" t="s">
        <v>5372</v>
      </c>
      <c r="E93" s="161"/>
      <c r="F93" s="237" t="s">
        <v>5094</v>
      </c>
      <c r="G93" s="146">
        <v>1</v>
      </c>
      <c r="H93" s="155" t="s">
        <v>342</v>
      </c>
      <c r="I93" s="270" t="s">
        <v>5319</v>
      </c>
      <c r="J93" s="174"/>
      <c r="K93" s="184">
        <v>2600</v>
      </c>
      <c r="L93" s="184">
        <v>130</v>
      </c>
      <c r="M93" s="184">
        <v>30</v>
      </c>
      <c r="N93" s="178"/>
      <c r="O93" s="179"/>
      <c r="P93" s="173"/>
      <c r="Q93" s="274" t="s">
        <v>5373</v>
      </c>
      <c r="S93" s="192">
        <v>0.07</v>
      </c>
    </row>
    <row r="94" s="133" customFormat="1" ht="21" customHeight="1" spans="1:19">
      <c r="A94" s="146">
        <v>88</v>
      </c>
      <c r="B94" s="231">
        <v>113</v>
      </c>
      <c r="C94" s="152" t="s">
        <v>5374</v>
      </c>
      <c r="D94" s="237" t="s">
        <v>5372</v>
      </c>
      <c r="E94" s="161"/>
      <c r="F94" s="237" t="s">
        <v>5121</v>
      </c>
      <c r="G94" s="146">
        <v>1</v>
      </c>
      <c r="H94" s="155" t="s">
        <v>342</v>
      </c>
      <c r="I94" s="270" t="s">
        <v>5311</v>
      </c>
      <c r="J94" s="174"/>
      <c r="K94" s="184">
        <v>2650</v>
      </c>
      <c r="L94" s="184">
        <v>132.5</v>
      </c>
      <c r="M94" s="184">
        <f t="shared" si="1"/>
        <v>82.5</v>
      </c>
      <c r="N94" s="178"/>
      <c r="O94" s="179"/>
      <c r="P94" s="173"/>
      <c r="Q94" s="273">
        <v>0.05</v>
      </c>
      <c r="S94" s="192">
        <v>0.07</v>
      </c>
    </row>
    <row r="95" s="133" customFormat="1" ht="21" customHeight="1" spans="1:19">
      <c r="A95" s="146">
        <v>89</v>
      </c>
      <c r="B95" s="231">
        <v>114</v>
      </c>
      <c r="C95" s="152" t="s">
        <v>5375</v>
      </c>
      <c r="D95" s="237" t="s">
        <v>5372</v>
      </c>
      <c r="E95" s="161"/>
      <c r="F95" s="237" t="s">
        <v>5094</v>
      </c>
      <c r="G95" s="146">
        <v>1</v>
      </c>
      <c r="H95" s="155" t="s">
        <v>342</v>
      </c>
      <c r="I95" s="270" t="s">
        <v>5122</v>
      </c>
      <c r="J95" s="174"/>
      <c r="K95" s="184">
        <v>2800</v>
      </c>
      <c r="L95" s="184">
        <v>140</v>
      </c>
      <c r="M95" s="184">
        <v>50</v>
      </c>
      <c r="N95" s="178"/>
      <c r="O95" s="179"/>
      <c r="P95" s="173"/>
      <c r="Q95" s="274" t="s">
        <v>5217</v>
      </c>
      <c r="S95" s="192">
        <v>0.07</v>
      </c>
    </row>
    <row r="96" s="133" customFormat="1" ht="21" customHeight="1" spans="1:19">
      <c r="A96" s="146">
        <v>90</v>
      </c>
      <c r="B96" s="278">
        <v>115</v>
      </c>
      <c r="C96" s="208" t="s">
        <v>5376</v>
      </c>
      <c r="D96" s="279" t="s">
        <v>5377</v>
      </c>
      <c r="E96" s="161"/>
      <c r="F96" s="280" t="s">
        <v>5094</v>
      </c>
      <c r="G96" s="146">
        <v>1</v>
      </c>
      <c r="H96" s="155" t="s">
        <v>342</v>
      </c>
      <c r="I96" s="301" t="s">
        <v>5311</v>
      </c>
      <c r="J96" s="174"/>
      <c r="K96" s="184">
        <v>94338</v>
      </c>
      <c r="L96" s="184">
        <v>4716.9</v>
      </c>
      <c r="M96" s="177">
        <v>0</v>
      </c>
      <c r="N96" s="178"/>
      <c r="O96" s="179"/>
      <c r="P96" s="173"/>
      <c r="Q96" s="309"/>
      <c r="S96" s="192">
        <v>0.02</v>
      </c>
    </row>
    <row r="97" s="133" customFormat="1" ht="21" customHeight="1" spans="1:19">
      <c r="A97" s="146">
        <v>91</v>
      </c>
      <c r="B97" s="231">
        <v>116</v>
      </c>
      <c r="C97" s="152" t="s">
        <v>5378</v>
      </c>
      <c r="D97" s="237" t="s">
        <v>5379</v>
      </c>
      <c r="E97" s="161"/>
      <c r="F97" s="237" t="s">
        <v>5121</v>
      </c>
      <c r="G97" s="146">
        <v>1</v>
      </c>
      <c r="H97" s="155" t="s">
        <v>342</v>
      </c>
      <c r="I97" s="270" t="s">
        <v>5319</v>
      </c>
      <c r="J97" s="174"/>
      <c r="K97" s="184">
        <v>3500</v>
      </c>
      <c r="L97" s="184">
        <v>175</v>
      </c>
      <c r="M97" s="184">
        <v>10</v>
      </c>
      <c r="N97" s="178"/>
      <c r="O97" s="179"/>
      <c r="P97" s="173"/>
      <c r="Q97" s="274" t="s">
        <v>5296</v>
      </c>
      <c r="S97" s="192">
        <v>0.03</v>
      </c>
    </row>
    <row r="98" s="133" customFormat="1" ht="21" customHeight="1" spans="1:19">
      <c r="A98" s="146">
        <v>92</v>
      </c>
      <c r="B98" s="231">
        <v>117</v>
      </c>
      <c r="C98" s="152" t="s">
        <v>5380</v>
      </c>
      <c r="D98" s="237" t="s">
        <v>5379</v>
      </c>
      <c r="E98" s="161"/>
      <c r="F98" s="233" t="s">
        <v>5094</v>
      </c>
      <c r="G98" s="146">
        <v>1</v>
      </c>
      <c r="H98" s="155" t="s">
        <v>342</v>
      </c>
      <c r="I98" s="270" t="s">
        <v>5122</v>
      </c>
      <c r="J98" s="174"/>
      <c r="K98" s="184">
        <v>2550</v>
      </c>
      <c r="L98" s="184">
        <v>127.5</v>
      </c>
      <c r="M98" s="184">
        <v>5</v>
      </c>
      <c r="N98" s="178"/>
      <c r="O98" s="179"/>
      <c r="P98" s="173"/>
      <c r="Q98" s="274" t="s">
        <v>5312</v>
      </c>
      <c r="S98" s="192">
        <v>0.03</v>
      </c>
    </row>
    <row r="99" s="133" customFormat="1" ht="21" customHeight="1" spans="1:19">
      <c r="A99" s="146">
        <v>93</v>
      </c>
      <c r="B99" s="231">
        <v>118</v>
      </c>
      <c r="C99" s="152" t="s">
        <v>5381</v>
      </c>
      <c r="D99" s="237" t="s">
        <v>5382</v>
      </c>
      <c r="E99" s="161"/>
      <c r="F99" s="233" t="s">
        <v>5094</v>
      </c>
      <c r="G99" s="146">
        <v>1</v>
      </c>
      <c r="H99" s="155" t="s">
        <v>342</v>
      </c>
      <c r="I99" s="270" t="s">
        <v>5319</v>
      </c>
      <c r="J99" s="174"/>
      <c r="K99" s="184">
        <v>1500</v>
      </c>
      <c r="L99" s="184">
        <v>75</v>
      </c>
      <c r="M99" s="184">
        <v>5</v>
      </c>
      <c r="N99" s="178"/>
      <c r="O99" s="179"/>
      <c r="P99" s="173"/>
      <c r="Q99" s="274" t="s">
        <v>5312</v>
      </c>
      <c r="S99" s="192">
        <v>0.05</v>
      </c>
    </row>
    <row r="100" s="133" customFormat="1" ht="21" customHeight="1" spans="1:19">
      <c r="A100" s="146">
        <v>94</v>
      </c>
      <c r="B100" s="231">
        <v>119</v>
      </c>
      <c r="C100" s="152" t="s">
        <v>5383</v>
      </c>
      <c r="D100" s="237" t="s">
        <v>5384</v>
      </c>
      <c r="E100" s="161"/>
      <c r="F100" s="237" t="s">
        <v>5121</v>
      </c>
      <c r="G100" s="146">
        <v>1</v>
      </c>
      <c r="H100" s="155" t="s">
        <v>342</v>
      </c>
      <c r="I100" s="270" t="s">
        <v>5264</v>
      </c>
      <c r="J100" s="174"/>
      <c r="K100" s="184">
        <v>5800</v>
      </c>
      <c r="L100" s="184">
        <v>290</v>
      </c>
      <c r="M100" s="184">
        <f t="shared" si="1"/>
        <v>82.5</v>
      </c>
      <c r="N100" s="178"/>
      <c r="O100" s="179"/>
      <c r="P100" s="173"/>
      <c r="Q100" s="273">
        <v>0.05</v>
      </c>
      <c r="S100" s="192">
        <v>0.05</v>
      </c>
    </row>
    <row r="101" s="133" customFormat="1" ht="21" customHeight="1" spans="1:19">
      <c r="A101" s="146">
        <v>95</v>
      </c>
      <c r="B101" s="231">
        <v>120</v>
      </c>
      <c r="C101" s="152" t="s">
        <v>5385</v>
      </c>
      <c r="D101" s="237" t="s">
        <v>5386</v>
      </c>
      <c r="E101" s="161"/>
      <c r="F101" s="237" t="s">
        <v>5121</v>
      </c>
      <c r="G101" s="146">
        <v>1</v>
      </c>
      <c r="H101" s="155" t="s">
        <v>342</v>
      </c>
      <c r="I101" s="270" t="s">
        <v>5311</v>
      </c>
      <c r="J101" s="174"/>
      <c r="K101" s="184">
        <v>6750</v>
      </c>
      <c r="L101" s="184">
        <v>337.5</v>
      </c>
      <c r="M101" s="184">
        <v>10</v>
      </c>
      <c r="N101" s="178"/>
      <c r="O101" s="179"/>
      <c r="P101" s="173"/>
      <c r="Q101" s="274" t="s">
        <v>5296</v>
      </c>
      <c r="S101" s="192">
        <v>1</v>
      </c>
    </row>
    <row r="102" s="133" customFormat="1" ht="21" customHeight="1" spans="1:19">
      <c r="A102" s="146">
        <v>96</v>
      </c>
      <c r="B102" s="231">
        <v>121</v>
      </c>
      <c r="C102" s="152" t="s">
        <v>5387</v>
      </c>
      <c r="D102" s="237" t="s">
        <v>5388</v>
      </c>
      <c r="E102" s="161"/>
      <c r="F102" s="233" t="s">
        <v>5094</v>
      </c>
      <c r="G102" s="146">
        <v>1</v>
      </c>
      <c r="H102" s="155" t="s">
        <v>342</v>
      </c>
      <c r="I102" s="270" t="s">
        <v>5319</v>
      </c>
      <c r="J102" s="174"/>
      <c r="K102" s="184">
        <v>2600</v>
      </c>
      <c r="L102" s="184">
        <v>130</v>
      </c>
      <c r="M102" s="184">
        <v>20</v>
      </c>
      <c r="N102" s="178"/>
      <c r="O102" s="179"/>
      <c r="P102" s="173"/>
      <c r="Q102" s="274" t="s">
        <v>5243</v>
      </c>
      <c r="S102" s="192">
        <v>2.3</v>
      </c>
    </row>
    <row r="103" s="133" customFormat="1" ht="21" customHeight="1" spans="1:19">
      <c r="A103" s="146">
        <v>97</v>
      </c>
      <c r="B103" s="231">
        <v>122</v>
      </c>
      <c r="C103" s="152" t="s">
        <v>5389</v>
      </c>
      <c r="D103" s="237" t="s">
        <v>5390</v>
      </c>
      <c r="E103" s="161"/>
      <c r="F103" s="237" t="s">
        <v>5121</v>
      </c>
      <c r="G103" s="146">
        <v>1</v>
      </c>
      <c r="H103" s="155" t="s">
        <v>342</v>
      </c>
      <c r="I103" s="270" t="s">
        <v>5264</v>
      </c>
      <c r="J103" s="174"/>
      <c r="K103" s="184">
        <v>4000</v>
      </c>
      <c r="L103" s="184">
        <v>200</v>
      </c>
      <c r="M103" s="184">
        <v>10</v>
      </c>
      <c r="N103" s="178"/>
      <c r="O103" s="179"/>
      <c r="P103" s="173"/>
      <c r="Q103" s="274" t="s">
        <v>5296</v>
      </c>
      <c r="S103" s="192">
        <v>2</v>
      </c>
    </row>
    <row r="104" s="133" customFormat="1" ht="21" customHeight="1" spans="1:19">
      <c r="A104" s="146">
        <v>98</v>
      </c>
      <c r="B104" s="231">
        <v>123</v>
      </c>
      <c r="C104" s="152" t="s">
        <v>5391</v>
      </c>
      <c r="D104" s="237" t="s">
        <v>5392</v>
      </c>
      <c r="E104" s="161"/>
      <c r="F104" s="237" t="s">
        <v>5121</v>
      </c>
      <c r="G104" s="146">
        <v>1</v>
      </c>
      <c r="H104" s="155" t="s">
        <v>342</v>
      </c>
      <c r="I104" s="270" t="s">
        <v>5264</v>
      </c>
      <c r="J104" s="174"/>
      <c r="K104" s="184">
        <v>2020</v>
      </c>
      <c r="L104" s="184">
        <v>101</v>
      </c>
      <c r="M104" s="184">
        <v>5</v>
      </c>
      <c r="N104" s="178"/>
      <c r="O104" s="179"/>
      <c r="P104" s="173"/>
      <c r="Q104" s="274" t="s">
        <v>5312</v>
      </c>
      <c r="S104" s="192"/>
    </row>
    <row r="105" s="133" customFormat="1" ht="21" customHeight="1" spans="1:19">
      <c r="A105" s="146">
        <v>99</v>
      </c>
      <c r="B105" s="231">
        <v>124</v>
      </c>
      <c r="C105" s="152" t="s">
        <v>5393</v>
      </c>
      <c r="D105" s="237" t="s">
        <v>5394</v>
      </c>
      <c r="E105" s="161"/>
      <c r="F105" s="237" t="s">
        <v>5121</v>
      </c>
      <c r="G105" s="146">
        <v>1</v>
      </c>
      <c r="H105" s="155" t="s">
        <v>342</v>
      </c>
      <c r="I105" s="270" t="s">
        <v>5326</v>
      </c>
      <c r="J105" s="174"/>
      <c r="K105" s="184">
        <v>2650</v>
      </c>
      <c r="L105" s="184">
        <v>132.5</v>
      </c>
      <c r="M105" s="184">
        <v>20</v>
      </c>
      <c r="N105" s="178"/>
      <c r="O105" s="179"/>
      <c r="P105" s="173"/>
      <c r="Q105" s="274" t="s">
        <v>5243</v>
      </c>
      <c r="S105" s="192"/>
    </row>
    <row r="106" s="133" customFormat="1" ht="21" customHeight="1" spans="1:19">
      <c r="A106" s="146">
        <v>100</v>
      </c>
      <c r="B106" s="231">
        <v>125</v>
      </c>
      <c r="C106" s="152" t="s">
        <v>5395</v>
      </c>
      <c r="D106" s="237" t="s">
        <v>5396</v>
      </c>
      <c r="E106" s="161"/>
      <c r="F106" s="257" t="s">
        <v>5094</v>
      </c>
      <c r="G106" s="146">
        <v>1</v>
      </c>
      <c r="H106" s="155" t="s">
        <v>342</v>
      </c>
      <c r="I106" s="270" t="s">
        <v>5319</v>
      </c>
      <c r="J106" s="174"/>
      <c r="K106" s="184">
        <v>140000</v>
      </c>
      <c r="L106" s="184">
        <v>7000</v>
      </c>
      <c r="M106" s="184">
        <v>20</v>
      </c>
      <c r="N106" s="178"/>
      <c r="O106" s="179"/>
      <c r="P106" s="173"/>
      <c r="Q106" s="274" t="s">
        <v>5243</v>
      </c>
      <c r="S106" s="192">
        <v>0.1</v>
      </c>
    </row>
    <row r="107" s="133" customFormat="1" ht="21" customHeight="1" spans="1:19">
      <c r="A107" s="146">
        <v>101</v>
      </c>
      <c r="B107" s="231">
        <v>126</v>
      </c>
      <c r="C107" s="281" t="s">
        <v>5397</v>
      </c>
      <c r="D107" s="233" t="s">
        <v>5398</v>
      </c>
      <c r="E107" s="161"/>
      <c r="F107" s="233" t="s">
        <v>5094</v>
      </c>
      <c r="G107" s="146">
        <v>1</v>
      </c>
      <c r="H107" s="155" t="s">
        <v>342</v>
      </c>
      <c r="I107" s="302" t="s">
        <v>5130</v>
      </c>
      <c r="J107" s="174"/>
      <c r="K107" s="184">
        <v>6000</v>
      </c>
      <c r="L107" s="184">
        <v>300</v>
      </c>
      <c r="M107" s="184">
        <v>10</v>
      </c>
      <c r="N107" s="178"/>
      <c r="O107" s="179"/>
      <c r="P107" s="173"/>
      <c r="Q107" s="274" t="s">
        <v>5296</v>
      </c>
      <c r="S107" s="192">
        <v>0.02</v>
      </c>
    </row>
    <row r="108" s="133" customFormat="1" ht="21" customHeight="1" spans="1:19">
      <c r="A108" s="146">
        <v>102</v>
      </c>
      <c r="B108" s="231">
        <v>134</v>
      </c>
      <c r="C108" s="282" t="s">
        <v>5399</v>
      </c>
      <c r="D108" s="241" t="s">
        <v>5400</v>
      </c>
      <c r="E108" s="161"/>
      <c r="F108" s="242" t="s">
        <v>5094</v>
      </c>
      <c r="G108" s="146">
        <v>1</v>
      </c>
      <c r="H108" s="155" t="s">
        <v>342</v>
      </c>
      <c r="I108" s="266">
        <v>20020903</v>
      </c>
      <c r="J108" s="174"/>
      <c r="K108" s="184">
        <v>290000</v>
      </c>
      <c r="L108" s="184">
        <v>14500</v>
      </c>
      <c r="M108" s="184">
        <f t="shared" si="1"/>
        <v>21450</v>
      </c>
      <c r="N108" s="178"/>
      <c r="O108" s="179"/>
      <c r="P108" s="173"/>
      <c r="Q108" s="273">
        <v>13</v>
      </c>
      <c r="S108" s="192">
        <v>0.05</v>
      </c>
    </row>
    <row r="109" s="133" customFormat="1" ht="21" customHeight="1" spans="1:19">
      <c r="A109" s="146">
        <v>103</v>
      </c>
      <c r="B109" s="231">
        <v>135</v>
      </c>
      <c r="C109" s="282" t="s">
        <v>5401</v>
      </c>
      <c r="D109" s="241" t="s">
        <v>5400</v>
      </c>
      <c r="E109" s="161"/>
      <c r="F109" s="242" t="s">
        <v>5094</v>
      </c>
      <c r="G109" s="146">
        <v>1</v>
      </c>
      <c r="H109" s="155" t="s">
        <v>342</v>
      </c>
      <c r="I109" s="266">
        <v>20040903</v>
      </c>
      <c r="J109" s="174"/>
      <c r="K109" s="184">
        <v>215000</v>
      </c>
      <c r="L109" s="184">
        <v>10750</v>
      </c>
      <c r="M109" s="184">
        <f t="shared" si="1"/>
        <v>21450</v>
      </c>
      <c r="N109" s="178"/>
      <c r="O109" s="179"/>
      <c r="P109" s="173"/>
      <c r="Q109" s="273">
        <v>13</v>
      </c>
      <c r="S109" s="192">
        <v>0.02</v>
      </c>
    </row>
    <row r="110" s="133" customFormat="1" ht="21" customHeight="1" spans="1:19">
      <c r="A110" s="146">
        <v>104</v>
      </c>
      <c r="B110" s="231">
        <v>144</v>
      </c>
      <c r="C110" s="283" t="s">
        <v>5402</v>
      </c>
      <c r="D110" s="250" t="s">
        <v>5403</v>
      </c>
      <c r="E110" s="161"/>
      <c r="F110" s="233" t="s">
        <v>5094</v>
      </c>
      <c r="G110" s="146">
        <v>1</v>
      </c>
      <c r="H110" s="155" t="s">
        <v>342</v>
      </c>
      <c r="I110" s="266" t="s">
        <v>5230</v>
      </c>
      <c r="J110" s="174"/>
      <c r="K110" s="184">
        <v>72960</v>
      </c>
      <c r="L110" s="184">
        <v>3648</v>
      </c>
      <c r="M110" s="184">
        <f t="shared" si="1"/>
        <v>247.5</v>
      </c>
      <c r="N110" s="178"/>
      <c r="O110" s="179"/>
      <c r="P110" s="173"/>
      <c r="Q110" s="273">
        <v>0.15</v>
      </c>
      <c r="S110" s="192">
        <v>0.03</v>
      </c>
    </row>
    <row r="111" s="133" customFormat="1" ht="21" customHeight="1" spans="1:19">
      <c r="A111" s="146">
        <v>105</v>
      </c>
      <c r="B111" s="231">
        <v>157</v>
      </c>
      <c r="C111" s="284" t="s">
        <v>5404</v>
      </c>
      <c r="D111" s="285" t="s">
        <v>4515</v>
      </c>
      <c r="E111" s="161"/>
      <c r="F111" s="233" t="s">
        <v>5094</v>
      </c>
      <c r="G111" s="146">
        <v>1</v>
      </c>
      <c r="H111" s="155" t="s">
        <v>342</v>
      </c>
      <c r="I111" s="303">
        <v>20111222</v>
      </c>
      <c r="J111" s="174"/>
      <c r="K111" s="184">
        <v>14500</v>
      </c>
      <c r="L111" s="184">
        <v>725</v>
      </c>
      <c r="M111" s="184">
        <f t="shared" si="1"/>
        <v>82.5</v>
      </c>
      <c r="N111" s="178"/>
      <c r="O111" s="179"/>
      <c r="P111" s="173"/>
      <c r="Q111" s="273">
        <v>0.05</v>
      </c>
      <c r="S111" s="192">
        <v>0.02</v>
      </c>
    </row>
    <row r="112" s="133" customFormat="1" ht="21" customHeight="1" spans="1:19">
      <c r="A112" s="146">
        <v>106</v>
      </c>
      <c r="B112" s="231">
        <v>158</v>
      </c>
      <c r="C112" s="284" t="s">
        <v>5404</v>
      </c>
      <c r="D112" s="285" t="s">
        <v>4515</v>
      </c>
      <c r="E112" s="161"/>
      <c r="F112" s="233" t="s">
        <v>5094</v>
      </c>
      <c r="G112" s="146">
        <v>1</v>
      </c>
      <c r="H112" s="155" t="s">
        <v>342</v>
      </c>
      <c r="I112" s="303">
        <v>20111222</v>
      </c>
      <c r="J112" s="174"/>
      <c r="K112" s="184">
        <v>14500</v>
      </c>
      <c r="L112" s="184">
        <v>725</v>
      </c>
      <c r="M112" s="184">
        <f t="shared" si="1"/>
        <v>82.5</v>
      </c>
      <c r="N112" s="178"/>
      <c r="O112" s="179"/>
      <c r="P112" s="173"/>
      <c r="Q112" s="273">
        <v>0.05</v>
      </c>
      <c r="S112" s="192">
        <v>0.02</v>
      </c>
    </row>
    <row r="113" s="133" customFormat="1" ht="21" customHeight="1" spans="1:19">
      <c r="A113" s="146">
        <v>107</v>
      </c>
      <c r="B113" s="231">
        <v>159</v>
      </c>
      <c r="C113" s="286" t="s">
        <v>5405</v>
      </c>
      <c r="D113" s="287" t="s">
        <v>4515</v>
      </c>
      <c r="E113" s="161"/>
      <c r="F113" s="233" t="s">
        <v>5094</v>
      </c>
      <c r="G113" s="146">
        <v>1</v>
      </c>
      <c r="H113" s="155" t="s">
        <v>342</v>
      </c>
      <c r="I113" s="303" t="s">
        <v>5221</v>
      </c>
      <c r="J113" s="174"/>
      <c r="K113" s="184">
        <v>14500</v>
      </c>
      <c r="L113" s="184">
        <v>725</v>
      </c>
      <c r="M113" s="184">
        <f t="shared" si="1"/>
        <v>82.5</v>
      </c>
      <c r="N113" s="178"/>
      <c r="O113" s="179"/>
      <c r="P113" s="173"/>
      <c r="Q113" s="273">
        <v>0.05</v>
      </c>
      <c r="S113" s="192">
        <v>0.03</v>
      </c>
    </row>
    <row r="114" s="133" customFormat="1" ht="21" customHeight="1" spans="1:19">
      <c r="A114" s="146">
        <v>108</v>
      </c>
      <c r="B114" s="231">
        <v>160</v>
      </c>
      <c r="C114" s="288" t="s">
        <v>5406</v>
      </c>
      <c r="D114" s="289" t="s">
        <v>1066</v>
      </c>
      <c r="E114" s="161"/>
      <c r="F114" s="233" t="s">
        <v>5094</v>
      </c>
      <c r="G114" s="146">
        <v>1</v>
      </c>
      <c r="H114" s="155" t="s">
        <v>342</v>
      </c>
      <c r="I114" s="303">
        <v>20101211</v>
      </c>
      <c r="J114" s="174"/>
      <c r="K114" s="184">
        <v>35990</v>
      </c>
      <c r="L114" s="184">
        <v>1799.5</v>
      </c>
      <c r="M114" s="184">
        <f>6000*Q114</f>
        <v>7800</v>
      </c>
      <c r="N114" s="178"/>
      <c r="O114" s="179"/>
      <c r="P114" s="173"/>
      <c r="Q114" s="273">
        <v>1.3</v>
      </c>
      <c r="S114" s="192"/>
    </row>
    <row r="115" s="133" customFormat="1" ht="21" customHeight="1" spans="1:19">
      <c r="A115" s="146">
        <v>109</v>
      </c>
      <c r="B115" s="231">
        <v>161</v>
      </c>
      <c r="C115" s="254" t="s">
        <v>5406</v>
      </c>
      <c r="D115" s="289" t="s">
        <v>5407</v>
      </c>
      <c r="E115" s="161"/>
      <c r="F115" s="233" t="s">
        <v>5094</v>
      </c>
      <c r="G115" s="146">
        <v>1</v>
      </c>
      <c r="H115" s="155" t="s">
        <v>342</v>
      </c>
      <c r="I115" s="303">
        <v>20101211</v>
      </c>
      <c r="J115" s="174"/>
      <c r="K115" s="184">
        <v>44730</v>
      </c>
      <c r="L115" s="184">
        <v>2236.5</v>
      </c>
      <c r="M115" s="184">
        <v>30</v>
      </c>
      <c r="N115" s="178"/>
      <c r="O115" s="179"/>
      <c r="P115" s="173"/>
      <c r="Q115" s="273"/>
      <c r="S115" s="192"/>
    </row>
    <row r="116" s="133" customFormat="1" ht="21" customHeight="1" spans="1:19">
      <c r="A116" s="146">
        <v>110</v>
      </c>
      <c r="B116" s="231">
        <v>162</v>
      </c>
      <c r="C116" s="283" t="s">
        <v>5408</v>
      </c>
      <c r="D116" s="290" t="s">
        <v>5409</v>
      </c>
      <c r="E116" s="161"/>
      <c r="F116" s="233" t="s">
        <v>5094</v>
      </c>
      <c r="G116" s="146">
        <v>1</v>
      </c>
      <c r="H116" s="155" t="s">
        <v>342</v>
      </c>
      <c r="I116" s="268" t="s">
        <v>5410</v>
      </c>
      <c r="J116" s="174"/>
      <c r="K116" s="184">
        <v>86000</v>
      </c>
      <c r="L116" s="184">
        <v>4300</v>
      </c>
      <c r="M116" s="184">
        <f t="shared" si="1"/>
        <v>1320</v>
      </c>
      <c r="N116" s="178"/>
      <c r="O116" s="179"/>
      <c r="P116" s="173"/>
      <c r="Q116" s="273">
        <v>0.8</v>
      </c>
      <c r="S116" s="192"/>
    </row>
    <row r="117" s="133" customFormat="1" ht="21" customHeight="1" spans="1:19">
      <c r="A117" s="146">
        <v>111</v>
      </c>
      <c r="B117" s="231">
        <v>163</v>
      </c>
      <c r="C117" s="291" t="s">
        <v>5411</v>
      </c>
      <c r="D117" s="241" t="s">
        <v>5215</v>
      </c>
      <c r="E117" s="161"/>
      <c r="F117" s="233" t="s">
        <v>5094</v>
      </c>
      <c r="G117" s="146">
        <v>1</v>
      </c>
      <c r="H117" s="155" t="s">
        <v>342</v>
      </c>
      <c r="I117" s="266">
        <v>20081231</v>
      </c>
      <c r="J117" s="174"/>
      <c r="K117" s="184">
        <v>14076.67</v>
      </c>
      <c r="L117" s="184">
        <v>1929.71</v>
      </c>
      <c r="M117" s="184">
        <f t="shared" si="1"/>
        <v>132</v>
      </c>
      <c r="N117" s="178"/>
      <c r="O117" s="179"/>
      <c r="P117" s="173"/>
      <c r="Q117" s="273">
        <v>0.08</v>
      </c>
      <c r="S117" s="192">
        <v>0.2</v>
      </c>
    </row>
    <row r="118" s="133" customFormat="1" ht="21" customHeight="1" spans="1:19">
      <c r="A118" s="146">
        <v>112</v>
      </c>
      <c r="B118" s="231">
        <v>164</v>
      </c>
      <c r="C118" s="292" t="s">
        <v>5412</v>
      </c>
      <c r="D118" s="241" t="s">
        <v>5413</v>
      </c>
      <c r="E118" s="161"/>
      <c r="F118" s="233" t="s">
        <v>5094</v>
      </c>
      <c r="G118" s="146">
        <v>1</v>
      </c>
      <c r="H118" s="155" t="s">
        <v>342</v>
      </c>
      <c r="I118" s="266" t="s">
        <v>5148</v>
      </c>
      <c r="J118" s="174"/>
      <c r="K118" s="184">
        <v>20076.67</v>
      </c>
      <c r="L118" s="184">
        <v>2752.21</v>
      </c>
      <c r="M118" s="184">
        <f t="shared" si="1"/>
        <v>132</v>
      </c>
      <c r="N118" s="178"/>
      <c r="O118" s="179"/>
      <c r="P118" s="173"/>
      <c r="Q118" s="273">
        <v>0.08</v>
      </c>
      <c r="S118" s="192">
        <v>0.01</v>
      </c>
    </row>
    <row r="119" s="133" customFormat="1" ht="21" customHeight="1" spans="1:19">
      <c r="A119" s="146">
        <v>113</v>
      </c>
      <c r="B119" s="231">
        <v>165</v>
      </c>
      <c r="C119" s="293" t="s">
        <v>5414</v>
      </c>
      <c r="D119" s="241" t="s">
        <v>5413</v>
      </c>
      <c r="E119" s="161"/>
      <c r="F119" s="233" t="s">
        <v>5094</v>
      </c>
      <c r="G119" s="146">
        <v>1</v>
      </c>
      <c r="H119" s="155" t="s">
        <v>342</v>
      </c>
      <c r="I119" s="266">
        <v>20081231</v>
      </c>
      <c r="J119" s="174"/>
      <c r="K119" s="184">
        <v>19076.67</v>
      </c>
      <c r="L119" s="184">
        <v>2615.49</v>
      </c>
      <c r="M119" s="184">
        <f t="shared" si="1"/>
        <v>132</v>
      </c>
      <c r="N119" s="178"/>
      <c r="O119" s="179"/>
      <c r="P119" s="173"/>
      <c r="Q119" s="273">
        <v>0.08</v>
      </c>
      <c r="S119" s="192"/>
    </row>
    <row r="120" s="133" customFormat="1" ht="21" customHeight="1" spans="1:19">
      <c r="A120" s="146">
        <v>114</v>
      </c>
      <c r="B120" s="231">
        <v>166</v>
      </c>
      <c r="C120" s="294" t="s">
        <v>5415</v>
      </c>
      <c r="D120" s="241" t="s">
        <v>5416</v>
      </c>
      <c r="E120" s="161"/>
      <c r="F120" s="233" t="s">
        <v>5094</v>
      </c>
      <c r="G120" s="146">
        <v>1</v>
      </c>
      <c r="H120" s="155" t="s">
        <v>342</v>
      </c>
      <c r="I120" s="266">
        <v>20081231</v>
      </c>
      <c r="J120" s="174"/>
      <c r="K120" s="184">
        <v>19076.67</v>
      </c>
      <c r="L120" s="184">
        <v>2615.49</v>
      </c>
      <c r="M120" s="184">
        <f t="shared" si="1"/>
        <v>132</v>
      </c>
      <c r="N120" s="178"/>
      <c r="O120" s="179"/>
      <c r="P120" s="173"/>
      <c r="Q120" s="273">
        <v>0.08</v>
      </c>
      <c r="S120" s="192"/>
    </row>
    <row r="121" s="133" customFormat="1" ht="21" customHeight="1" spans="1:19">
      <c r="A121" s="146">
        <v>115</v>
      </c>
      <c r="B121" s="231">
        <v>167</v>
      </c>
      <c r="C121" s="295" t="s">
        <v>5417</v>
      </c>
      <c r="D121" s="241" t="s">
        <v>5418</v>
      </c>
      <c r="E121" s="161"/>
      <c r="F121" s="233" t="s">
        <v>5094</v>
      </c>
      <c r="G121" s="146">
        <v>1</v>
      </c>
      <c r="H121" s="155" t="s">
        <v>342</v>
      </c>
      <c r="I121" s="304">
        <v>20081231</v>
      </c>
      <c r="J121" s="174"/>
      <c r="K121" s="184">
        <v>22076.65</v>
      </c>
      <c r="L121" s="184">
        <v>3026.72</v>
      </c>
      <c r="M121" s="184">
        <f t="shared" si="1"/>
        <v>132</v>
      </c>
      <c r="N121" s="178"/>
      <c r="O121" s="179"/>
      <c r="P121" s="173"/>
      <c r="Q121" s="273">
        <v>0.08</v>
      </c>
      <c r="S121" s="192"/>
    </row>
    <row r="122" s="133" customFormat="1" ht="21" customHeight="1" spans="1:19">
      <c r="A122" s="146">
        <v>116</v>
      </c>
      <c r="B122" s="231">
        <v>174</v>
      </c>
      <c r="C122" s="284">
        <v>1084</v>
      </c>
      <c r="D122" s="285" t="s">
        <v>5419</v>
      </c>
      <c r="E122" s="161"/>
      <c r="F122" s="233" t="s">
        <v>5094</v>
      </c>
      <c r="G122" s="146">
        <v>1</v>
      </c>
      <c r="H122" s="155" t="s">
        <v>342</v>
      </c>
      <c r="I122" s="305">
        <v>20011203</v>
      </c>
      <c r="J122" s="174"/>
      <c r="K122" s="184">
        <v>5600</v>
      </c>
      <c r="L122" s="184">
        <v>280</v>
      </c>
      <c r="M122" s="184">
        <v>20</v>
      </c>
      <c r="N122" s="178"/>
      <c r="O122" s="179"/>
      <c r="P122" s="173"/>
      <c r="Q122" s="273"/>
      <c r="S122" s="192"/>
    </row>
    <row r="123" s="133" customFormat="1" ht="21" customHeight="1" spans="1:19">
      <c r="A123" s="146">
        <v>117</v>
      </c>
      <c r="B123" s="231">
        <v>182</v>
      </c>
      <c r="C123" s="254" t="s">
        <v>5420</v>
      </c>
      <c r="D123" s="296" t="s">
        <v>5421</v>
      </c>
      <c r="E123" s="161"/>
      <c r="F123" s="233" t="s">
        <v>5094</v>
      </c>
      <c r="G123" s="146">
        <v>1</v>
      </c>
      <c r="H123" s="155" t="s">
        <v>342</v>
      </c>
      <c r="I123" s="306">
        <v>20070524</v>
      </c>
      <c r="J123" s="174"/>
      <c r="K123" s="184">
        <v>3900</v>
      </c>
      <c r="L123" s="184">
        <v>195</v>
      </c>
      <c r="M123" s="184">
        <v>30</v>
      </c>
      <c r="N123" s="178"/>
      <c r="O123" s="179"/>
      <c r="P123" s="173"/>
      <c r="Q123" s="274" t="s">
        <v>5373</v>
      </c>
      <c r="S123" s="192"/>
    </row>
    <row r="124" s="133" customFormat="1" ht="21" customHeight="1" spans="1:19">
      <c r="A124" s="146">
        <v>118</v>
      </c>
      <c r="B124" s="231">
        <v>190</v>
      </c>
      <c r="C124" s="254" t="s">
        <v>5422</v>
      </c>
      <c r="D124" s="297" t="s">
        <v>5423</v>
      </c>
      <c r="E124" s="161"/>
      <c r="F124" s="233" t="s">
        <v>5094</v>
      </c>
      <c r="G124" s="146">
        <v>1</v>
      </c>
      <c r="H124" s="155" t="s">
        <v>342</v>
      </c>
      <c r="I124" s="305">
        <v>20091228</v>
      </c>
      <c r="J124" s="174"/>
      <c r="K124" s="184">
        <v>12000</v>
      </c>
      <c r="L124" s="184">
        <v>600</v>
      </c>
      <c r="M124" s="184">
        <f t="shared" si="1"/>
        <v>49.5</v>
      </c>
      <c r="N124" s="178"/>
      <c r="O124" s="179"/>
      <c r="P124" s="173"/>
      <c r="Q124" s="273">
        <v>0.03</v>
      </c>
      <c r="S124" s="192"/>
    </row>
    <row r="125" s="133" customFormat="1" ht="21" customHeight="1" spans="1:19">
      <c r="A125" s="146">
        <v>119</v>
      </c>
      <c r="B125" s="231">
        <v>193</v>
      </c>
      <c r="C125" s="254" t="s">
        <v>5424</v>
      </c>
      <c r="D125" s="296" t="s">
        <v>5425</v>
      </c>
      <c r="E125" s="161"/>
      <c r="F125" s="233" t="s">
        <v>5094</v>
      </c>
      <c r="G125" s="146">
        <v>1</v>
      </c>
      <c r="H125" s="155" t="s">
        <v>342</v>
      </c>
      <c r="I125" s="307">
        <v>20111203</v>
      </c>
      <c r="J125" s="174"/>
      <c r="K125" s="184">
        <v>5950</v>
      </c>
      <c r="L125" s="184">
        <v>297.5</v>
      </c>
      <c r="M125" s="184">
        <v>10</v>
      </c>
      <c r="N125" s="178"/>
      <c r="O125" s="179"/>
      <c r="P125" s="173"/>
      <c r="Q125" s="274" t="s">
        <v>5296</v>
      </c>
      <c r="S125" s="192"/>
    </row>
    <row r="126" s="133" customFormat="1" ht="21" customHeight="1" spans="1:19">
      <c r="A126" s="146">
        <v>120</v>
      </c>
      <c r="B126" s="231">
        <v>196</v>
      </c>
      <c r="C126" s="254" t="s">
        <v>5426</v>
      </c>
      <c r="D126" s="298" t="s">
        <v>5427</v>
      </c>
      <c r="E126" s="161"/>
      <c r="F126" s="233" t="s">
        <v>5094</v>
      </c>
      <c r="G126" s="146">
        <v>1</v>
      </c>
      <c r="H126" s="155" t="s">
        <v>342</v>
      </c>
      <c r="I126" s="308" t="s">
        <v>5362</v>
      </c>
      <c r="J126" s="174"/>
      <c r="K126" s="184">
        <v>17000</v>
      </c>
      <c r="L126" s="184">
        <v>850</v>
      </c>
      <c r="M126" s="184">
        <f t="shared" si="1"/>
        <v>132</v>
      </c>
      <c r="N126" s="178"/>
      <c r="O126" s="179"/>
      <c r="P126" s="173"/>
      <c r="Q126" s="273">
        <v>0.08</v>
      </c>
      <c r="S126" s="192">
        <v>0.02</v>
      </c>
    </row>
    <row r="127" s="133" customFormat="1" ht="21" customHeight="1" spans="1:19">
      <c r="A127" s="146">
        <v>121</v>
      </c>
      <c r="B127" s="231">
        <v>203</v>
      </c>
      <c r="C127" s="254" t="s">
        <v>5428</v>
      </c>
      <c r="D127" s="297" t="s">
        <v>5429</v>
      </c>
      <c r="E127" s="161"/>
      <c r="F127" s="233" t="s">
        <v>5094</v>
      </c>
      <c r="G127" s="146">
        <v>1</v>
      </c>
      <c r="H127" s="155" t="s">
        <v>342</v>
      </c>
      <c r="I127" s="305">
        <v>20100925</v>
      </c>
      <c r="J127" s="174"/>
      <c r="K127" s="184">
        <v>35000</v>
      </c>
      <c r="L127" s="184">
        <v>1750</v>
      </c>
      <c r="M127" s="184">
        <f t="shared" si="1"/>
        <v>165</v>
      </c>
      <c r="N127" s="178"/>
      <c r="O127" s="179"/>
      <c r="P127" s="173"/>
      <c r="Q127" s="273">
        <v>0.1</v>
      </c>
      <c r="S127" s="192">
        <v>0.02</v>
      </c>
    </row>
    <row r="128" s="133" customFormat="1" ht="21" customHeight="1" spans="1:19">
      <c r="A128" s="146">
        <v>122</v>
      </c>
      <c r="B128" s="231">
        <v>206</v>
      </c>
      <c r="C128" s="254" t="s">
        <v>5430</v>
      </c>
      <c r="D128" s="297" t="s">
        <v>5431</v>
      </c>
      <c r="E128" s="161"/>
      <c r="F128" s="233" t="s">
        <v>5094</v>
      </c>
      <c r="G128" s="146">
        <v>1</v>
      </c>
      <c r="H128" s="155" t="s">
        <v>342</v>
      </c>
      <c r="I128" s="305" t="s">
        <v>5095</v>
      </c>
      <c r="J128" s="174"/>
      <c r="K128" s="184">
        <v>2600</v>
      </c>
      <c r="L128" s="184">
        <v>130</v>
      </c>
      <c r="M128" s="184">
        <v>30</v>
      </c>
      <c r="N128" s="178"/>
      <c r="O128" s="179"/>
      <c r="P128" s="173"/>
      <c r="Q128" s="274" t="s">
        <v>5373</v>
      </c>
      <c r="S128" s="192"/>
    </row>
    <row r="129" s="133" customFormat="1" ht="21" customHeight="1" spans="1:19">
      <c r="A129" s="146">
        <v>123</v>
      </c>
      <c r="B129" s="231">
        <v>207</v>
      </c>
      <c r="C129" s="254" t="s">
        <v>5432</v>
      </c>
      <c r="D129" s="297" t="s">
        <v>5431</v>
      </c>
      <c r="E129" s="161"/>
      <c r="F129" s="233" t="s">
        <v>5094</v>
      </c>
      <c r="G129" s="146">
        <v>1</v>
      </c>
      <c r="H129" s="155" t="s">
        <v>342</v>
      </c>
      <c r="I129" s="305" t="s">
        <v>5433</v>
      </c>
      <c r="J129" s="174"/>
      <c r="K129" s="184">
        <v>17000</v>
      </c>
      <c r="L129" s="184">
        <v>850</v>
      </c>
      <c r="M129" s="184">
        <v>30</v>
      </c>
      <c r="N129" s="178"/>
      <c r="O129" s="179"/>
      <c r="P129" s="173"/>
      <c r="Q129" s="274" t="s">
        <v>5373</v>
      </c>
      <c r="S129" s="192">
        <v>0.02</v>
      </c>
    </row>
    <row r="130" s="133" customFormat="1" ht="21" customHeight="1" spans="1:19">
      <c r="A130" s="146">
        <v>124</v>
      </c>
      <c r="B130" s="231">
        <v>216</v>
      </c>
      <c r="C130" s="254" t="s">
        <v>5434</v>
      </c>
      <c r="D130" s="297" t="s">
        <v>5435</v>
      </c>
      <c r="E130" s="161"/>
      <c r="F130" s="233" t="s">
        <v>5094</v>
      </c>
      <c r="G130" s="146">
        <v>1</v>
      </c>
      <c r="H130" s="155" t="s">
        <v>342</v>
      </c>
      <c r="I130" s="305" t="s">
        <v>5227</v>
      </c>
      <c r="J130" s="174"/>
      <c r="K130" s="184">
        <v>2880</v>
      </c>
      <c r="L130" s="184">
        <v>144</v>
      </c>
      <c r="M130" s="184">
        <f t="shared" si="1"/>
        <v>99</v>
      </c>
      <c r="N130" s="178"/>
      <c r="O130" s="179"/>
      <c r="P130" s="173"/>
      <c r="Q130" s="273">
        <v>0.06</v>
      </c>
      <c r="S130" s="192">
        <v>0.03</v>
      </c>
    </row>
    <row r="131" s="133" customFormat="1" ht="21" customHeight="1" spans="1:17">
      <c r="A131" s="146" t="s">
        <v>3856</v>
      </c>
      <c r="B131" s="146"/>
      <c r="C131" s="146"/>
      <c r="D131" s="146"/>
      <c r="E131" s="163"/>
      <c r="F131" s="164"/>
      <c r="G131" s="146"/>
      <c r="H131" s="146"/>
      <c r="I131" s="185"/>
      <c r="J131" s="186"/>
      <c r="K131" s="184">
        <f>SUM(K7:K130)</f>
        <v>4680440</v>
      </c>
      <c r="L131" s="184">
        <f>SUM(L7:L130)</f>
        <v>246556.34</v>
      </c>
      <c r="M131" s="184">
        <f>SUM(M7:M130)</f>
        <v>143250.25</v>
      </c>
      <c r="N131" s="178"/>
      <c r="O131" s="179"/>
      <c r="P131" s="173"/>
      <c r="Q131" s="193"/>
    </row>
    <row r="132" s="133" customFormat="1" ht="21" customHeight="1" spans="1:17">
      <c r="A132" s="146" t="s">
        <v>3818</v>
      </c>
      <c r="B132" s="146"/>
      <c r="C132" s="146"/>
      <c r="D132" s="146"/>
      <c r="E132" s="163"/>
      <c r="F132" s="164"/>
      <c r="G132" s="146"/>
      <c r="H132" s="146"/>
      <c r="I132" s="185"/>
      <c r="J132" s="186"/>
      <c r="K132" s="184"/>
      <c r="L132" s="184"/>
      <c r="M132" s="184"/>
      <c r="N132" s="178"/>
      <c r="O132" s="179" t="str">
        <f>IF(OR(L132&lt;=0,L132=""),"",(IF(M132="",0,M132)-L132)/L132*100)</f>
        <v/>
      </c>
      <c r="P132" s="173"/>
      <c r="Q132" s="193"/>
    </row>
    <row r="133" s="133" customFormat="1" ht="21" customHeight="1" spans="1:17">
      <c r="A133" s="146" t="s">
        <v>3857</v>
      </c>
      <c r="B133" s="146"/>
      <c r="C133" s="146"/>
      <c r="D133" s="146"/>
      <c r="E133" s="163"/>
      <c r="F133" s="164"/>
      <c r="G133" s="146"/>
      <c r="H133" s="146"/>
      <c r="I133" s="185"/>
      <c r="J133" s="186"/>
      <c r="K133" s="184">
        <f>K131</f>
        <v>4680440</v>
      </c>
      <c r="L133" s="184">
        <f>L131</f>
        <v>246556.34</v>
      </c>
      <c r="M133" s="184">
        <f>M131-M132</f>
        <v>143250.25</v>
      </c>
      <c r="N133" s="178"/>
      <c r="O133" s="179"/>
      <c r="P133" s="173"/>
      <c r="Q133" s="193"/>
    </row>
    <row r="134" s="133" customFormat="1" ht="15" customHeight="1" spans="1:17">
      <c r="A134" s="165" t="s">
        <v>4351</v>
      </c>
      <c r="B134" s="165"/>
      <c r="C134" s="165"/>
      <c r="D134" s="165"/>
      <c r="E134" s="166"/>
      <c r="F134" s="167"/>
      <c r="G134" s="166"/>
      <c r="H134" s="166"/>
      <c r="I134" s="165"/>
      <c r="J134" s="165"/>
      <c r="K134" s="165"/>
      <c r="L134" s="165"/>
      <c r="M134" s="187"/>
      <c r="N134" s="165" t="s">
        <v>5436</v>
      </c>
      <c r="O134" s="165"/>
      <c r="P134" s="188"/>
      <c r="Q134" s="193"/>
    </row>
    <row r="135" ht="15" customHeight="1" spans="1:17">
      <c r="A135" s="165" t="s">
        <v>13</v>
      </c>
      <c r="B135" s="165"/>
      <c r="C135" s="165"/>
      <c r="D135" s="165"/>
      <c r="E135" s="166"/>
      <c r="F135" s="167"/>
      <c r="G135" s="166"/>
      <c r="H135" s="166"/>
      <c r="I135" s="165"/>
      <c r="J135" s="165"/>
      <c r="K135" s="165"/>
      <c r="L135" s="165"/>
      <c r="M135" s="187"/>
      <c r="N135" s="165"/>
      <c r="O135" s="165"/>
      <c r="P135" s="188"/>
      <c r="Q135" s="194"/>
    </row>
    <row r="136" ht="15" customHeight="1" spans="17:17">
      <c r="Q136" s="194"/>
    </row>
    <row r="137" ht="15" customHeight="1" spans="17:17">
      <c r="Q137" s="194"/>
    </row>
    <row r="138" ht="15" customHeight="1" spans="17:17">
      <c r="Q138" s="194"/>
    </row>
    <row r="139" ht="15" customHeight="1" spans="17:17">
      <c r="Q139" s="194"/>
    </row>
    <row r="140" ht="15" customHeight="1" spans="17:17">
      <c r="Q140" s="194"/>
    </row>
    <row r="141" ht="15" customHeight="1" spans="17:17">
      <c r="Q141" s="194"/>
    </row>
    <row r="142" ht="15" customHeight="1" spans="11:17">
      <c r="K142" s="189"/>
      <c r="Q142" s="194"/>
    </row>
    <row r="143" ht="15" customHeight="1" spans="17:17">
      <c r="Q143" s="194"/>
    </row>
    <row r="144" ht="15" customHeight="1" spans="17:17">
      <c r="Q144" s="194"/>
    </row>
    <row r="145" ht="15" customHeight="1" spans="17:17">
      <c r="Q145" s="194"/>
    </row>
    <row r="146" ht="15" customHeight="1" spans="17:17">
      <c r="Q146" s="194"/>
    </row>
    <row r="147" ht="15" customHeight="1" spans="17:17">
      <c r="Q147" s="194"/>
    </row>
    <row r="148" ht="15" customHeight="1" spans="17:17">
      <c r="Q148" s="194"/>
    </row>
    <row r="149" ht="15" customHeight="1" spans="17:17">
      <c r="Q149" s="194"/>
    </row>
    <row r="150" ht="15" customHeight="1" spans="17:17">
      <c r="Q150" s="194"/>
    </row>
    <row r="151" ht="15" customHeight="1" spans="17:17">
      <c r="Q151" s="194"/>
    </row>
    <row r="152" ht="15" customHeight="1" spans="17:17">
      <c r="Q152" s="194"/>
    </row>
    <row r="153" ht="15" customHeight="1" spans="17:17">
      <c r="Q153" s="194"/>
    </row>
    <row r="154" ht="15" customHeight="1" spans="17:17">
      <c r="Q154" s="194"/>
    </row>
    <row r="155" ht="15" customHeight="1" spans="17:17">
      <c r="Q155" s="194"/>
    </row>
    <row r="156" ht="15" customHeight="1" spans="17:17">
      <c r="Q156" s="194"/>
    </row>
    <row r="157" ht="15" customHeight="1" spans="17:17">
      <c r="Q157" s="194"/>
    </row>
    <row r="158" ht="15" customHeight="1" spans="17:17">
      <c r="Q158" s="194"/>
    </row>
    <row r="159" ht="15" customHeight="1" spans="17:17">
      <c r="Q159" s="194"/>
    </row>
    <row r="160" ht="15" customHeight="1" spans="17:17">
      <c r="Q160" s="194"/>
    </row>
    <row r="161" ht="15" customHeight="1" spans="17:17">
      <c r="Q161" s="194"/>
    </row>
    <row r="162" ht="15" customHeight="1" spans="17:17">
      <c r="Q162" s="194"/>
    </row>
    <row r="163" ht="15" customHeight="1" spans="17:17">
      <c r="Q163" s="194"/>
    </row>
    <row r="164" ht="15" customHeight="1" spans="17:17">
      <c r="Q164" s="194"/>
    </row>
    <row r="165" ht="15" customHeight="1" spans="17:17">
      <c r="Q165" s="194"/>
    </row>
    <row r="166" ht="15" customHeight="1" spans="17:17">
      <c r="Q166" s="194"/>
    </row>
    <row r="167" ht="15" customHeight="1" spans="17:17">
      <c r="Q167" s="194"/>
    </row>
    <row r="168" ht="15" customHeight="1" spans="17:17">
      <c r="Q168" s="194"/>
    </row>
    <row r="169" ht="15" customHeight="1" spans="17:17">
      <c r="Q169" s="194"/>
    </row>
    <row r="170" ht="15" customHeight="1" spans="17:17">
      <c r="Q170" s="194"/>
    </row>
    <row r="171" ht="15" customHeight="1" spans="17:17">
      <c r="Q171" s="194"/>
    </row>
    <row r="172" ht="15" customHeight="1" spans="17:17">
      <c r="Q172" s="194"/>
    </row>
    <row r="173" ht="15" customHeight="1" spans="17:17">
      <c r="Q173" s="194"/>
    </row>
    <row r="174" ht="15" customHeight="1" spans="17:17">
      <c r="Q174" s="194"/>
    </row>
    <row r="175" ht="15" customHeight="1" spans="17:17">
      <c r="Q175" s="194"/>
    </row>
    <row r="176" ht="15" customHeight="1" spans="17:17">
      <c r="Q176" s="194"/>
    </row>
    <row r="177" ht="15" customHeight="1" spans="17:17">
      <c r="Q177" s="194"/>
    </row>
    <row r="178" ht="15" customHeight="1" spans="17:17">
      <c r="Q178" s="194"/>
    </row>
    <row r="179" ht="15" customHeight="1" spans="17:17">
      <c r="Q179" s="194"/>
    </row>
    <row r="180" ht="15" customHeight="1" spans="17:17">
      <c r="Q180" s="194"/>
    </row>
    <row r="181" ht="15" customHeight="1" spans="17:17">
      <c r="Q181" s="194"/>
    </row>
    <row r="182" ht="15" customHeight="1" spans="17:17">
      <c r="Q182" s="194"/>
    </row>
    <row r="183" ht="15" customHeight="1" spans="17:17">
      <c r="Q183" s="194"/>
    </row>
    <row r="184" ht="15" customHeight="1" spans="17:17">
      <c r="Q184" s="194"/>
    </row>
    <row r="185" ht="15" customHeight="1" spans="17:17">
      <c r="Q185" s="194"/>
    </row>
    <row r="186" ht="15" customHeight="1" spans="17:17">
      <c r="Q186" s="194"/>
    </row>
    <row r="187" ht="15" customHeight="1" spans="17:17">
      <c r="Q187" s="194"/>
    </row>
    <row r="188" ht="15" customHeight="1" spans="17:17">
      <c r="Q188" s="194"/>
    </row>
    <row r="189" ht="15" customHeight="1" spans="17:17">
      <c r="Q189" s="194"/>
    </row>
    <row r="190" ht="15" customHeight="1" spans="17:17">
      <c r="Q190" s="194"/>
    </row>
    <row r="191" ht="15" customHeight="1" spans="17:17">
      <c r="Q191" s="194"/>
    </row>
    <row r="192" ht="15" customHeight="1" spans="17:17">
      <c r="Q192" s="194"/>
    </row>
    <row r="193" ht="15" customHeight="1" spans="17:17">
      <c r="Q193" s="194"/>
    </row>
    <row r="194" ht="15" customHeight="1" spans="17:17">
      <c r="Q194" s="194"/>
    </row>
    <row r="195" ht="15" customHeight="1" spans="17:17">
      <c r="Q195" s="194"/>
    </row>
    <row r="196" ht="15" customHeight="1" spans="17:17">
      <c r="Q196" s="194"/>
    </row>
    <row r="197" ht="15" customHeight="1" spans="17:17">
      <c r="Q197" s="194"/>
    </row>
    <row r="198" ht="15" customHeight="1" spans="17:17">
      <c r="Q198" s="194"/>
    </row>
    <row r="199" ht="15" customHeight="1" spans="17:17">
      <c r="Q199" s="194"/>
    </row>
    <row r="200" ht="15" customHeight="1" spans="17:17">
      <c r="Q200" s="194"/>
    </row>
    <row r="201" ht="15" customHeight="1" spans="17:17">
      <c r="Q201" s="194"/>
    </row>
    <row r="202" ht="15" customHeight="1" spans="17:17">
      <c r="Q202" s="194"/>
    </row>
    <row r="203" ht="15" customHeight="1" spans="17:17">
      <c r="Q203" s="194"/>
    </row>
    <row r="204" ht="15" customHeight="1" spans="17:17">
      <c r="Q204" s="194"/>
    </row>
    <row r="205" ht="15" customHeight="1" spans="17:17">
      <c r="Q205" s="194"/>
    </row>
    <row r="206" ht="15" customHeight="1" spans="17:17">
      <c r="Q206" s="194"/>
    </row>
    <row r="207" ht="15" customHeight="1" spans="17:17">
      <c r="Q207" s="194"/>
    </row>
    <row r="208" ht="15" customHeight="1" spans="17:17">
      <c r="Q208" s="194"/>
    </row>
    <row r="209" ht="15" customHeight="1" spans="17:17">
      <c r="Q209" s="194"/>
    </row>
    <row r="210" ht="15" customHeight="1" spans="17:17">
      <c r="Q210" s="194"/>
    </row>
    <row r="211" ht="15" customHeight="1" spans="17:17">
      <c r="Q211" s="194"/>
    </row>
    <row r="212" ht="15" customHeight="1" spans="17:17">
      <c r="Q212" s="194"/>
    </row>
    <row r="213" ht="15" customHeight="1" spans="17:17">
      <c r="Q213" s="194"/>
    </row>
    <row r="214" ht="15" customHeight="1" spans="17:17">
      <c r="Q214" s="194"/>
    </row>
    <row r="215" ht="15" customHeight="1" spans="17:17">
      <c r="Q215" s="194"/>
    </row>
    <row r="216" ht="15" customHeight="1" spans="17:17">
      <c r="Q216" s="194"/>
    </row>
    <row r="217" ht="15" customHeight="1" spans="17:17">
      <c r="Q217" s="194"/>
    </row>
    <row r="218" ht="15" customHeight="1" spans="17:17">
      <c r="Q218" s="194"/>
    </row>
    <row r="219" ht="15" customHeight="1" spans="17:17">
      <c r="Q219" s="194"/>
    </row>
    <row r="220" ht="15" customHeight="1" spans="17:17">
      <c r="Q220" s="194"/>
    </row>
    <row r="221" ht="15" customHeight="1" spans="17:17">
      <c r="Q221" s="194"/>
    </row>
    <row r="222" ht="15" customHeight="1" spans="17:17">
      <c r="Q222" s="194"/>
    </row>
    <row r="223" ht="15" customHeight="1" spans="17:17">
      <c r="Q223" s="194"/>
    </row>
    <row r="224" ht="15" customHeight="1" spans="17:17">
      <c r="Q224" s="194"/>
    </row>
    <row r="225" ht="15" customHeight="1" spans="17:17">
      <c r="Q225" s="194"/>
    </row>
    <row r="226" ht="15" customHeight="1" spans="17:17">
      <c r="Q226" s="194"/>
    </row>
    <row r="227" ht="15" customHeight="1" spans="17:17">
      <c r="Q227" s="194"/>
    </row>
    <row r="228" ht="15" customHeight="1" spans="17:17">
      <c r="Q228" s="194"/>
    </row>
    <row r="229" ht="15" customHeight="1" spans="17:17">
      <c r="Q229" s="194"/>
    </row>
    <row r="230" ht="15" customHeight="1" spans="17:17">
      <c r="Q230" s="194"/>
    </row>
    <row r="231" ht="15" customHeight="1" spans="17:17">
      <c r="Q231" s="194"/>
    </row>
    <row r="232" ht="15" customHeight="1" spans="17:17">
      <c r="Q232" s="194"/>
    </row>
    <row r="233" ht="15" customHeight="1" spans="17:17">
      <c r="Q233" s="194"/>
    </row>
    <row r="234" ht="15" customHeight="1" spans="17:17">
      <c r="Q234" s="194"/>
    </row>
    <row r="235" ht="15" customHeight="1" spans="17:17">
      <c r="Q235" s="194"/>
    </row>
    <row r="236" ht="15" customHeight="1" spans="17:17">
      <c r="Q236" s="194"/>
    </row>
    <row r="237" ht="15" customHeight="1" spans="17:17">
      <c r="Q237" s="194"/>
    </row>
    <row r="238" ht="15" customHeight="1" spans="17:17">
      <c r="Q238" s="194"/>
    </row>
    <row r="239" ht="15" customHeight="1" spans="17:17">
      <c r="Q239" s="194"/>
    </row>
    <row r="240" ht="15" customHeight="1" spans="17:17">
      <c r="Q240" s="194"/>
    </row>
    <row r="241" ht="15" customHeight="1" spans="17:17">
      <c r="Q241" s="194"/>
    </row>
    <row r="242" ht="15" customHeight="1" spans="17:17">
      <c r="Q242" s="194"/>
    </row>
    <row r="243" ht="15" customHeight="1" spans="17:17">
      <c r="Q243" s="194"/>
    </row>
    <row r="244" ht="15" customHeight="1" spans="17:17">
      <c r="Q244" s="194"/>
    </row>
    <row r="245" ht="15" customHeight="1" spans="17:17">
      <c r="Q245" s="194"/>
    </row>
    <row r="246" ht="15" customHeight="1" spans="17:17">
      <c r="Q246" s="194"/>
    </row>
    <row r="247" ht="15" customHeight="1" spans="17:17">
      <c r="Q247" s="194"/>
    </row>
    <row r="248" ht="15" customHeight="1" spans="17:17">
      <c r="Q248" s="194"/>
    </row>
    <row r="249" ht="15" customHeight="1" spans="17:17">
      <c r="Q249" s="194"/>
    </row>
    <row r="250" ht="15" customHeight="1" spans="17:17">
      <c r="Q250" s="194"/>
    </row>
    <row r="251" ht="15" customHeight="1" spans="17:17">
      <c r="Q251" s="194"/>
    </row>
    <row r="252" ht="15" customHeight="1" spans="17:17">
      <c r="Q252" s="194"/>
    </row>
    <row r="253" ht="15" customHeight="1" spans="17:17">
      <c r="Q253" s="194"/>
    </row>
    <row r="254" ht="15" customHeight="1" spans="17:17">
      <c r="Q254" s="194"/>
    </row>
    <row r="255" ht="15" customHeight="1" spans="17:17">
      <c r="Q255" s="194"/>
    </row>
    <row r="256" ht="15" customHeight="1" spans="17:17">
      <c r="Q256" s="194"/>
    </row>
    <row r="257" ht="15" customHeight="1" spans="17:17">
      <c r="Q257" s="194"/>
    </row>
    <row r="258" ht="15" customHeight="1" spans="17:17">
      <c r="Q258" s="194"/>
    </row>
    <row r="259" ht="15" customHeight="1" spans="17:17">
      <c r="Q259" s="194"/>
    </row>
    <row r="260" ht="15" customHeight="1" spans="17:17">
      <c r="Q260" s="194"/>
    </row>
    <row r="261" ht="15" customHeight="1" spans="17:17">
      <c r="Q261" s="194"/>
    </row>
    <row r="262" ht="15" customHeight="1" spans="17:17">
      <c r="Q262" s="194"/>
    </row>
    <row r="263" ht="15" customHeight="1" spans="17:17">
      <c r="Q263" s="194"/>
    </row>
    <row r="264" ht="15" customHeight="1" spans="17:17">
      <c r="Q264" s="194"/>
    </row>
    <row r="265" ht="15" customHeight="1" spans="17:17">
      <c r="Q265" s="194"/>
    </row>
    <row r="266" ht="15" customHeight="1" spans="17:17">
      <c r="Q266" s="194"/>
    </row>
    <row r="267" ht="15" customHeight="1" spans="17:17">
      <c r="Q267" s="194"/>
    </row>
    <row r="268" ht="15" customHeight="1" spans="17:17">
      <c r="Q268" s="194"/>
    </row>
    <row r="269" ht="15" customHeight="1" spans="17:17">
      <c r="Q269" s="194"/>
    </row>
    <row r="270" ht="15" customHeight="1" spans="17:17">
      <c r="Q270" s="194"/>
    </row>
    <row r="271" ht="15" customHeight="1" spans="17:17">
      <c r="Q271" s="194"/>
    </row>
    <row r="272" ht="15" customHeight="1" spans="17:17">
      <c r="Q272" s="194"/>
    </row>
    <row r="273" ht="15" customHeight="1" spans="17:17">
      <c r="Q273" s="194"/>
    </row>
    <row r="274" ht="15" customHeight="1" spans="17:17">
      <c r="Q274" s="194"/>
    </row>
    <row r="275" ht="15" customHeight="1" spans="17:17">
      <c r="Q275" s="194"/>
    </row>
    <row r="276" ht="15" customHeight="1" spans="17:17">
      <c r="Q276" s="194"/>
    </row>
    <row r="277" ht="15" customHeight="1" spans="17:17">
      <c r="Q277" s="194"/>
    </row>
    <row r="278" ht="15" customHeight="1" spans="17:17">
      <c r="Q278" s="194"/>
    </row>
    <row r="279" ht="15" customHeight="1" spans="17:17">
      <c r="Q279" s="194"/>
    </row>
    <row r="280" ht="15" customHeight="1" spans="17:17">
      <c r="Q280" s="194"/>
    </row>
    <row r="281" ht="15" customHeight="1" spans="17:17">
      <c r="Q281" s="194"/>
    </row>
    <row r="282" ht="15" customHeight="1" spans="17:17">
      <c r="Q282" s="194"/>
    </row>
    <row r="283" ht="15" customHeight="1" spans="17:17">
      <c r="Q283" s="194"/>
    </row>
    <row r="284" ht="15" customHeight="1" spans="17:17">
      <c r="Q284" s="194"/>
    </row>
    <row r="285" ht="15" customHeight="1" spans="17:17">
      <c r="Q285" s="194"/>
    </row>
    <row r="286" ht="15" customHeight="1" spans="17:17">
      <c r="Q286" s="194"/>
    </row>
    <row r="287" ht="15" customHeight="1" spans="17:17">
      <c r="Q287" s="194"/>
    </row>
    <row r="288" ht="15" customHeight="1" spans="17:17">
      <c r="Q288" s="194"/>
    </row>
    <row r="289" ht="15" customHeight="1" spans="17:17">
      <c r="Q289" s="194"/>
    </row>
    <row r="290" ht="15" customHeight="1" spans="17:17">
      <c r="Q290" s="194"/>
    </row>
    <row r="291" ht="15" customHeight="1" spans="17:17">
      <c r="Q291" s="194"/>
    </row>
    <row r="292" ht="15" customHeight="1" spans="17:17">
      <c r="Q292" s="194"/>
    </row>
    <row r="293" ht="15" customHeight="1" spans="17:17">
      <c r="Q293" s="194"/>
    </row>
    <row r="294" ht="15" customHeight="1" spans="17:17">
      <c r="Q294" s="194"/>
    </row>
    <row r="295" ht="15" customHeight="1" spans="17:17">
      <c r="Q295" s="194"/>
    </row>
    <row r="296" ht="15" customHeight="1" spans="17:17">
      <c r="Q296" s="194"/>
    </row>
    <row r="297" ht="15" customHeight="1" spans="17:17">
      <c r="Q297" s="194"/>
    </row>
    <row r="298" ht="15" customHeight="1" spans="17:17">
      <c r="Q298" s="194"/>
    </row>
    <row r="299" ht="15" customHeight="1" spans="17:17">
      <c r="Q299" s="194"/>
    </row>
    <row r="300" ht="15" customHeight="1" spans="17:17">
      <c r="Q300" s="194"/>
    </row>
    <row r="301" ht="15" customHeight="1" spans="17:17">
      <c r="Q301" s="194"/>
    </row>
    <row r="302" ht="15" customHeight="1" spans="17:17">
      <c r="Q302" s="194"/>
    </row>
    <row r="303" ht="15" customHeight="1" spans="17:17">
      <c r="Q303" s="194"/>
    </row>
    <row r="304" ht="15" customHeight="1" spans="17:17">
      <c r="Q304" s="194"/>
    </row>
    <row r="305" ht="15" customHeight="1" spans="17:17">
      <c r="Q305" s="194"/>
    </row>
    <row r="306" ht="15" customHeight="1" spans="17:17">
      <c r="Q306" s="194"/>
    </row>
    <row r="307" ht="15" customHeight="1" spans="17:17">
      <c r="Q307" s="194"/>
    </row>
    <row r="308" ht="15" customHeight="1" spans="17:17">
      <c r="Q308" s="194"/>
    </row>
    <row r="309" ht="15" customHeight="1" spans="17:17">
      <c r="Q309" s="194"/>
    </row>
    <row r="310" ht="15" customHeight="1" spans="17:17">
      <c r="Q310" s="194"/>
    </row>
    <row r="311" ht="15" customHeight="1" spans="17:17">
      <c r="Q311" s="194"/>
    </row>
    <row r="312" ht="15" customHeight="1" spans="17:17">
      <c r="Q312" s="194"/>
    </row>
    <row r="313" ht="15" customHeight="1" spans="17:17">
      <c r="Q313" s="194"/>
    </row>
    <row r="314" ht="15" customHeight="1" spans="17:17">
      <c r="Q314" s="194"/>
    </row>
    <row r="315" ht="15" customHeight="1" spans="17:17">
      <c r="Q315" s="194"/>
    </row>
    <row r="316" ht="15" customHeight="1" spans="17:17">
      <c r="Q316" s="194"/>
    </row>
    <row r="317" ht="15" customHeight="1" spans="17:17">
      <c r="Q317" s="194"/>
    </row>
    <row r="318" ht="15" customHeight="1" spans="17:17">
      <c r="Q318" s="194"/>
    </row>
    <row r="319" ht="15" customHeight="1" spans="17:17">
      <c r="Q319" s="194"/>
    </row>
    <row r="320" ht="15" customHeight="1" spans="17:17">
      <c r="Q320" s="194"/>
    </row>
    <row r="321" ht="15" customHeight="1" spans="17:17">
      <c r="Q321" s="194"/>
    </row>
    <row r="322" ht="15" customHeight="1" spans="17:17">
      <c r="Q322" s="194"/>
    </row>
    <row r="323" ht="15" customHeight="1" spans="17:17">
      <c r="Q323" s="194"/>
    </row>
    <row r="324" ht="15" customHeight="1" spans="17:17">
      <c r="Q324" s="194"/>
    </row>
    <row r="325" ht="15" customHeight="1" spans="17:17">
      <c r="Q325" s="194"/>
    </row>
    <row r="326" ht="15" customHeight="1" spans="17:17">
      <c r="Q326" s="194"/>
    </row>
    <row r="327" ht="15" customHeight="1" spans="17:17">
      <c r="Q327" s="194"/>
    </row>
    <row r="328" ht="15" customHeight="1" spans="17:17">
      <c r="Q328" s="194"/>
    </row>
    <row r="329" ht="15" customHeight="1" spans="17:17">
      <c r="Q329" s="194"/>
    </row>
    <row r="330" ht="15" customHeight="1" spans="17:17">
      <c r="Q330" s="194"/>
    </row>
    <row r="331" ht="15" customHeight="1" spans="17:17">
      <c r="Q331" s="194"/>
    </row>
    <row r="332" ht="15" customHeight="1" spans="17:17">
      <c r="Q332" s="194"/>
    </row>
    <row r="333" ht="15" customHeight="1" spans="17:17">
      <c r="Q333" s="194"/>
    </row>
    <row r="334" ht="15" customHeight="1" spans="17:17">
      <c r="Q334" s="194"/>
    </row>
    <row r="335" ht="15" customHeight="1" spans="17:17">
      <c r="Q335" s="194"/>
    </row>
    <row r="336" ht="15" customHeight="1" spans="17:17">
      <c r="Q336" s="194"/>
    </row>
    <row r="337" ht="15" customHeight="1" spans="17:17">
      <c r="Q337" s="194"/>
    </row>
    <row r="338" ht="15" customHeight="1" spans="17:17">
      <c r="Q338" s="194"/>
    </row>
    <row r="339" ht="15" customHeight="1" spans="17:17">
      <c r="Q339" s="194"/>
    </row>
    <row r="340" ht="15" customHeight="1" spans="17:17">
      <c r="Q340" s="194"/>
    </row>
    <row r="341" ht="15" customHeight="1" spans="17:17">
      <c r="Q341" s="194"/>
    </row>
    <row r="342" ht="15" customHeight="1" spans="17:17">
      <c r="Q342" s="194"/>
    </row>
    <row r="343" ht="15" customHeight="1" spans="17:17">
      <c r="Q343" s="194"/>
    </row>
    <row r="344" ht="15" customHeight="1" spans="17:17">
      <c r="Q344" s="194"/>
    </row>
    <row r="345" ht="15" customHeight="1" spans="17:17">
      <c r="Q345" s="194"/>
    </row>
    <row r="346" ht="15" customHeight="1" spans="17:17">
      <c r="Q346" s="194"/>
    </row>
    <row r="347" ht="15" customHeight="1" spans="17:17">
      <c r="Q347" s="194"/>
    </row>
    <row r="348" ht="15" customHeight="1" spans="17:17">
      <c r="Q348" s="194"/>
    </row>
    <row r="349" ht="15" customHeight="1" spans="17:17">
      <c r="Q349" s="194"/>
    </row>
    <row r="350" ht="15" customHeight="1" spans="17:17">
      <c r="Q350" s="194"/>
    </row>
    <row r="351" ht="15" customHeight="1" spans="17:17">
      <c r="Q351" s="194"/>
    </row>
    <row r="352" ht="15" customHeight="1" spans="17:17">
      <c r="Q352" s="194"/>
    </row>
    <row r="353" ht="15" customHeight="1" spans="17:17">
      <c r="Q353" s="194"/>
    </row>
    <row r="354" ht="15" customHeight="1" spans="17:17">
      <c r="Q354" s="194"/>
    </row>
    <row r="355" ht="15" customHeight="1" spans="17:17">
      <c r="Q355" s="194"/>
    </row>
    <row r="356" ht="15" customHeight="1" spans="17:17">
      <c r="Q356" s="194"/>
    </row>
    <row r="357" ht="15" customHeight="1" spans="17:17">
      <c r="Q357" s="194"/>
    </row>
    <row r="358" ht="15" customHeight="1" spans="17:17">
      <c r="Q358" s="194"/>
    </row>
    <row r="359" ht="15" customHeight="1" spans="17:17">
      <c r="Q359" s="194"/>
    </row>
    <row r="360" ht="15" customHeight="1" spans="17:17">
      <c r="Q360" s="194"/>
    </row>
    <row r="361" ht="15" customHeight="1" spans="17:17">
      <c r="Q361" s="194"/>
    </row>
    <row r="362" ht="15" customHeight="1" spans="17:17">
      <c r="Q362" s="194"/>
    </row>
    <row r="363" ht="15" customHeight="1" spans="17:17">
      <c r="Q363" s="194"/>
    </row>
    <row r="364" ht="15" customHeight="1" spans="17:17">
      <c r="Q364" s="194"/>
    </row>
    <row r="365" ht="15" customHeight="1" spans="17:17">
      <c r="Q365" s="194"/>
    </row>
    <row r="366" ht="15" customHeight="1" spans="17:17">
      <c r="Q366" s="194"/>
    </row>
    <row r="367" ht="15" customHeight="1" spans="17:17">
      <c r="Q367" s="194"/>
    </row>
    <row r="368" ht="15" customHeight="1" spans="17:17">
      <c r="Q368" s="194"/>
    </row>
    <row r="369" ht="15" customHeight="1" spans="17:17">
      <c r="Q369" s="194"/>
    </row>
    <row r="370" ht="15" customHeight="1" spans="17:17">
      <c r="Q370" s="194"/>
    </row>
    <row r="371" ht="15" customHeight="1" spans="17:17">
      <c r="Q371" s="194"/>
    </row>
    <row r="372" ht="15" customHeight="1" spans="17:17">
      <c r="Q372" s="194"/>
    </row>
    <row r="373" ht="15" customHeight="1" spans="17:17">
      <c r="Q373" s="194"/>
    </row>
    <row r="374" ht="15" customHeight="1" spans="17:17">
      <c r="Q374" s="194"/>
    </row>
    <row r="375" ht="15" customHeight="1" spans="17:17">
      <c r="Q375" s="194"/>
    </row>
    <row r="376" ht="15" customHeight="1" spans="17:17">
      <c r="Q376" s="194"/>
    </row>
    <row r="377" ht="15" customHeight="1" spans="17:17">
      <c r="Q377" s="194"/>
    </row>
    <row r="378" ht="15" customHeight="1" spans="17:17">
      <c r="Q378" s="194"/>
    </row>
    <row r="379" ht="15" customHeight="1" spans="17:17">
      <c r="Q379" s="194"/>
    </row>
    <row r="380" ht="15" customHeight="1" spans="17:17">
      <c r="Q380" s="194"/>
    </row>
    <row r="381" ht="15" customHeight="1" spans="17:17">
      <c r="Q381" s="194"/>
    </row>
    <row r="382" ht="15" customHeight="1" spans="17:17">
      <c r="Q382" s="194"/>
    </row>
    <row r="383" ht="15" customHeight="1" spans="17:17">
      <c r="Q383" s="194"/>
    </row>
    <row r="384" ht="15" customHeight="1" spans="17:17">
      <c r="Q384" s="194"/>
    </row>
    <row r="385" ht="15" customHeight="1" spans="17:17">
      <c r="Q385" s="194"/>
    </row>
    <row r="386" ht="15" customHeight="1" spans="17:17">
      <c r="Q386" s="194"/>
    </row>
    <row r="387" ht="15" customHeight="1" spans="17:17">
      <c r="Q387" s="194"/>
    </row>
    <row r="388" ht="15" customHeight="1" spans="17:17">
      <c r="Q388" s="194"/>
    </row>
    <row r="389" ht="15" customHeight="1" spans="17:17">
      <c r="Q389" s="194"/>
    </row>
    <row r="390" ht="15" customHeight="1" spans="17:17">
      <c r="Q390" s="194"/>
    </row>
    <row r="391" ht="15" customHeight="1" spans="17:17">
      <c r="Q391" s="194"/>
    </row>
    <row r="392" ht="15" customHeight="1" spans="17:17">
      <c r="Q392" s="194"/>
    </row>
    <row r="393" ht="15" customHeight="1" spans="17:17">
      <c r="Q393" s="194"/>
    </row>
    <row r="394" ht="15" customHeight="1" spans="17:17">
      <c r="Q394" s="194"/>
    </row>
    <row r="395" ht="15" customHeight="1" spans="17:17">
      <c r="Q395" s="194"/>
    </row>
    <row r="396" ht="15" customHeight="1" spans="17:17">
      <c r="Q396" s="194"/>
    </row>
    <row r="397" ht="15" customHeight="1" spans="17:17">
      <c r="Q397" s="194"/>
    </row>
    <row r="398" ht="15" customHeight="1" spans="17:17">
      <c r="Q398" s="194"/>
    </row>
    <row r="399" ht="15" customHeight="1" spans="17:17">
      <c r="Q399" s="194"/>
    </row>
    <row r="400" ht="15" customHeight="1" spans="17:17">
      <c r="Q400" s="194"/>
    </row>
    <row r="401" ht="15" customHeight="1" spans="17:17">
      <c r="Q401" s="194"/>
    </row>
    <row r="402" ht="15" customHeight="1" spans="17:17">
      <c r="Q402" s="194"/>
    </row>
    <row r="403" ht="15" customHeight="1" spans="17:17">
      <c r="Q403" s="194"/>
    </row>
    <row r="404" ht="15" customHeight="1" spans="17:17">
      <c r="Q404" s="195"/>
    </row>
    <row r="405" ht="15" customHeight="1" spans="17:17">
      <c r="Q405" s="194"/>
    </row>
    <row r="406" ht="15" customHeight="1" spans="17:17">
      <c r="Q406" s="194"/>
    </row>
    <row r="407" ht="15" customHeight="1" spans="17:17">
      <c r="Q407" s="194"/>
    </row>
    <row r="408" ht="15" customHeight="1" spans="17:17">
      <c r="Q408" s="194"/>
    </row>
    <row r="409" ht="15" customHeight="1" spans="17:17">
      <c r="Q409" s="194"/>
    </row>
    <row r="410" ht="15" customHeight="1" spans="17:17">
      <c r="Q410" s="194"/>
    </row>
    <row r="411" ht="15" customHeight="1" spans="17:17">
      <c r="Q411" s="194"/>
    </row>
    <row r="412" ht="15" customHeight="1" spans="17:17">
      <c r="Q412" s="194"/>
    </row>
    <row r="413" ht="15" customHeight="1" spans="17:17">
      <c r="Q413" s="194"/>
    </row>
    <row r="414" ht="15" customHeight="1" spans="17:17">
      <c r="Q414" s="194"/>
    </row>
    <row r="415" ht="15" customHeight="1" spans="17:17">
      <c r="Q415" s="194"/>
    </row>
    <row r="416" ht="15" customHeight="1" spans="17:17">
      <c r="Q416" s="194"/>
    </row>
    <row r="417" ht="15" customHeight="1" spans="17:17">
      <c r="Q417" s="194"/>
    </row>
    <row r="418" ht="15" customHeight="1" spans="17:17">
      <c r="Q418" s="194"/>
    </row>
    <row r="419" ht="15" customHeight="1" spans="17:17">
      <c r="Q419" s="194"/>
    </row>
    <row r="420" ht="15" customHeight="1" spans="17:17">
      <c r="Q420" s="194"/>
    </row>
    <row r="421" ht="15" customHeight="1" spans="17:17">
      <c r="Q421" s="194"/>
    </row>
    <row r="422" ht="15" customHeight="1" spans="17:17">
      <c r="Q422" s="194"/>
    </row>
    <row r="423" ht="15" customHeight="1" spans="17:17">
      <c r="Q423" s="194"/>
    </row>
    <row r="424" ht="15" customHeight="1" spans="17:17">
      <c r="Q424" s="194"/>
    </row>
    <row r="425" ht="15" customHeight="1" spans="17:17">
      <c r="Q425" s="194"/>
    </row>
    <row r="426" ht="15" customHeight="1" spans="17:17">
      <c r="Q426" s="194"/>
    </row>
    <row r="427" ht="15" customHeight="1" spans="17:17">
      <c r="Q427" s="194"/>
    </row>
    <row r="428" ht="15" customHeight="1" spans="17:17">
      <c r="Q428" s="194"/>
    </row>
    <row r="429" ht="15" customHeight="1" spans="17:17">
      <c r="Q429" s="194"/>
    </row>
    <row r="430" ht="15" customHeight="1" spans="17:17">
      <c r="Q430" s="194"/>
    </row>
    <row r="431" ht="15" customHeight="1" spans="17:17">
      <c r="Q431" s="194"/>
    </row>
    <row r="432" ht="15" customHeight="1" spans="17:17">
      <c r="Q432" s="194"/>
    </row>
    <row r="433" ht="15" customHeight="1" spans="17:17">
      <c r="Q433" s="194"/>
    </row>
    <row r="434" ht="15" customHeight="1" spans="17:17">
      <c r="Q434" s="194"/>
    </row>
    <row r="435" ht="15" customHeight="1" spans="17:17">
      <c r="Q435" s="194"/>
    </row>
    <row r="436" ht="15" customHeight="1" spans="17:17">
      <c r="Q436" s="194"/>
    </row>
    <row r="437" ht="15" customHeight="1" spans="17:17">
      <c r="Q437" s="194"/>
    </row>
    <row r="438" ht="15" customHeight="1" spans="17:17">
      <c r="Q438" s="194"/>
    </row>
    <row r="439" ht="15" customHeight="1" spans="17:17">
      <c r="Q439" s="194"/>
    </row>
    <row r="440" ht="15" customHeight="1" spans="17:17">
      <c r="Q440" s="194"/>
    </row>
    <row r="441" ht="15" customHeight="1" spans="17:17">
      <c r="Q441" s="194"/>
    </row>
    <row r="442" ht="15" customHeight="1" spans="17:17">
      <c r="Q442" s="194"/>
    </row>
    <row r="443" ht="15" customHeight="1" spans="17:17">
      <c r="Q443" s="194"/>
    </row>
    <row r="444" ht="15" customHeight="1" spans="17:17">
      <c r="Q444" s="194"/>
    </row>
    <row r="445" ht="15" customHeight="1" spans="17:17">
      <c r="Q445" s="194"/>
    </row>
    <row r="446" ht="15" customHeight="1" spans="17:17">
      <c r="Q446" s="194"/>
    </row>
    <row r="447" ht="15" customHeight="1" spans="17:17">
      <c r="Q447" s="194"/>
    </row>
    <row r="448" ht="15" customHeight="1" spans="17:17">
      <c r="Q448" s="194"/>
    </row>
    <row r="449" ht="15" customHeight="1" spans="17:17">
      <c r="Q449" s="194"/>
    </row>
    <row r="450" ht="15" customHeight="1" spans="17:17">
      <c r="Q450" s="194"/>
    </row>
    <row r="451" ht="15" customHeight="1" spans="17:17">
      <c r="Q451" s="194"/>
    </row>
    <row r="452" ht="15" customHeight="1" spans="17:17">
      <c r="Q452" s="194"/>
    </row>
    <row r="453" ht="15" customHeight="1" spans="17:17">
      <c r="Q453" s="194"/>
    </row>
    <row r="454" ht="15" customHeight="1" spans="17:17">
      <c r="Q454" s="194"/>
    </row>
    <row r="455" ht="15" customHeight="1" spans="17:17">
      <c r="Q455" s="194"/>
    </row>
    <row r="456" ht="15" customHeight="1" spans="17:17">
      <c r="Q456" s="194"/>
    </row>
    <row r="457" ht="15" customHeight="1" spans="17:17">
      <c r="Q457" s="194"/>
    </row>
    <row r="458" ht="15" customHeight="1" spans="17:17">
      <c r="Q458" s="194"/>
    </row>
    <row r="459" ht="15" customHeight="1" spans="17:17">
      <c r="Q459" s="194"/>
    </row>
    <row r="460" ht="15" customHeight="1" spans="17:17">
      <c r="Q460" s="194"/>
    </row>
    <row r="461" ht="15" customHeight="1" spans="17:17">
      <c r="Q461" s="194"/>
    </row>
    <row r="462" ht="15" customHeight="1" spans="17:17">
      <c r="Q462" s="194"/>
    </row>
    <row r="463" ht="15" customHeight="1" spans="17:17">
      <c r="Q463" s="194"/>
    </row>
    <row r="464" ht="15" customHeight="1" spans="17:17">
      <c r="Q464" s="194"/>
    </row>
    <row r="465" ht="15" customHeight="1" spans="17:17">
      <c r="Q465" s="194"/>
    </row>
    <row r="466" ht="15" customHeight="1" spans="17:17">
      <c r="Q466" s="194"/>
    </row>
    <row r="467" ht="15" customHeight="1" spans="17:17">
      <c r="Q467" s="194"/>
    </row>
    <row r="468" ht="15" customHeight="1" spans="17:17">
      <c r="Q468" s="194"/>
    </row>
    <row r="469" ht="15" customHeight="1" spans="17:17">
      <c r="Q469" s="194"/>
    </row>
    <row r="470" ht="15" customHeight="1" spans="17:17">
      <c r="Q470" s="194"/>
    </row>
    <row r="471" ht="15" customHeight="1" spans="17:17">
      <c r="Q471" s="194"/>
    </row>
    <row r="472" ht="15" customHeight="1" spans="17:17">
      <c r="Q472" s="194"/>
    </row>
    <row r="473" ht="15" customHeight="1" spans="17:17">
      <c r="Q473" s="194"/>
    </row>
    <row r="474" ht="15" customHeight="1" spans="17:17">
      <c r="Q474" s="194"/>
    </row>
    <row r="475" ht="15" customHeight="1" spans="17:17">
      <c r="Q475" s="194"/>
    </row>
    <row r="476" ht="15" customHeight="1" spans="17:17">
      <c r="Q476" s="194"/>
    </row>
    <row r="477" ht="15" customHeight="1" spans="17:17">
      <c r="Q477" s="194"/>
    </row>
    <row r="478" ht="15" customHeight="1" spans="17:17">
      <c r="Q478" s="194"/>
    </row>
    <row r="479" ht="15" customHeight="1" spans="17:17">
      <c r="Q479" s="194"/>
    </row>
    <row r="480" ht="15" customHeight="1" spans="17:17">
      <c r="Q480" s="194"/>
    </row>
    <row r="481" ht="15" customHeight="1" spans="17:17">
      <c r="Q481" s="194"/>
    </row>
    <row r="482" ht="15" customHeight="1" spans="17:17">
      <c r="Q482" s="194"/>
    </row>
    <row r="483" ht="15" customHeight="1" spans="17:17">
      <c r="Q483" s="194"/>
    </row>
    <row r="484" ht="15" customHeight="1" spans="17:17">
      <c r="Q484" s="194"/>
    </row>
    <row r="485" ht="15" customHeight="1" spans="17:17">
      <c r="Q485" s="194"/>
    </row>
    <row r="486" ht="15" customHeight="1" spans="17:17">
      <c r="Q486" s="194"/>
    </row>
    <row r="487" ht="15" customHeight="1" spans="17:17">
      <c r="Q487" s="194"/>
    </row>
    <row r="488" ht="15" customHeight="1" spans="17:17">
      <c r="Q488" s="194"/>
    </row>
    <row r="489" ht="15" customHeight="1" spans="17:17">
      <c r="Q489" s="194"/>
    </row>
    <row r="490" ht="15" customHeight="1" spans="17:17">
      <c r="Q490" s="194"/>
    </row>
    <row r="491" ht="15" customHeight="1" spans="17:17">
      <c r="Q491" s="194"/>
    </row>
    <row r="492" ht="15" customHeight="1" spans="17:17">
      <c r="Q492" s="194"/>
    </row>
    <row r="493" ht="15" customHeight="1" spans="17:17">
      <c r="Q493" s="194"/>
    </row>
    <row r="494" ht="15" customHeight="1" spans="17:17">
      <c r="Q494" s="194"/>
    </row>
    <row r="495" ht="15" customHeight="1" spans="17:17">
      <c r="Q495" s="194"/>
    </row>
    <row r="496" ht="15" customHeight="1" spans="17:17">
      <c r="Q496" s="194"/>
    </row>
    <row r="497" ht="15" customHeight="1" spans="17:17">
      <c r="Q497" s="194"/>
    </row>
    <row r="498" ht="15" customHeight="1" spans="17:17">
      <c r="Q498" s="194"/>
    </row>
    <row r="499" ht="15" customHeight="1" spans="17:17">
      <c r="Q499" s="194"/>
    </row>
    <row r="500" ht="15" customHeight="1" spans="17:17">
      <c r="Q500" s="194"/>
    </row>
    <row r="501" ht="15" customHeight="1" spans="17:17">
      <c r="Q501" s="194"/>
    </row>
    <row r="502" ht="15" customHeight="1" spans="17:17">
      <c r="Q502" s="194"/>
    </row>
    <row r="503" ht="15" customHeight="1" spans="17:17">
      <c r="Q503" s="194"/>
    </row>
    <row r="504" ht="15" customHeight="1" spans="17:17">
      <c r="Q504" s="194"/>
    </row>
    <row r="505" ht="15" customHeight="1" spans="17:17">
      <c r="Q505" s="194"/>
    </row>
    <row r="506" ht="15" customHeight="1" spans="17:17">
      <c r="Q506" s="194"/>
    </row>
    <row r="507" ht="15" customHeight="1" spans="17:17">
      <c r="Q507" s="194"/>
    </row>
    <row r="508" ht="15" customHeight="1" spans="17:17">
      <c r="Q508" s="194"/>
    </row>
    <row r="509" ht="15" customHeight="1" spans="17:17">
      <c r="Q509" s="194"/>
    </row>
    <row r="510" ht="15" customHeight="1" spans="17:17">
      <c r="Q510" s="194"/>
    </row>
    <row r="511" ht="15" customHeight="1" spans="17:17">
      <c r="Q511" s="194"/>
    </row>
    <row r="512" ht="15" customHeight="1" spans="17:17">
      <c r="Q512" s="194"/>
    </row>
    <row r="513" ht="15" customHeight="1" spans="17:17">
      <c r="Q513" s="194"/>
    </row>
    <row r="514" ht="15" customHeight="1" spans="17:17">
      <c r="Q514" s="194"/>
    </row>
    <row r="515" ht="15" customHeight="1" spans="17:17">
      <c r="Q515" s="194"/>
    </row>
    <row r="516" ht="15" customHeight="1" spans="17:17">
      <c r="Q516" s="194"/>
    </row>
    <row r="517" ht="15" customHeight="1" spans="17:17">
      <c r="Q517" s="194"/>
    </row>
    <row r="518" ht="15" customHeight="1" spans="17:17">
      <c r="Q518" s="194"/>
    </row>
    <row r="519" ht="15" customHeight="1" spans="17:17">
      <c r="Q519" s="194"/>
    </row>
    <row r="520" ht="15" customHeight="1" spans="17:17">
      <c r="Q520" s="194"/>
    </row>
    <row r="521" ht="15" customHeight="1" spans="17:17">
      <c r="Q521" s="194"/>
    </row>
    <row r="522" ht="15" customHeight="1" spans="17:17">
      <c r="Q522" s="194"/>
    </row>
    <row r="523" ht="15" customHeight="1" spans="17:17">
      <c r="Q523" s="194"/>
    </row>
    <row r="524" ht="15" customHeight="1" spans="17:17">
      <c r="Q524" s="194"/>
    </row>
    <row r="525" ht="15" customHeight="1" spans="17:17">
      <c r="Q525" s="194"/>
    </row>
    <row r="526" ht="15" customHeight="1" spans="17:17">
      <c r="Q526" s="194"/>
    </row>
    <row r="527" ht="15" customHeight="1" spans="17:17">
      <c r="Q527" s="194"/>
    </row>
    <row r="528" ht="15" customHeight="1" spans="17:17">
      <c r="Q528" s="194"/>
    </row>
    <row r="529" ht="15" customHeight="1" spans="17:17">
      <c r="Q529" s="194"/>
    </row>
    <row r="530" ht="15" customHeight="1" spans="17:17">
      <c r="Q530" s="194"/>
    </row>
    <row r="531" ht="15" customHeight="1" spans="17:17">
      <c r="Q531" s="194"/>
    </row>
    <row r="532" ht="15" customHeight="1" spans="17:17">
      <c r="Q532" s="194"/>
    </row>
    <row r="533" ht="15" customHeight="1" spans="17:17">
      <c r="Q533" s="194"/>
    </row>
    <row r="534" ht="15" customHeight="1" spans="17:17">
      <c r="Q534" s="194"/>
    </row>
    <row r="535" ht="15" customHeight="1" spans="17:17">
      <c r="Q535" s="194"/>
    </row>
    <row r="536" ht="15" customHeight="1" spans="17:17">
      <c r="Q536" s="194"/>
    </row>
    <row r="537" ht="15" customHeight="1" spans="17:17">
      <c r="Q537" s="194"/>
    </row>
    <row r="538" ht="15" customHeight="1" spans="17:17">
      <c r="Q538" s="194"/>
    </row>
    <row r="539" ht="15" customHeight="1" spans="17:17">
      <c r="Q539" s="194"/>
    </row>
    <row r="540" ht="15" customHeight="1" spans="17:17">
      <c r="Q540" s="194"/>
    </row>
    <row r="541" ht="15" customHeight="1" spans="17:17">
      <c r="Q541" s="194"/>
    </row>
    <row r="542" ht="15" customHeight="1" spans="17:17">
      <c r="Q542" s="194"/>
    </row>
    <row r="543" ht="15" customHeight="1" spans="17:17">
      <c r="Q543" s="194"/>
    </row>
    <row r="544" ht="15" customHeight="1" spans="17:17">
      <c r="Q544" s="194"/>
    </row>
    <row r="545" ht="15" customHeight="1" spans="17:17">
      <c r="Q545" s="194"/>
    </row>
    <row r="546" ht="15" customHeight="1" spans="17:17">
      <c r="Q546" s="194"/>
    </row>
    <row r="547" ht="15" customHeight="1" spans="17:17">
      <c r="Q547" s="194"/>
    </row>
    <row r="548" ht="15" customHeight="1" spans="17:17">
      <c r="Q548" s="194"/>
    </row>
    <row r="549" ht="15" customHeight="1" spans="17:17">
      <c r="Q549" s="194"/>
    </row>
    <row r="550" ht="15" customHeight="1" spans="17:17">
      <c r="Q550" s="194"/>
    </row>
    <row r="551" ht="15" customHeight="1" spans="17:17">
      <c r="Q551" s="194"/>
    </row>
    <row r="552" ht="15" customHeight="1" spans="17:17">
      <c r="Q552" s="194"/>
    </row>
    <row r="553" ht="15" customHeight="1" spans="17:17">
      <c r="Q553" s="194"/>
    </row>
    <row r="554" ht="15" customHeight="1" spans="17:17">
      <c r="Q554" s="194"/>
    </row>
    <row r="555" ht="15" customHeight="1" spans="17:17">
      <c r="Q555" s="194"/>
    </row>
    <row r="556" ht="15" customHeight="1" spans="17:17">
      <c r="Q556" s="194"/>
    </row>
    <row r="557" ht="15" customHeight="1" spans="17:17">
      <c r="Q557" s="194"/>
    </row>
    <row r="558" ht="15" customHeight="1" spans="17:17">
      <c r="Q558" s="194"/>
    </row>
    <row r="559" ht="15" customHeight="1" spans="17:17">
      <c r="Q559" s="194"/>
    </row>
    <row r="560" ht="15" customHeight="1" spans="17:17">
      <c r="Q560" s="194"/>
    </row>
    <row r="561" ht="15" customHeight="1" spans="17:17">
      <c r="Q561" s="194"/>
    </row>
    <row r="562" ht="15" customHeight="1" spans="17:17">
      <c r="Q562" s="194"/>
    </row>
    <row r="563" ht="15" customHeight="1" spans="17:17">
      <c r="Q563" s="194"/>
    </row>
    <row r="564" ht="15" customHeight="1" spans="17:17">
      <c r="Q564" s="194"/>
    </row>
    <row r="565" ht="15" customHeight="1" spans="17:17">
      <c r="Q565" s="194"/>
    </row>
    <row r="566" ht="15" customHeight="1" spans="17:17">
      <c r="Q566" s="194"/>
    </row>
    <row r="567" ht="15" customHeight="1" spans="17:17">
      <c r="Q567" s="194"/>
    </row>
    <row r="568" ht="15" customHeight="1" spans="17:17">
      <c r="Q568" s="194"/>
    </row>
    <row r="569" ht="15" customHeight="1" spans="17:17">
      <c r="Q569" s="194"/>
    </row>
    <row r="570" ht="15" customHeight="1" spans="17:17">
      <c r="Q570" s="194"/>
    </row>
    <row r="571" ht="15" customHeight="1" spans="17:17">
      <c r="Q571" s="194"/>
    </row>
    <row r="572" ht="15" customHeight="1" spans="17:17">
      <c r="Q572" s="194"/>
    </row>
    <row r="573" ht="15" customHeight="1" spans="17:17">
      <c r="Q573" s="194"/>
    </row>
    <row r="574" ht="15" customHeight="1" spans="17:17">
      <c r="Q574" s="194"/>
    </row>
    <row r="575" ht="15" customHeight="1" spans="17:17">
      <c r="Q575" s="194"/>
    </row>
    <row r="576" ht="15" customHeight="1" spans="17:17">
      <c r="Q576" s="194"/>
    </row>
    <row r="577" ht="15" customHeight="1" spans="17:17">
      <c r="Q577" s="194"/>
    </row>
    <row r="578" ht="15" customHeight="1" spans="17:17">
      <c r="Q578" s="194"/>
    </row>
    <row r="579" ht="15" customHeight="1" spans="17:17">
      <c r="Q579" s="194"/>
    </row>
    <row r="580" ht="15" customHeight="1" spans="17:17">
      <c r="Q580" s="194"/>
    </row>
    <row r="581" ht="15" customHeight="1" spans="17:17">
      <c r="Q581" s="194"/>
    </row>
    <row r="582" ht="15" customHeight="1" spans="17:17">
      <c r="Q582" s="194"/>
    </row>
    <row r="583" ht="15" customHeight="1" spans="17:17">
      <c r="Q583" s="194"/>
    </row>
    <row r="584" ht="15" customHeight="1" spans="17:17">
      <c r="Q584" s="194"/>
    </row>
    <row r="585" ht="15" customHeight="1" spans="17:17">
      <c r="Q585" s="194"/>
    </row>
    <row r="586" ht="15" customHeight="1" spans="17:17">
      <c r="Q586" s="194"/>
    </row>
    <row r="587" ht="15" customHeight="1" spans="17:17">
      <c r="Q587" s="194"/>
    </row>
    <row r="588" ht="15" customHeight="1" spans="17:17">
      <c r="Q588" s="194"/>
    </row>
    <row r="589" ht="15" customHeight="1" spans="17:17">
      <c r="Q589" s="194"/>
    </row>
    <row r="590" ht="15" customHeight="1" spans="17:17">
      <c r="Q590" s="194"/>
    </row>
    <row r="591" ht="15" customHeight="1" spans="17:17">
      <c r="Q591" s="194"/>
    </row>
    <row r="592" ht="15" customHeight="1" spans="17:17">
      <c r="Q592" s="194"/>
    </row>
    <row r="593" ht="15" customHeight="1" spans="17:17">
      <c r="Q593" s="194"/>
    </row>
    <row r="594" ht="15" customHeight="1" spans="17:17">
      <c r="Q594" s="194"/>
    </row>
    <row r="595" ht="15" customHeight="1" spans="17:17">
      <c r="Q595" s="194"/>
    </row>
    <row r="596" ht="15" customHeight="1" spans="17:17">
      <c r="Q596" s="194"/>
    </row>
    <row r="597" ht="15" customHeight="1" spans="17:17">
      <c r="Q597" s="194"/>
    </row>
    <row r="598" ht="15" customHeight="1" spans="17:17">
      <c r="Q598" s="194"/>
    </row>
    <row r="599" ht="15" customHeight="1" spans="17:17">
      <c r="Q599" s="194"/>
    </row>
    <row r="600" ht="15" customHeight="1" spans="17:17">
      <c r="Q600" s="194"/>
    </row>
    <row r="601" ht="15" customHeight="1" spans="17:17">
      <c r="Q601" s="194"/>
    </row>
    <row r="602" ht="15" customHeight="1" spans="17:17">
      <c r="Q602" s="194"/>
    </row>
    <row r="603" ht="15" customHeight="1" spans="17:17">
      <c r="Q603" s="194"/>
    </row>
    <row r="604" ht="15" customHeight="1" spans="17:17">
      <c r="Q604" s="194"/>
    </row>
    <row r="605" ht="15" customHeight="1" spans="17:17">
      <c r="Q605" s="194"/>
    </row>
    <row r="606" ht="15" customHeight="1" spans="17:17">
      <c r="Q606" s="194"/>
    </row>
    <row r="607" ht="15" customHeight="1" spans="17:17">
      <c r="Q607" s="194"/>
    </row>
    <row r="608" ht="15" customHeight="1" spans="17:17">
      <c r="Q608" s="194"/>
    </row>
    <row r="609" ht="15" customHeight="1" spans="17:17">
      <c r="Q609" s="194"/>
    </row>
    <row r="610" ht="15" customHeight="1" spans="17:17">
      <c r="Q610" s="194"/>
    </row>
    <row r="611" ht="15" customHeight="1" spans="17:17">
      <c r="Q611" s="194"/>
    </row>
    <row r="612" ht="15" customHeight="1" spans="17:17">
      <c r="Q612" s="194"/>
    </row>
    <row r="613" ht="15" customHeight="1" spans="17:17">
      <c r="Q613" s="194"/>
    </row>
    <row r="614" ht="15" customHeight="1" spans="17:17">
      <c r="Q614" s="194"/>
    </row>
    <row r="615" ht="15" customHeight="1" spans="17:17">
      <c r="Q615" s="194"/>
    </row>
    <row r="616" ht="15" customHeight="1" spans="17:17">
      <c r="Q616" s="194"/>
    </row>
    <row r="617" ht="15" customHeight="1" spans="17:17">
      <c r="Q617" s="194"/>
    </row>
    <row r="618" ht="15" customHeight="1" spans="17:17">
      <c r="Q618" s="194"/>
    </row>
    <row r="619" ht="15" customHeight="1" spans="17:17">
      <c r="Q619" s="194"/>
    </row>
    <row r="620" ht="15" customHeight="1" spans="17:17">
      <c r="Q620" s="194"/>
    </row>
    <row r="621" ht="15" customHeight="1" spans="17:17">
      <c r="Q621" s="194"/>
    </row>
    <row r="622" ht="15" customHeight="1" spans="17:17">
      <c r="Q622" s="194"/>
    </row>
    <row r="623" ht="15" customHeight="1" spans="17:17">
      <c r="Q623" s="194"/>
    </row>
    <row r="624" ht="15" customHeight="1" spans="17:17">
      <c r="Q624" s="194"/>
    </row>
    <row r="625" ht="15" customHeight="1" spans="17:17">
      <c r="Q625" s="194"/>
    </row>
    <row r="626" ht="15" customHeight="1" spans="17:17">
      <c r="Q626" s="194"/>
    </row>
    <row r="627" ht="15" customHeight="1" spans="17:17">
      <c r="Q627" s="194"/>
    </row>
    <row r="628" ht="15" customHeight="1" spans="17:17">
      <c r="Q628" s="194"/>
    </row>
    <row r="629" ht="15" customHeight="1" spans="17:17">
      <c r="Q629" s="194"/>
    </row>
    <row r="630" ht="15" customHeight="1" spans="17:17">
      <c r="Q630" s="194"/>
    </row>
    <row r="631" ht="15" customHeight="1" spans="17:17">
      <c r="Q631" s="194"/>
    </row>
    <row r="632" ht="15" customHeight="1" spans="17:17">
      <c r="Q632" s="194"/>
    </row>
    <row r="633" ht="15" customHeight="1" spans="17:17">
      <c r="Q633" s="194"/>
    </row>
    <row r="634" ht="15" customHeight="1" spans="17:17">
      <c r="Q634" s="194"/>
    </row>
    <row r="635" ht="15" customHeight="1" spans="17:17">
      <c r="Q635" s="194"/>
    </row>
    <row r="636" ht="15" customHeight="1" spans="17:17">
      <c r="Q636" s="194"/>
    </row>
    <row r="637" ht="15" customHeight="1" spans="17:17">
      <c r="Q637" s="194"/>
    </row>
    <row r="638" ht="15" customHeight="1" spans="17:17">
      <c r="Q638" s="194"/>
    </row>
    <row r="639" ht="15" customHeight="1" spans="17:17">
      <c r="Q639" s="194"/>
    </row>
    <row r="640" ht="15" customHeight="1" spans="17:17">
      <c r="Q640" s="194"/>
    </row>
    <row r="641" ht="15" customHeight="1" spans="17:17">
      <c r="Q641" s="194"/>
    </row>
    <row r="642" ht="15" customHeight="1" spans="17:17">
      <c r="Q642" s="194"/>
    </row>
    <row r="643" ht="15" customHeight="1" spans="17:17">
      <c r="Q643" s="194"/>
    </row>
    <row r="644" ht="15" customHeight="1" spans="17:17">
      <c r="Q644" s="194"/>
    </row>
    <row r="645" ht="15" customHeight="1" spans="17:17">
      <c r="Q645" s="194"/>
    </row>
    <row r="646" ht="15" customHeight="1" spans="17:17">
      <c r="Q646" s="194"/>
    </row>
    <row r="647" ht="15" customHeight="1" spans="17:17">
      <c r="Q647" s="194"/>
    </row>
    <row r="648" ht="15" customHeight="1" spans="17:17">
      <c r="Q648" s="194"/>
    </row>
    <row r="649" ht="15" customHeight="1" spans="17:17">
      <c r="Q649" s="194"/>
    </row>
    <row r="650" ht="15" customHeight="1" spans="17:17">
      <c r="Q650" s="194"/>
    </row>
    <row r="651" ht="15" customHeight="1" spans="17:17">
      <c r="Q651" s="194"/>
    </row>
    <row r="652" ht="15" customHeight="1" spans="17:17">
      <c r="Q652" s="194"/>
    </row>
    <row r="653" ht="15" customHeight="1" spans="17:17">
      <c r="Q653" s="194"/>
    </row>
    <row r="654" ht="15" customHeight="1" spans="17:17">
      <c r="Q654" s="194"/>
    </row>
    <row r="655" ht="15" customHeight="1" spans="17:17">
      <c r="Q655" s="194"/>
    </row>
    <row r="656" ht="15" customHeight="1" spans="17:17">
      <c r="Q656" s="194"/>
    </row>
    <row r="657" ht="15" customHeight="1" spans="17:17">
      <c r="Q657" s="194"/>
    </row>
    <row r="658" ht="15" customHeight="1" spans="17:17">
      <c r="Q658" s="194"/>
    </row>
    <row r="659" ht="15" customHeight="1" spans="17:17">
      <c r="Q659" s="194"/>
    </row>
    <row r="660" ht="15" customHeight="1" spans="17:17">
      <c r="Q660" s="194"/>
    </row>
    <row r="661" ht="15" customHeight="1" spans="17:17">
      <c r="Q661" s="194"/>
    </row>
    <row r="662" ht="15" customHeight="1" spans="17:17">
      <c r="Q662" s="194"/>
    </row>
    <row r="663" ht="15" customHeight="1" spans="17:17">
      <c r="Q663" s="194"/>
    </row>
    <row r="664" ht="15" customHeight="1" spans="17:17">
      <c r="Q664" s="194"/>
    </row>
    <row r="665" ht="15" customHeight="1" spans="17:17">
      <c r="Q665" s="194"/>
    </row>
    <row r="666" ht="15" customHeight="1" spans="17:17">
      <c r="Q666" s="194"/>
    </row>
    <row r="667" ht="15" customHeight="1" spans="17:17">
      <c r="Q667" s="194"/>
    </row>
    <row r="668" ht="15" customHeight="1" spans="17:17">
      <c r="Q668" s="194"/>
    </row>
    <row r="669" ht="15" customHeight="1" spans="17:17">
      <c r="Q669" s="194"/>
    </row>
    <row r="670" ht="15" customHeight="1" spans="17:17">
      <c r="Q670" s="194"/>
    </row>
    <row r="671" ht="15" customHeight="1" spans="17:17">
      <c r="Q671" s="194"/>
    </row>
    <row r="672" ht="15" customHeight="1" spans="17:17">
      <c r="Q672" s="194"/>
    </row>
    <row r="673" ht="15" customHeight="1" spans="17:17">
      <c r="Q673" s="194"/>
    </row>
    <row r="674" ht="15" customHeight="1" spans="17:17">
      <c r="Q674" s="194"/>
    </row>
    <row r="675" ht="15" customHeight="1" spans="17:17">
      <c r="Q675" s="194"/>
    </row>
    <row r="676" ht="15" customHeight="1" spans="17:17">
      <c r="Q676" s="194"/>
    </row>
    <row r="677" ht="15" customHeight="1" spans="17:17">
      <c r="Q677" s="194"/>
    </row>
    <row r="678" ht="15" customHeight="1" spans="17:17">
      <c r="Q678" s="194"/>
    </row>
    <row r="679" ht="15" customHeight="1" spans="17:17">
      <c r="Q679" s="194"/>
    </row>
    <row r="680" ht="15" customHeight="1" spans="17:17">
      <c r="Q680" s="194"/>
    </row>
    <row r="681" ht="15" customHeight="1" spans="17:17">
      <c r="Q681" s="194"/>
    </row>
    <row r="682" ht="15" customHeight="1" spans="17:17">
      <c r="Q682" s="194"/>
    </row>
    <row r="683" ht="15" customHeight="1" spans="17:17">
      <c r="Q683" s="194"/>
    </row>
    <row r="684" ht="15" customHeight="1" spans="17:17">
      <c r="Q684" s="194"/>
    </row>
    <row r="685" ht="15" customHeight="1" spans="17:17">
      <c r="Q685" s="194"/>
    </row>
    <row r="686" ht="15" customHeight="1" spans="17:17">
      <c r="Q686" s="194"/>
    </row>
    <row r="687" ht="15" customHeight="1" spans="17:17">
      <c r="Q687" s="194"/>
    </row>
    <row r="688" ht="15" customHeight="1" spans="17:17">
      <c r="Q688" s="194"/>
    </row>
    <row r="689" ht="15" customHeight="1" spans="17:17">
      <c r="Q689" s="194"/>
    </row>
    <row r="690" ht="15" customHeight="1" spans="17:17">
      <c r="Q690" s="194"/>
    </row>
    <row r="691" ht="15" customHeight="1" spans="17:17">
      <c r="Q691" s="194"/>
    </row>
    <row r="692" ht="15" customHeight="1" spans="17:17">
      <c r="Q692" s="194"/>
    </row>
    <row r="693" ht="15" customHeight="1" spans="17:17">
      <c r="Q693" s="194"/>
    </row>
    <row r="694" ht="15" customHeight="1" spans="17:17">
      <c r="Q694" s="194"/>
    </row>
    <row r="695" ht="15" customHeight="1" spans="17:17">
      <c r="Q695" s="194"/>
    </row>
    <row r="696" ht="15" customHeight="1" spans="17:17">
      <c r="Q696" s="194"/>
    </row>
    <row r="697" ht="15" customHeight="1" spans="17:17">
      <c r="Q697" s="194"/>
    </row>
    <row r="698" ht="15" customHeight="1" spans="17:17">
      <c r="Q698" s="194"/>
    </row>
    <row r="699" ht="15" customHeight="1" spans="17:17">
      <c r="Q699" s="194"/>
    </row>
    <row r="700" ht="15" customHeight="1" spans="17:17">
      <c r="Q700" s="194"/>
    </row>
    <row r="701" ht="15" customHeight="1" spans="17:17">
      <c r="Q701" s="194"/>
    </row>
    <row r="702" ht="15" customHeight="1" spans="17:17">
      <c r="Q702" s="194"/>
    </row>
    <row r="703" ht="15" customHeight="1" spans="17:17">
      <c r="Q703" s="194"/>
    </row>
    <row r="704" ht="15" customHeight="1" spans="17:17">
      <c r="Q704" s="194"/>
    </row>
    <row r="705" ht="15" customHeight="1" spans="17:17">
      <c r="Q705" s="194"/>
    </row>
    <row r="706" ht="15" customHeight="1" spans="17:17">
      <c r="Q706" s="194"/>
    </row>
    <row r="707" ht="15" customHeight="1" spans="17:17">
      <c r="Q707" s="194"/>
    </row>
    <row r="708" ht="15" customHeight="1" spans="17:17">
      <c r="Q708" s="194"/>
    </row>
    <row r="709" ht="15" customHeight="1" spans="17:17">
      <c r="Q709" s="194"/>
    </row>
    <row r="710" ht="15" customHeight="1" spans="17:17">
      <c r="Q710" s="194"/>
    </row>
    <row r="711" ht="15" customHeight="1" spans="17:17">
      <c r="Q711" s="194"/>
    </row>
    <row r="712" ht="15" customHeight="1" spans="17:17">
      <c r="Q712" s="194"/>
    </row>
    <row r="713" ht="15" customHeight="1" spans="17:17">
      <c r="Q713" s="194"/>
    </row>
    <row r="714" ht="15" customHeight="1" spans="17:17">
      <c r="Q714" s="194"/>
    </row>
    <row r="715" ht="15" customHeight="1" spans="17:17">
      <c r="Q715" s="194"/>
    </row>
    <row r="716" ht="15" customHeight="1" spans="17:17">
      <c r="Q716" s="194"/>
    </row>
    <row r="717" ht="15" customHeight="1" spans="17:17">
      <c r="Q717" s="194"/>
    </row>
    <row r="718" ht="15" customHeight="1" spans="17:17">
      <c r="Q718" s="194"/>
    </row>
    <row r="719" ht="15" customHeight="1" spans="17:17">
      <c r="Q719" s="194"/>
    </row>
    <row r="720" ht="15" customHeight="1" spans="17:17">
      <c r="Q720" s="194"/>
    </row>
    <row r="721" ht="15" customHeight="1" spans="17:17">
      <c r="Q721" s="194"/>
    </row>
    <row r="722" ht="15" customHeight="1" spans="17:17">
      <c r="Q722" s="194"/>
    </row>
    <row r="723" ht="15" customHeight="1" spans="17:17">
      <c r="Q723" s="194"/>
    </row>
    <row r="724" ht="15" customHeight="1" spans="17:17">
      <c r="Q724" s="194"/>
    </row>
    <row r="725" ht="15" customHeight="1" spans="17:17">
      <c r="Q725" s="194"/>
    </row>
    <row r="726" ht="15" customHeight="1" spans="17:17">
      <c r="Q726" s="194"/>
    </row>
    <row r="727" ht="15" customHeight="1" spans="17:17">
      <c r="Q727" s="194"/>
    </row>
    <row r="728" ht="15" customHeight="1" spans="17:17">
      <c r="Q728" s="194"/>
    </row>
    <row r="729" ht="15" customHeight="1" spans="17:17">
      <c r="Q729" s="194"/>
    </row>
    <row r="730" ht="15" customHeight="1" spans="17:17">
      <c r="Q730" s="194"/>
    </row>
    <row r="731" ht="15" customHeight="1" spans="17:17">
      <c r="Q731" s="194"/>
    </row>
    <row r="732" ht="15" customHeight="1" spans="17:17">
      <c r="Q732" s="194"/>
    </row>
    <row r="733" ht="15" customHeight="1" spans="17:17">
      <c r="Q733" s="194"/>
    </row>
    <row r="734" ht="15" customHeight="1" spans="17:17">
      <c r="Q734" s="194"/>
    </row>
    <row r="735" ht="15" customHeight="1" spans="17:17">
      <c r="Q735" s="194"/>
    </row>
    <row r="736" ht="15" customHeight="1" spans="17:17">
      <c r="Q736" s="194"/>
    </row>
    <row r="737" ht="15" customHeight="1" spans="17:17">
      <c r="Q737" s="194"/>
    </row>
    <row r="738" ht="15" customHeight="1" spans="17:17">
      <c r="Q738" s="194"/>
    </row>
    <row r="739" ht="15" customHeight="1" spans="17:17">
      <c r="Q739" s="194"/>
    </row>
    <row r="740" ht="15" customHeight="1" spans="17:17">
      <c r="Q740" s="194"/>
    </row>
    <row r="741" ht="15" customHeight="1" spans="17:17">
      <c r="Q741" s="194"/>
    </row>
    <row r="742" ht="15" customHeight="1" spans="17:17">
      <c r="Q742" s="194"/>
    </row>
    <row r="743" ht="15" customHeight="1" spans="17:17">
      <c r="Q743" s="194"/>
    </row>
    <row r="744" ht="15" customHeight="1" spans="17:17">
      <c r="Q744" s="194"/>
    </row>
    <row r="745" ht="15" customHeight="1" spans="17:17">
      <c r="Q745" s="194"/>
    </row>
    <row r="746" ht="15" customHeight="1" spans="17:17">
      <c r="Q746" s="194"/>
    </row>
    <row r="747" ht="15" customHeight="1" spans="17:17">
      <c r="Q747" s="194"/>
    </row>
    <row r="748" ht="15" customHeight="1" spans="17:17">
      <c r="Q748" s="194"/>
    </row>
    <row r="749" ht="15" customHeight="1" spans="17:17">
      <c r="Q749" s="194"/>
    </row>
    <row r="750" ht="15" customHeight="1" spans="17:17">
      <c r="Q750" s="194"/>
    </row>
    <row r="751" ht="15" customHeight="1" spans="17:17">
      <c r="Q751" s="194"/>
    </row>
    <row r="752" ht="15" customHeight="1" spans="17:17">
      <c r="Q752" s="194"/>
    </row>
    <row r="753" ht="15" customHeight="1" spans="17:17">
      <c r="Q753" s="194"/>
    </row>
    <row r="754" ht="15" customHeight="1" spans="17:17">
      <c r="Q754" s="194"/>
    </row>
    <row r="755" ht="15" customHeight="1" spans="17:17">
      <c r="Q755" s="194"/>
    </row>
    <row r="756" ht="15" customHeight="1" spans="17:17">
      <c r="Q756" s="194"/>
    </row>
    <row r="757" ht="15" customHeight="1" spans="17:17">
      <c r="Q757" s="194"/>
    </row>
    <row r="758" ht="15" customHeight="1" spans="17:17">
      <c r="Q758" s="194"/>
    </row>
    <row r="759" ht="15" customHeight="1" spans="17:17">
      <c r="Q759" s="194"/>
    </row>
    <row r="760" ht="15" customHeight="1" spans="17:17">
      <c r="Q760" s="194"/>
    </row>
    <row r="761" ht="15" customHeight="1" spans="17:17">
      <c r="Q761" s="194"/>
    </row>
    <row r="762" ht="15" customHeight="1" spans="17:17">
      <c r="Q762" s="194"/>
    </row>
    <row r="763" ht="15" customHeight="1" spans="17:17">
      <c r="Q763" s="194"/>
    </row>
    <row r="764" ht="15" customHeight="1" spans="17:17">
      <c r="Q764" s="194"/>
    </row>
    <row r="765" ht="15" customHeight="1" spans="17:17">
      <c r="Q765" s="194"/>
    </row>
    <row r="766" ht="15" customHeight="1" spans="17:17">
      <c r="Q766" s="194"/>
    </row>
    <row r="767" ht="15" customHeight="1" spans="17:17">
      <c r="Q767" s="194"/>
    </row>
    <row r="768" ht="15" customHeight="1" spans="17:17">
      <c r="Q768" s="194"/>
    </row>
    <row r="769" ht="15" customHeight="1" spans="17:17">
      <c r="Q769" s="194"/>
    </row>
    <row r="770" ht="15" customHeight="1" spans="17:17">
      <c r="Q770" s="194"/>
    </row>
    <row r="771" ht="15" customHeight="1" spans="17:17">
      <c r="Q771" s="194"/>
    </row>
    <row r="772" ht="15" customHeight="1" spans="17:17">
      <c r="Q772" s="194"/>
    </row>
    <row r="773" ht="15" customHeight="1" spans="17:17">
      <c r="Q773" s="194"/>
    </row>
    <row r="774" ht="15" customHeight="1" spans="17:17">
      <c r="Q774" s="194"/>
    </row>
    <row r="775" ht="15" customHeight="1" spans="17:17">
      <c r="Q775" s="194"/>
    </row>
    <row r="776" ht="15" customHeight="1" spans="17:17">
      <c r="Q776" s="194"/>
    </row>
    <row r="777" ht="15" customHeight="1" spans="17:17">
      <c r="Q777" s="194"/>
    </row>
    <row r="778" ht="15" customHeight="1" spans="17:17">
      <c r="Q778" s="194"/>
    </row>
    <row r="779" ht="15" customHeight="1" spans="17:17">
      <c r="Q779" s="194"/>
    </row>
    <row r="780" ht="15" customHeight="1" spans="17:17">
      <c r="Q780" s="194"/>
    </row>
    <row r="781" ht="15" customHeight="1" spans="17:17">
      <c r="Q781" s="194"/>
    </row>
    <row r="782" ht="15" customHeight="1" spans="17:17">
      <c r="Q782" s="194"/>
    </row>
    <row r="783" ht="15" customHeight="1" spans="17:17">
      <c r="Q783" s="194"/>
    </row>
    <row r="784" ht="15" customHeight="1" spans="17:17">
      <c r="Q784" s="194"/>
    </row>
    <row r="785" ht="15" customHeight="1" spans="17:17">
      <c r="Q785" s="194"/>
    </row>
    <row r="786" ht="15" customHeight="1" spans="17:17">
      <c r="Q786" s="194"/>
    </row>
    <row r="787" ht="15" customHeight="1" spans="17:17">
      <c r="Q787" s="194"/>
    </row>
    <row r="788" ht="15" customHeight="1" spans="17:17">
      <c r="Q788" s="194"/>
    </row>
    <row r="789" ht="15" customHeight="1" spans="17:17">
      <c r="Q789" s="194"/>
    </row>
    <row r="790" ht="15" customHeight="1" spans="17:17">
      <c r="Q790" s="194"/>
    </row>
    <row r="791" ht="15" customHeight="1" spans="17:17">
      <c r="Q791" s="194"/>
    </row>
    <row r="792" ht="15" customHeight="1" spans="17:17">
      <c r="Q792" s="194"/>
    </row>
    <row r="793" ht="15" customHeight="1" spans="17:17">
      <c r="Q793" s="194"/>
    </row>
    <row r="794" ht="15" customHeight="1" spans="17:17">
      <c r="Q794" s="194"/>
    </row>
    <row r="795" ht="15" customHeight="1" spans="17:17">
      <c r="Q795" s="194"/>
    </row>
    <row r="796" ht="15" customHeight="1" spans="17:17">
      <c r="Q796" s="194"/>
    </row>
    <row r="797" ht="15" customHeight="1" spans="17:17">
      <c r="Q797" s="194"/>
    </row>
    <row r="798" ht="15" customHeight="1" spans="17:17">
      <c r="Q798" s="194"/>
    </row>
    <row r="799" ht="15" customHeight="1" spans="17:17">
      <c r="Q799" s="194"/>
    </row>
    <row r="800" ht="15" customHeight="1" spans="17:17">
      <c r="Q800" s="194"/>
    </row>
    <row r="801" ht="15" customHeight="1" spans="17:17">
      <c r="Q801" s="194"/>
    </row>
    <row r="802" ht="15" customHeight="1" spans="17:17">
      <c r="Q802" s="194"/>
    </row>
    <row r="803" ht="15" customHeight="1" spans="17:17">
      <c r="Q803" s="194"/>
    </row>
    <row r="804" ht="15" customHeight="1" spans="17:17">
      <c r="Q804" s="194"/>
    </row>
    <row r="805" ht="15" customHeight="1" spans="17:17">
      <c r="Q805" s="194"/>
    </row>
    <row r="806" ht="15" customHeight="1" spans="17:17">
      <c r="Q806" s="194"/>
    </row>
    <row r="807" ht="15" customHeight="1" spans="17:17">
      <c r="Q807" s="194"/>
    </row>
    <row r="808" ht="15" customHeight="1" spans="17:17">
      <c r="Q808" s="194"/>
    </row>
    <row r="809" ht="15" customHeight="1" spans="17:17">
      <c r="Q809" s="194"/>
    </row>
    <row r="810" ht="15" customHeight="1" spans="17:17">
      <c r="Q810" s="194"/>
    </row>
    <row r="811" ht="15" customHeight="1" spans="17:17">
      <c r="Q811" s="194"/>
    </row>
    <row r="812" ht="15" customHeight="1" spans="17:17">
      <c r="Q812" s="194"/>
    </row>
    <row r="813" ht="15" customHeight="1" spans="17:17">
      <c r="Q813" s="194"/>
    </row>
    <row r="814" ht="15" customHeight="1" spans="17:17">
      <c r="Q814" s="194"/>
    </row>
    <row r="815" ht="15" customHeight="1" spans="17:17">
      <c r="Q815" s="194"/>
    </row>
    <row r="816" ht="15" customHeight="1" spans="17:17">
      <c r="Q816" s="194"/>
    </row>
    <row r="817" ht="15" customHeight="1" spans="17:17">
      <c r="Q817" s="194"/>
    </row>
    <row r="818" ht="15" customHeight="1" spans="17:17">
      <c r="Q818" s="194"/>
    </row>
    <row r="819" ht="15" customHeight="1" spans="17:17">
      <c r="Q819" s="194"/>
    </row>
    <row r="820" ht="15" customHeight="1" spans="17:17">
      <c r="Q820" s="194"/>
    </row>
    <row r="821" ht="15" customHeight="1" spans="17:17">
      <c r="Q821" s="194"/>
    </row>
    <row r="822" ht="15" customHeight="1" spans="17:17">
      <c r="Q822" s="194"/>
    </row>
    <row r="823" ht="15" customHeight="1" spans="17:17">
      <c r="Q823" s="194"/>
    </row>
    <row r="824" ht="15" customHeight="1" spans="17:17">
      <c r="Q824" s="194"/>
    </row>
    <row r="825" ht="15" customHeight="1" spans="17:17">
      <c r="Q825" s="194"/>
    </row>
    <row r="826" ht="15" customHeight="1" spans="17:17">
      <c r="Q826" s="194"/>
    </row>
    <row r="827" ht="15" customHeight="1" spans="17:17">
      <c r="Q827" s="194"/>
    </row>
    <row r="828" ht="15" customHeight="1" spans="17:17">
      <c r="Q828" s="194"/>
    </row>
    <row r="829" ht="15" customHeight="1" spans="17:17">
      <c r="Q829" s="194"/>
    </row>
    <row r="830" ht="15" customHeight="1" spans="17:17">
      <c r="Q830" s="194"/>
    </row>
    <row r="831" ht="15" customHeight="1" spans="17:17">
      <c r="Q831" s="194"/>
    </row>
    <row r="832" ht="15" customHeight="1" spans="17:17">
      <c r="Q832" s="194"/>
    </row>
    <row r="833" ht="15" customHeight="1" spans="17:17">
      <c r="Q833" s="194"/>
    </row>
    <row r="834" ht="15" customHeight="1" spans="17:17">
      <c r="Q834" s="194"/>
    </row>
    <row r="835" ht="15" customHeight="1" spans="17:17">
      <c r="Q835" s="194"/>
    </row>
    <row r="836" ht="15" customHeight="1" spans="17:17">
      <c r="Q836" s="194"/>
    </row>
    <row r="837" ht="15" customHeight="1" spans="17:17">
      <c r="Q837" s="194"/>
    </row>
    <row r="838" ht="15" customHeight="1" spans="17:17">
      <c r="Q838" s="194"/>
    </row>
    <row r="839" ht="15" customHeight="1" spans="17:17">
      <c r="Q839" s="194"/>
    </row>
    <row r="840" ht="15" customHeight="1" spans="17:17">
      <c r="Q840" s="194"/>
    </row>
    <row r="841" ht="15" customHeight="1" spans="17:17">
      <c r="Q841" s="194"/>
    </row>
    <row r="842" ht="15" customHeight="1" spans="17:17">
      <c r="Q842" s="194"/>
    </row>
    <row r="843" ht="15" customHeight="1" spans="17:17">
      <c r="Q843" s="194"/>
    </row>
    <row r="844" ht="15" customHeight="1" spans="17:17">
      <c r="Q844" s="194"/>
    </row>
    <row r="845" ht="15" customHeight="1" spans="17:17">
      <c r="Q845" s="194"/>
    </row>
    <row r="846" ht="15" customHeight="1" spans="17:17">
      <c r="Q846" s="194"/>
    </row>
    <row r="847" ht="15" customHeight="1" spans="17:17">
      <c r="Q847" s="194"/>
    </row>
    <row r="848" ht="15" customHeight="1" spans="17:17">
      <c r="Q848" s="194"/>
    </row>
    <row r="849" ht="15" customHeight="1" spans="17:17">
      <c r="Q849" s="194"/>
    </row>
    <row r="850" ht="15" customHeight="1" spans="17:17">
      <c r="Q850" s="194"/>
    </row>
    <row r="851" ht="15" customHeight="1" spans="17:17">
      <c r="Q851" s="194"/>
    </row>
    <row r="852" ht="15" customHeight="1" spans="17:17">
      <c r="Q852" s="194"/>
    </row>
    <row r="853" ht="15" customHeight="1" spans="17:17">
      <c r="Q853" s="194"/>
    </row>
    <row r="854" ht="15" customHeight="1" spans="17:17">
      <c r="Q854" s="194"/>
    </row>
    <row r="855" ht="15" customHeight="1" spans="17:17">
      <c r="Q855" s="194"/>
    </row>
    <row r="856" ht="15" customHeight="1" spans="17:17">
      <c r="Q856" s="194"/>
    </row>
    <row r="857" ht="15" customHeight="1" spans="17:17">
      <c r="Q857" s="194"/>
    </row>
    <row r="858" ht="15" customHeight="1" spans="17:17">
      <c r="Q858" s="194"/>
    </row>
    <row r="859" ht="15" customHeight="1" spans="17:17">
      <c r="Q859" s="194"/>
    </row>
    <row r="860" ht="15" customHeight="1" spans="17:17">
      <c r="Q860" s="194"/>
    </row>
    <row r="861" ht="15" customHeight="1" spans="17:17">
      <c r="Q861" s="194"/>
    </row>
    <row r="862" ht="15" customHeight="1" spans="17:17">
      <c r="Q862" s="194"/>
    </row>
    <row r="863" ht="15" customHeight="1" spans="17:17">
      <c r="Q863" s="194"/>
    </row>
    <row r="864" ht="15" customHeight="1" spans="17:17">
      <c r="Q864" s="194"/>
    </row>
    <row r="865" ht="15" customHeight="1" spans="17:17">
      <c r="Q865" s="194"/>
    </row>
    <row r="866" ht="15" customHeight="1" spans="17:17">
      <c r="Q866" s="194"/>
    </row>
    <row r="867" ht="15" customHeight="1" spans="17:17">
      <c r="Q867" s="194"/>
    </row>
    <row r="868" ht="15" customHeight="1" spans="17:17">
      <c r="Q868" s="194"/>
    </row>
    <row r="869" ht="15" customHeight="1" spans="17:17">
      <c r="Q869" s="194"/>
    </row>
    <row r="870" ht="15" customHeight="1" spans="17:17">
      <c r="Q870" s="194"/>
    </row>
    <row r="871" ht="15" customHeight="1" spans="17:17">
      <c r="Q871" s="194"/>
    </row>
    <row r="872" ht="15" customHeight="1" spans="17:17">
      <c r="Q872" s="194"/>
    </row>
    <row r="873" ht="15" customHeight="1" spans="17:17">
      <c r="Q873" s="194"/>
    </row>
    <row r="874" ht="15" customHeight="1" spans="17:17">
      <c r="Q874" s="194"/>
    </row>
    <row r="875" ht="15" customHeight="1" spans="17:17">
      <c r="Q875" s="194"/>
    </row>
    <row r="876" ht="15" customHeight="1" spans="17:17">
      <c r="Q876" s="194"/>
    </row>
    <row r="877" ht="15" customHeight="1" spans="17:17">
      <c r="Q877" s="194"/>
    </row>
    <row r="878" ht="15" customHeight="1" spans="17:17">
      <c r="Q878" s="194"/>
    </row>
    <row r="879" ht="15" customHeight="1" spans="17:17">
      <c r="Q879" s="194"/>
    </row>
    <row r="880" ht="15" customHeight="1" spans="17:17">
      <c r="Q880" s="194"/>
    </row>
    <row r="881" ht="15" customHeight="1" spans="17:17">
      <c r="Q881" s="194"/>
    </row>
    <row r="882" ht="15" customHeight="1" spans="17:17">
      <c r="Q882" s="194"/>
    </row>
    <row r="883" ht="15" customHeight="1" spans="17:17">
      <c r="Q883" s="194"/>
    </row>
    <row r="884" ht="15" customHeight="1" spans="17:17">
      <c r="Q884" s="194"/>
    </row>
    <row r="885" ht="15" customHeight="1" spans="17:17">
      <c r="Q885" s="194"/>
    </row>
    <row r="886" ht="15" customHeight="1" spans="17:17">
      <c r="Q886" s="194"/>
    </row>
    <row r="887" ht="15" customHeight="1" spans="17:17">
      <c r="Q887" s="194"/>
    </row>
    <row r="888" ht="15" customHeight="1" spans="17:17">
      <c r="Q888" s="194"/>
    </row>
    <row r="889" ht="15" customHeight="1" spans="17:17">
      <c r="Q889" s="194"/>
    </row>
    <row r="890" ht="15" customHeight="1" spans="17:17">
      <c r="Q890" s="194"/>
    </row>
    <row r="891" ht="15" customHeight="1" spans="17:17">
      <c r="Q891" s="194"/>
    </row>
    <row r="892" ht="15" customHeight="1" spans="17:17">
      <c r="Q892" s="194"/>
    </row>
    <row r="893" ht="15" customHeight="1" spans="17:17">
      <c r="Q893" s="194"/>
    </row>
    <row r="894" ht="15" customHeight="1" spans="17:17">
      <c r="Q894" s="194"/>
    </row>
    <row r="895" ht="15" customHeight="1" spans="17:17">
      <c r="Q895" s="194"/>
    </row>
    <row r="896" ht="15" customHeight="1" spans="17:17">
      <c r="Q896" s="194"/>
    </row>
    <row r="897" ht="15" customHeight="1" spans="17:17">
      <c r="Q897" s="194"/>
    </row>
    <row r="898" ht="15" customHeight="1" spans="17:17">
      <c r="Q898" s="194"/>
    </row>
    <row r="899" ht="15" customHeight="1" spans="17:17">
      <c r="Q899" s="194"/>
    </row>
    <row r="900" ht="15" customHeight="1" spans="17:17">
      <c r="Q900" s="194"/>
    </row>
    <row r="901" ht="15" customHeight="1" spans="17:17">
      <c r="Q901" s="194"/>
    </row>
    <row r="902" ht="15" customHeight="1" spans="17:17">
      <c r="Q902" s="194"/>
    </row>
    <row r="903" ht="15" customHeight="1" spans="17:17">
      <c r="Q903" s="194"/>
    </row>
    <row r="904" ht="15" customHeight="1" spans="17:17">
      <c r="Q904" s="194"/>
    </row>
    <row r="905" ht="15" customHeight="1" spans="17:17">
      <c r="Q905" s="194"/>
    </row>
    <row r="906" ht="15" customHeight="1" spans="17:17">
      <c r="Q906" s="194"/>
    </row>
    <row r="907" ht="15" customHeight="1" spans="17:17">
      <c r="Q907" s="194"/>
    </row>
    <row r="908" ht="15" customHeight="1" spans="17:17">
      <c r="Q908" s="194"/>
    </row>
    <row r="909" ht="15" customHeight="1" spans="17:17">
      <c r="Q909" s="194"/>
    </row>
    <row r="910" ht="15" customHeight="1" spans="17:17">
      <c r="Q910" s="194"/>
    </row>
    <row r="911" ht="15" customHeight="1" spans="17:17">
      <c r="Q911" s="194"/>
    </row>
    <row r="912" ht="15" customHeight="1" spans="17:17">
      <c r="Q912" s="194"/>
    </row>
    <row r="913" ht="15" customHeight="1" spans="17:17">
      <c r="Q913" s="194"/>
    </row>
    <row r="914" ht="15" customHeight="1" spans="17:17">
      <c r="Q914" s="194"/>
    </row>
    <row r="915" ht="15" customHeight="1" spans="17:17">
      <c r="Q915" s="194"/>
    </row>
    <row r="916" ht="15" customHeight="1" spans="17:17">
      <c r="Q916" s="194"/>
    </row>
    <row r="917" ht="15" customHeight="1" spans="17:17">
      <c r="Q917" s="194"/>
    </row>
    <row r="918" ht="15" customHeight="1" spans="17:17">
      <c r="Q918" s="194"/>
    </row>
    <row r="919" ht="15" customHeight="1" spans="17:17">
      <c r="Q919" s="194"/>
    </row>
    <row r="920" ht="15" customHeight="1" spans="17:17">
      <c r="Q920" s="194"/>
    </row>
    <row r="921" ht="15" customHeight="1" spans="17:17">
      <c r="Q921" s="194"/>
    </row>
    <row r="922" ht="15" customHeight="1" spans="17:17">
      <c r="Q922" s="194"/>
    </row>
    <row r="923" ht="15" customHeight="1" spans="17:17">
      <c r="Q923" s="194"/>
    </row>
    <row r="924" ht="15" customHeight="1" spans="17:17">
      <c r="Q924" s="194"/>
    </row>
    <row r="925" ht="15" customHeight="1" spans="17:17">
      <c r="Q925" s="194"/>
    </row>
    <row r="926" ht="15" customHeight="1" spans="17:17">
      <c r="Q926" s="194"/>
    </row>
    <row r="927" ht="15" customHeight="1" spans="17:17">
      <c r="Q927" s="194"/>
    </row>
    <row r="928" ht="15" customHeight="1" spans="17:17">
      <c r="Q928" s="194"/>
    </row>
    <row r="929" ht="15" customHeight="1" spans="17:17">
      <c r="Q929" s="194"/>
    </row>
    <row r="930" ht="15" customHeight="1" spans="17:17">
      <c r="Q930" s="194"/>
    </row>
    <row r="931" ht="15" customHeight="1" spans="17:17">
      <c r="Q931" s="194"/>
    </row>
    <row r="932" ht="15" customHeight="1" spans="17:17">
      <c r="Q932" s="194"/>
    </row>
    <row r="933" ht="15" customHeight="1" spans="17:17">
      <c r="Q933" s="194"/>
    </row>
    <row r="934" ht="15" customHeight="1" spans="17:17">
      <c r="Q934" s="194"/>
    </row>
    <row r="935" ht="15" customHeight="1" spans="17:17">
      <c r="Q935" s="194"/>
    </row>
    <row r="936" ht="15" customHeight="1" spans="17:17">
      <c r="Q936" s="194"/>
    </row>
    <row r="937" ht="15" customHeight="1" spans="17:17">
      <c r="Q937" s="194"/>
    </row>
    <row r="938" ht="15" customHeight="1" spans="17:17">
      <c r="Q938" s="194"/>
    </row>
    <row r="939" ht="15" customHeight="1" spans="17:17">
      <c r="Q939" s="194"/>
    </row>
    <row r="940" ht="15" customHeight="1" spans="17:17">
      <c r="Q940" s="194"/>
    </row>
    <row r="941" ht="15" customHeight="1" spans="17:17">
      <c r="Q941" s="194"/>
    </row>
    <row r="942" ht="15" customHeight="1" spans="17:17">
      <c r="Q942" s="194"/>
    </row>
    <row r="943" ht="15" customHeight="1" spans="17:17">
      <c r="Q943" s="194"/>
    </row>
    <row r="944" ht="15" customHeight="1" spans="17:17">
      <c r="Q944" s="194"/>
    </row>
    <row r="945" ht="15" customHeight="1" spans="17:17">
      <c r="Q945" s="194"/>
    </row>
    <row r="946" ht="15" customHeight="1" spans="17:17">
      <c r="Q946" s="194"/>
    </row>
    <row r="947" ht="15" customHeight="1" spans="17:17">
      <c r="Q947" s="194"/>
    </row>
    <row r="948" ht="15" customHeight="1" spans="17:17">
      <c r="Q948" s="194"/>
    </row>
    <row r="949" ht="15" customHeight="1" spans="17:17">
      <c r="Q949" s="194"/>
    </row>
    <row r="950" ht="15" customHeight="1" spans="17:17">
      <c r="Q950" s="194"/>
    </row>
    <row r="951" ht="15" customHeight="1" spans="17:17">
      <c r="Q951" s="194"/>
    </row>
    <row r="952" ht="15" customHeight="1" spans="17:17">
      <c r="Q952" s="194"/>
    </row>
    <row r="953" ht="15" customHeight="1" spans="17:17">
      <c r="Q953" s="194"/>
    </row>
    <row r="954" ht="15" customHeight="1" spans="17:17">
      <c r="Q954" s="194"/>
    </row>
    <row r="955" ht="15" customHeight="1" spans="17:17">
      <c r="Q955" s="194"/>
    </row>
    <row r="956" ht="15" customHeight="1" spans="17:17">
      <c r="Q956" s="194"/>
    </row>
    <row r="957" ht="15" customHeight="1" spans="17:17">
      <c r="Q957" s="194"/>
    </row>
    <row r="958" ht="15" customHeight="1" spans="17:17">
      <c r="Q958" s="194"/>
    </row>
    <row r="959" ht="15" customHeight="1" spans="17:17">
      <c r="Q959" s="194"/>
    </row>
    <row r="960" ht="15" customHeight="1" spans="17:17">
      <c r="Q960" s="194"/>
    </row>
    <row r="961" ht="15" customHeight="1" spans="17:17">
      <c r="Q961" s="194"/>
    </row>
    <row r="962" ht="15" customHeight="1" spans="17:17">
      <c r="Q962" s="194"/>
    </row>
    <row r="963" ht="15" customHeight="1" spans="17:17">
      <c r="Q963" s="194"/>
    </row>
    <row r="964" ht="15" customHeight="1" spans="17:17">
      <c r="Q964" s="194"/>
    </row>
    <row r="965" ht="15" customHeight="1" spans="17:17">
      <c r="Q965" s="194"/>
    </row>
    <row r="966" ht="15" customHeight="1" spans="17:17">
      <c r="Q966" s="194"/>
    </row>
    <row r="967" ht="15" customHeight="1" spans="17:17">
      <c r="Q967" s="194"/>
    </row>
    <row r="968" ht="15" customHeight="1" spans="17:17">
      <c r="Q968" s="194"/>
    </row>
    <row r="969" ht="15" customHeight="1" spans="17:17">
      <c r="Q969" s="194"/>
    </row>
    <row r="970" ht="15" customHeight="1" spans="17:17">
      <c r="Q970" s="194"/>
    </row>
    <row r="971" ht="15" customHeight="1" spans="17:17">
      <c r="Q971" s="194"/>
    </row>
    <row r="972" ht="15" customHeight="1" spans="17:17">
      <c r="Q972" s="194"/>
    </row>
    <row r="973" ht="15" customHeight="1" spans="17:17">
      <c r="Q973" s="194"/>
    </row>
    <row r="974" ht="15" customHeight="1" spans="17:17">
      <c r="Q974" s="194"/>
    </row>
    <row r="975" ht="15" customHeight="1" spans="17:17">
      <c r="Q975" s="194"/>
    </row>
    <row r="976" ht="15" customHeight="1" spans="17:17">
      <c r="Q976" s="194"/>
    </row>
    <row r="977" ht="15" customHeight="1" spans="17:17">
      <c r="Q977" s="194"/>
    </row>
    <row r="978" ht="15" customHeight="1" spans="17:17">
      <c r="Q978" s="194"/>
    </row>
    <row r="979" ht="15" customHeight="1" spans="17:17">
      <c r="Q979" s="194"/>
    </row>
    <row r="980" ht="15" customHeight="1" spans="17:17">
      <c r="Q980" s="194"/>
    </row>
    <row r="981" ht="15" customHeight="1" spans="17:17">
      <c r="Q981" s="194"/>
    </row>
    <row r="982" ht="15" customHeight="1" spans="17:17">
      <c r="Q982" s="194"/>
    </row>
    <row r="983" ht="15" customHeight="1" spans="17:17">
      <c r="Q983" s="194"/>
    </row>
    <row r="984" ht="15" customHeight="1" spans="17:17">
      <c r="Q984" s="194"/>
    </row>
    <row r="985" ht="15" customHeight="1" spans="17:17">
      <c r="Q985" s="194"/>
    </row>
    <row r="986" ht="15" customHeight="1" spans="17:17">
      <c r="Q986" s="194"/>
    </row>
    <row r="987" ht="15" customHeight="1" spans="17:17">
      <c r="Q987" s="194"/>
    </row>
    <row r="988" ht="15" customHeight="1" spans="17:17">
      <c r="Q988" s="194"/>
    </row>
    <row r="989" ht="15" customHeight="1" spans="17:17">
      <c r="Q989" s="194"/>
    </row>
    <row r="990" ht="15" customHeight="1" spans="17:17">
      <c r="Q990" s="194"/>
    </row>
    <row r="991" ht="15" customHeight="1" spans="17:17">
      <c r="Q991" s="194"/>
    </row>
    <row r="992" ht="15" customHeight="1" spans="17:17">
      <c r="Q992" s="194"/>
    </row>
    <row r="993" ht="15" customHeight="1" spans="17:17">
      <c r="Q993" s="194"/>
    </row>
    <row r="994" ht="15" customHeight="1" spans="17:17">
      <c r="Q994" s="194"/>
    </row>
    <row r="995" ht="15" customHeight="1" spans="17:17">
      <c r="Q995" s="194"/>
    </row>
    <row r="996" ht="15" customHeight="1" spans="17:17">
      <c r="Q996" s="194"/>
    </row>
    <row r="997" ht="15" customHeight="1" spans="17:17">
      <c r="Q997" s="194"/>
    </row>
    <row r="998" ht="15" customHeight="1" spans="17:17">
      <c r="Q998" s="194"/>
    </row>
    <row r="999" ht="15" customHeight="1" spans="17:17">
      <c r="Q999" s="194"/>
    </row>
    <row r="1000" ht="15" customHeight="1" spans="17:17">
      <c r="Q1000" s="194"/>
    </row>
    <row r="1001" ht="15" customHeight="1" spans="17:17">
      <c r="Q1001" s="194"/>
    </row>
    <row r="1002" ht="15" customHeight="1" spans="17:17">
      <c r="Q1002" s="194"/>
    </row>
    <row r="1003" ht="15" customHeight="1" spans="17:17">
      <c r="Q1003" s="194"/>
    </row>
    <row r="1004" ht="15" customHeight="1" spans="17:17">
      <c r="Q1004" s="194"/>
    </row>
    <row r="1005" ht="15" customHeight="1" spans="17:17">
      <c r="Q1005" s="194"/>
    </row>
    <row r="1006" ht="15" customHeight="1" spans="17:17">
      <c r="Q1006" s="194"/>
    </row>
    <row r="1007" ht="15" customHeight="1" spans="17:17">
      <c r="Q1007" s="194"/>
    </row>
    <row r="1008" ht="15" customHeight="1" spans="17:17">
      <c r="Q1008" s="194"/>
    </row>
    <row r="1009" ht="15" customHeight="1" spans="17:17">
      <c r="Q1009" s="194"/>
    </row>
    <row r="1010" ht="15" customHeight="1" spans="17:17">
      <c r="Q1010" s="194"/>
    </row>
    <row r="1011" ht="15" customHeight="1" spans="17:17">
      <c r="Q1011" s="194"/>
    </row>
    <row r="1012" ht="15" customHeight="1" spans="17:17">
      <c r="Q1012" s="194"/>
    </row>
    <row r="1013" ht="15" customHeight="1" spans="17:17">
      <c r="Q1013" s="194"/>
    </row>
    <row r="1014" ht="15" customHeight="1" spans="17:17">
      <c r="Q1014" s="194"/>
    </row>
    <row r="1015" ht="15" customHeight="1" spans="17:17">
      <c r="Q1015" s="194"/>
    </row>
    <row r="1016" ht="15" customHeight="1" spans="17:17">
      <c r="Q1016" s="194"/>
    </row>
    <row r="1017" ht="15" customHeight="1" spans="17:17">
      <c r="Q1017" s="194"/>
    </row>
    <row r="1018" ht="15" customHeight="1" spans="17:17">
      <c r="Q1018" s="194"/>
    </row>
    <row r="1019" ht="15" customHeight="1" spans="17:17">
      <c r="Q1019" s="194"/>
    </row>
    <row r="1020" ht="15" customHeight="1" spans="17:17">
      <c r="Q1020" s="194"/>
    </row>
    <row r="1021" ht="15" customHeight="1" spans="17:17">
      <c r="Q1021" s="194"/>
    </row>
    <row r="1022" ht="15" customHeight="1" spans="17:17">
      <c r="Q1022" s="194"/>
    </row>
    <row r="1023" ht="15" customHeight="1" spans="17:17">
      <c r="Q1023" s="194"/>
    </row>
    <row r="1024" ht="15" customHeight="1" spans="17:17">
      <c r="Q1024" s="194"/>
    </row>
    <row r="1025" ht="15" customHeight="1" spans="17:17">
      <c r="Q1025" s="194"/>
    </row>
    <row r="1026" ht="15" customHeight="1" spans="17:17">
      <c r="Q1026" s="194"/>
    </row>
    <row r="1027" ht="15" customHeight="1" spans="17:17">
      <c r="Q1027" s="194"/>
    </row>
    <row r="1028" ht="15" customHeight="1" spans="17:17">
      <c r="Q1028" s="194"/>
    </row>
    <row r="1029" ht="15" customHeight="1" spans="17:17">
      <c r="Q1029" s="194"/>
    </row>
    <row r="1030" ht="15" customHeight="1" spans="17:17">
      <c r="Q1030" s="194"/>
    </row>
    <row r="1031" ht="15" customHeight="1" spans="17:17">
      <c r="Q1031" s="194"/>
    </row>
    <row r="1032" ht="15" customHeight="1" spans="17:17">
      <c r="Q1032" s="194"/>
    </row>
    <row r="1033" ht="15" customHeight="1" spans="17:17">
      <c r="Q1033" s="194"/>
    </row>
    <row r="1034" ht="15" customHeight="1" spans="17:17">
      <c r="Q1034" s="194"/>
    </row>
    <row r="1035" ht="15" customHeight="1" spans="17:17">
      <c r="Q1035" s="194"/>
    </row>
    <row r="1036" ht="15" customHeight="1" spans="17:17">
      <c r="Q1036" s="194"/>
    </row>
    <row r="1037" ht="15" customHeight="1" spans="17:17">
      <c r="Q1037" s="194"/>
    </row>
    <row r="1038" ht="15" customHeight="1" spans="17:17">
      <c r="Q1038" s="194"/>
    </row>
    <row r="1039" ht="15" customHeight="1" spans="17:17">
      <c r="Q1039" s="194"/>
    </row>
    <row r="1040" ht="15" customHeight="1" spans="17:17">
      <c r="Q1040" s="194"/>
    </row>
    <row r="1041" ht="15" customHeight="1" spans="17:17">
      <c r="Q1041" s="194"/>
    </row>
    <row r="1042" ht="15" customHeight="1" spans="17:17">
      <c r="Q1042" s="194"/>
    </row>
    <row r="1043" ht="15" customHeight="1" spans="17:17">
      <c r="Q1043" s="194"/>
    </row>
    <row r="1044" ht="15" customHeight="1" spans="17:17">
      <c r="Q1044" s="194"/>
    </row>
    <row r="1045" ht="15" customHeight="1" spans="17:17">
      <c r="Q1045" s="194"/>
    </row>
    <row r="1046" ht="15" customHeight="1" spans="17:17">
      <c r="Q1046" s="194"/>
    </row>
    <row r="1047" ht="15" customHeight="1" spans="17:17">
      <c r="Q1047" s="194"/>
    </row>
    <row r="1048" ht="15" customHeight="1" spans="17:17">
      <c r="Q1048" s="194"/>
    </row>
    <row r="1049" ht="15" customHeight="1" spans="17:17">
      <c r="Q1049" s="194"/>
    </row>
    <row r="1050" ht="15" customHeight="1" spans="17:17">
      <c r="Q1050" s="194"/>
    </row>
    <row r="1051" ht="15" customHeight="1" spans="17:17">
      <c r="Q1051" s="194"/>
    </row>
    <row r="1052" ht="15" customHeight="1" spans="17:17">
      <c r="Q1052" s="194"/>
    </row>
    <row r="1053" ht="15" customHeight="1" spans="17:17">
      <c r="Q1053" s="194"/>
    </row>
    <row r="1054" ht="15" customHeight="1" spans="17:17">
      <c r="Q1054" s="194"/>
    </row>
    <row r="1055" ht="15" customHeight="1" spans="17:17">
      <c r="Q1055" s="194"/>
    </row>
    <row r="1056" ht="15" customHeight="1" spans="17:17">
      <c r="Q1056" s="194"/>
    </row>
    <row r="1057" ht="15" customHeight="1" spans="17:17">
      <c r="Q1057" s="194"/>
    </row>
    <row r="1058" ht="15" customHeight="1" spans="17:17">
      <c r="Q1058" s="194"/>
    </row>
    <row r="1059" ht="15" customHeight="1" spans="17:17">
      <c r="Q1059" s="194"/>
    </row>
    <row r="1060" ht="15" customHeight="1" spans="17:17">
      <c r="Q1060" s="194"/>
    </row>
    <row r="1061" ht="15" customHeight="1" spans="17:17">
      <c r="Q1061" s="194"/>
    </row>
    <row r="1062" ht="15" customHeight="1" spans="17:17">
      <c r="Q1062" s="194"/>
    </row>
    <row r="1063" ht="15" customHeight="1" spans="17:17">
      <c r="Q1063" s="194"/>
    </row>
    <row r="1064" ht="15" customHeight="1" spans="17:17">
      <c r="Q1064" s="194"/>
    </row>
    <row r="1065" ht="15" customHeight="1" spans="17:17">
      <c r="Q1065" s="194"/>
    </row>
    <row r="1066" ht="15" customHeight="1" spans="17:17">
      <c r="Q1066" s="194"/>
    </row>
    <row r="1067" ht="15" customHeight="1" spans="17:17">
      <c r="Q1067" s="194"/>
    </row>
    <row r="1068" ht="15" customHeight="1" spans="17:17">
      <c r="Q1068" s="194"/>
    </row>
    <row r="1069" ht="15" customHeight="1" spans="17:17">
      <c r="Q1069" s="194"/>
    </row>
    <row r="1070" ht="15" customHeight="1" spans="17:17">
      <c r="Q1070" s="194"/>
    </row>
    <row r="1071" ht="15" customHeight="1" spans="17:17">
      <c r="Q1071" s="194"/>
    </row>
    <row r="1072" ht="15" customHeight="1" spans="17:17">
      <c r="Q1072" s="194"/>
    </row>
    <row r="1073" ht="15" customHeight="1" spans="17:17">
      <c r="Q1073" s="194"/>
    </row>
    <row r="1074" ht="15" customHeight="1" spans="17:17">
      <c r="Q1074" s="194"/>
    </row>
    <row r="1075" ht="15" customHeight="1" spans="17:17">
      <c r="Q1075" s="194"/>
    </row>
    <row r="1076" ht="15" customHeight="1" spans="17:17">
      <c r="Q1076" s="194"/>
    </row>
    <row r="1077" ht="15" customHeight="1" spans="17:17">
      <c r="Q1077" s="194"/>
    </row>
    <row r="1078" ht="15" customHeight="1" spans="17:17">
      <c r="Q1078" s="194"/>
    </row>
    <row r="1079" ht="15" customHeight="1" spans="17:17">
      <c r="Q1079" s="194"/>
    </row>
    <row r="1080" ht="15" customHeight="1" spans="17:17">
      <c r="Q1080" s="194"/>
    </row>
    <row r="1081" ht="15" customHeight="1" spans="17:17">
      <c r="Q1081" s="194"/>
    </row>
    <row r="1082" ht="15" customHeight="1" spans="17:17">
      <c r="Q1082" s="194"/>
    </row>
    <row r="1083" ht="15" customHeight="1" spans="17:17">
      <c r="Q1083" s="194"/>
    </row>
    <row r="1084" ht="15" customHeight="1" spans="17:17">
      <c r="Q1084" s="194"/>
    </row>
    <row r="1085" ht="15" customHeight="1" spans="17:17">
      <c r="Q1085" s="194"/>
    </row>
    <row r="1086" ht="15" customHeight="1" spans="17:17">
      <c r="Q1086" s="194"/>
    </row>
    <row r="1087" ht="15" customHeight="1" spans="17:17">
      <c r="Q1087" s="194"/>
    </row>
    <row r="1088" ht="15" customHeight="1" spans="17:17">
      <c r="Q1088" s="194"/>
    </row>
    <row r="1089" ht="15" customHeight="1" spans="17:17">
      <c r="Q1089" s="194"/>
    </row>
    <row r="1090" ht="15" customHeight="1" spans="17:17">
      <c r="Q1090" s="194"/>
    </row>
    <row r="1091" ht="15" customHeight="1" spans="17:17">
      <c r="Q1091" s="194"/>
    </row>
    <row r="1092" ht="15" customHeight="1" spans="17:17">
      <c r="Q1092" s="194"/>
    </row>
    <row r="1093" ht="15" customHeight="1" spans="17:17">
      <c r="Q1093" s="194"/>
    </row>
    <row r="1094" ht="15" customHeight="1" spans="17:17">
      <c r="Q1094" s="194"/>
    </row>
    <row r="1095" ht="15" customHeight="1" spans="17:17">
      <c r="Q1095" s="194"/>
    </row>
    <row r="1096" ht="15" customHeight="1" spans="17:17">
      <c r="Q1096" s="194"/>
    </row>
    <row r="1097" ht="15" customHeight="1" spans="17:17">
      <c r="Q1097" s="194"/>
    </row>
    <row r="1098" ht="15" customHeight="1" spans="17:17">
      <c r="Q1098" s="194"/>
    </row>
    <row r="1099" ht="15" customHeight="1" spans="17:17">
      <c r="Q1099" s="194"/>
    </row>
    <row r="1100" ht="15" customHeight="1" spans="17:17">
      <c r="Q1100" s="194"/>
    </row>
    <row r="1101" ht="15" customHeight="1" spans="17:17">
      <c r="Q1101" s="194"/>
    </row>
    <row r="1102" ht="15" customHeight="1" spans="17:17">
      <c r="Q1102" s="194"/>
    </row>
    <row r="1103" ht="15" customHeight="1" spans="17:17">
      <c r="Q1103" s="194"/>
    </row>
    <row r="1104" ht="15" customHeight="1" spans="17:17">
      <c r="Q1104" s="194"/>
    </row>
    <row r="1105" ht="15" customHeight="1" spans="17:17">
      <c r="Q1105" s="194"/>
    </row>
    <row r="1106" ht="15" customHeight="1" spans="17:17">
      <c r="Q1106" s="194"/>
    </row>
    <row r="1107" ht="15" customHeight="1" spans="17:17">
      <c r="Q1107" s="194"/>
    </row>
    <row r="1108" ht="15" customHeight="1" spans="17:17">
      <c r="Q1108" s="194"/>
    </row>
    <row r="1109" ht="15" customHeight="1" spans="17:17">
      <c r="Q1109" s="194"/>
    </row>
    <row r="1110" ht="15" customHeight="1" spans="17:17">
      <c r="Q1110" s="194"/>
    </row>
    <row r="1111" ht="15" customHeight="1" spans="17:17">
      <c r="Q1111" s="194"/>
    </row>
    <row r="1112" ht="15" customHeight="1" spans="17:17">
      <c r="Q1112" s="194"/>
    </row>
    <row r="1113" ht="15" customHeight="1" spans="17:17">
      <c r="Q1113" s="194"/>
    </row>
    <row r="1114" ht="15" customHeight="1" spans="17:17">
      <c r="Q1114" s="194"/>
    </row>
    <row r="1115" ht="15" customHeight="1" spans="17:17">
      <c r="Q1115" s="194"/>
    </row>
    <row r="1116" ht="15" customHeight="1" spans="17:17">
      <c r="Q1116" s="194"/>
    </row>
    <row r="1117" ht="15" customHeight="1" spans="17:17">
      <c r="Q1117" s="194"/>
    </row>
    <row r="1118" ht="15" customHeight="1" spans="17:17">
      <c r="Q1118" s="194"/>
    </row>
    <row r="1119" ht="15" customHeight="1" spans="17:17">
      <c r="Q1119" s="194"/>
    </row>
    <row r="1120" ht="15" customHeight="1" spans="17:17">
      <c r="Q1120" s="194"/>
    </row>
    <row r="1121" ht="15" customHeight="1" spans="17:17">
      <c r="Q1121" s="194"/>
    </row>
    <row r="1122" ht="15" customHeight="1" spans="17:17">
      <c r="Q1122" s="194"/>
    </row>
    <row r="1123" ht="15" customHeight="1" spans="17:17">
      <c r="Q1123" s="194"/>
    </row>
    <row r="1124" ht="15" customHeight="1" spans="17:17">
      <c r="Q1124" s="194"/>
    </row>
    <row r="1125" ht="15" customHeight="1" spans="17:17">
      <c r="Q1125" s="194"/>
    </row>
    <row r="1126" ht="15" customHeight="1" spans="17:17">
      <c r="Q1126" s="194"/>
    </row>
    <row r="1127" ht="15" customHeight="1" spans="17:17">
      <c r="Q1127" s="194"/>
    </row>
    <row r="1128" ht="15" customHeight="1" spans="17:17">
      <c r="Q1128" s="194"/>
    </row>
    <row r="1129" ht="15" customHeight="1" spans="17:17">
      <c r="Q1129" s="194"/>
    </row>
    <row r="1130" ht="15" customHeight="1" spans="17:17">
      <c r="Q1130" s="194"/>
    </row>
    <row r="1131" ht="15" customHeight="1" spans="17:17">
      <c r="Q1131" s="194"/>
    </row>
    <row r="1132" ht="15" customHeight="1" spans="17:17">
      <c r="Q1132" s="194"/>
    </row>
    <row r="1133" ht="15" customHeight="1" spans="17:17">
      <c r="Q1133" s="194"/>
    </row>
    <row r="1134" ht="15" customHeight="1" spans="17:17">
      <c r="Q1134" s="194"/>
    </row>
    <row r="1135" ht="15" customHeight="1" spans="17:17">
      <c r="Q1135" s="194"/>
    </row>
    <row r="1136" ht="15" customHeight="1" spans="17:17">
      <c r="Q1136" s="194"/>
    </row>
    <row r="1137" ht="15" customHeight="1" spans="17:17">
      <c r="Q1137" s="194"/>
    </row>
    <row r="1138" ht="15" customHeight="1" spans="17:17">
      <c r="Q1138" s="194"/>
    </row>
    <row r="1139" ht="15" customHeight="1" spans="17:17">
      <c r="Q1139" s="194"/>
    </row>
    <row r="1140" ht="15" customHeight="1" spans="17:17">
      <c r="Q1140" s="194"/>
    </row>
    <row r="1141" ht="15" customHeight="1" spans="17:17">
      <c r="Q1141" s="194"/>
    </row>
    <row r="1142" ht="15" customHeight="1" spans="17:17">
      <c r="Q1142" s="194"/>
    </row>
    <row r="1143" ht="15" customHeight="1" spans="17:17">
      <c r="Q1143" s="194"/>
    </row>
    <row r="1144" ht="15" customHeight="1" spans="17:17">
      <c r="Q1144" s="194"/>
    </row>
    <row r="1145" ht="15" customHeight="1" spans="17:17">
      <c r="Q1145" s="194"/>
    </row>
    <row r="1146" ht="15" customHeight="1" spans="17:17">
      <c r="Q1146" s="194"/>
    </row>
    <row r="1147" ht="15" customHeight="1" spans="17:17">
      <c r="Q1147" s="194"/>
    </row>
    <row r="1148" ht="15" customHeight="1" spans="17:17">
      <c r="Q1148" s="194"/>
    </row>
    <row r="1149" ht="15" customHeight="1" spans="17:17">
      <c r="Q1149" s="194"/>
    </row>
    <row r="1150" ht="15" customHeight="1" spans="17:17">
      <c r="Q1150" s="194"/>
    </row>
    <row r="1151" ht="15" customHeight="1" spans="17:17">
      <c r="Q1151" s="194"/>
    </row>
    <row r="1152" ht="15" customHeight="1" spans="17:17">
      <c r="Q1152" s="194"/>
    </row>
    <row r="1153" ht="15" customHeight="1" spans="17:17">
      <c r="Q1153" s="194"/>
    </row>
    <row r="1154" ht="15" customHeight="1" spans="17:17">
      <c r="Q1154" s="194"/>
    </row>
    <row r="1155" ht="15" customHeight="1" spans="17:17">
      <c r="Q1155" s="194"/>
    </row>
    <row r="1156" ht="15" customHeight="1" spans="17:17">
      <c r="Q1156" s="194"/>
    </row>
    <row r="1157" ht="15" customHeight="1" spans="17:17">
      <c r="Q1157" s="194"/>
    </row>
    <row r="1158" ht="15" customHeight="1" spans="17:17">
      <c r="Q1158" s="194"/>
    </row>
    <row r="1159" ht="15" customHeight="1" spans="17:17">
      <c r="Q1159" s="194"/>
    </row>
    <row r="1160" ht="15" customHeight="1" spans="17:17">
      <c r="Q1160" s="194"/>
    </row>
    <row r="1161" ht="15" customHeight="1" spans="17:17">
      <c r="Q1161" s="194"/>
    </row>
    <row r="1162" ht="15" customHeight="1" spans="17:17">
      <c r="Q1162" s="194"/>
    </row>
    <row r="1163" ht="15" customHeight="1" spans="17:17">
      <c r="Q1163" s="194"/>
    </row>
    <row r="1164" ht="15" customHeight="1" spans="17:17">
      <c r="Q1164" s="194"/>
    </row>
    <row r="1165" ht="15" customHeight="1" spans="17:17">
      <c r="Q1165" s="194"/>
    </row>
    <row r="1166" ht="15" customHeight="1" spans="17:17">
      <c r="Q1166" s="194"/>
    </row>
    <row r="1167" ht="15" customHeight="1" spans="17:17">
      <c r="Q1167" s="194"/>
    </row>
    <row r="1168" ht="15" customHeight="1" spans="17:17">
      <c r="Q1168" s="194"/>
    </row>
    <row r="1169" ht="15" customHeight="1" spans="17:17">
      <c r="Q1169" s="194"/>
    </row>
    <row r="1170" ht="15" customHeight="1" spans="17:17">
      <c r="Q1170" s="194"/>
    </row>
    <row r="1171" ht="15" customHeight="1" spans="17:17">
      <c r="Q1171" s="194"/>
    </row>
    <row r="1172" ht="15" customHeight="1" spans="17:17">
      <c r="Q1172" s="194"/>
    </row>
    <row r="1173" ht="15" customHeight="1" spans="17:17">
      <c r="Q1173" s="194"/>
    </row>
    <row r="1174" ht="15" customHeight="1" spans="17:17">
      <c r="Q1174" s="194"/>
    </row>
    <row r="1175" ht="15" customHeight="1" spans="17:17">
      <c r="Q1175" s="194"/>
    </row>
    <row r="1176" ht="15" customHeight="1" spans="17:17">
      <c r="Q1176" s="194"/>
    </row>
    <row r="1177" ht="15" customHeight="1" spans="17:17">
      <c r="Q1177" s="194"/>
    </row>
    <row r="1178" ht="15" customHeight="1" spans="17:17">
      <c r="Q1178" s="194"/>
    </row>
    <row r="1179" ht="15" customHeight="1" spans="17:17">
      <c r="Q1179" s="194"/>
    </row>
    <row r="1180" ht="15" customHeight="1" spans="17:17">
      <c r="Q1180" s="194"/>
    </row>
    <row r="1181" ht="15" customHeight="1" spans="17:17">
      <c r="Q1181" s="194"/>
    </row>
    <row r="1182" ht="15" customHeight="1" spans="17:17">
      <c r="Q1182" s="194"/>
    </row>
    <row r="1183" ht="15" customHeight="1" spans="17:17">
      <c r="Q1183" s="194"/>
    </row>
    <row r="1184" ht="15" customHeight="1" spans="17:17">
      <c r="Q1184" s="194"/>
    </row>
    <row r="1185" ht="15" customHeight="1" spans="17:17">
      <c r="Q1185" s="194"/>
    </row>
    <row r="1186" ht="15" customHeight="1" spans="17:17">
      <c r="Q1186" s="194"/>
    </row>
    <row r="1187" ht="15" customHeight="1" spans="17:17">
      <c r="Q1187" s="194"/>
    </row>
    <row r="1188" ht="15" customHeight="1" spans="17:17">
      <c r="Q1188" s="194"/>
    </row>
    <row r="1189" ht="15" customHeight="1" spans="17:17">
      <c r="Q1189" s="194"/>
    </row>
    <row r="1190" ht="15" customHeight="1" spans="17:17">
      <c r="Q1190" s="194"/>
    </row>
    <row r="1191" ht="15" customHeight="1" spans="17:17">
      <c r="Q1191" s="194"/>
    </row>
    <row r="1192" ht="15" customHeight="1" spans="17:17">
      <c r="Q1192" s="194"/>
    </row>
    <row r="1193" ht="15" customHeight="1" spans="17:17">
      <c r="Q1193" s="194"/>
    </row>
    <row r="1194" ht="15" customHeight="1" spans="17:17">
      <c r="Q1194" s="194"/>
    </row>
    <row r="1195" ht="15" customHeight="1" spans="17:17">
      <c r="Q1195" s="194"/>
    </row>
    <row r="1196" ht="15" customHeight="1" spans="17:17">
      <c r="Q1196" s="194"/>
    </row>
    <row r="1197" ht="15" customHeight="1" spans="17:17">
      <c r="Q1197" s="194"/>
    </row>
    <row r="1198" ht="15" customHeight="1" spans="17:17">
      <c r="Q1198" s="194"/>
    </row>
    <row r="1199" ht="15" customHeight="1" spans="17:17">
      <c r="Q1199" s="194"/>
    </row>
    <row r="1200" ht="15" customHeight="1" spans="17:17">
      <c r="Q1200" s="194"/>
    </row>
    <row r="1201" ht="15" customHeight="1" spans="17:17">
      <c r="Q1201" s="194"/>
    </row>
    <row r="1202" ht="15" customHeight="1" spans="17:17">
      <c r="Q1202" s="194"/>
    </row>
    <row r="1203" ht="15" customHeight="1" spans="17:17">
      <c r="Q1203" s="194"/>
    </row>
    <row r="1204" ht="15" customHeight="1" spans="17:17">
      <c r="Q1204" s="194"/>
    </row>
    <row r="1205" ht="15" customHeight="1" spans="17:17">
      <c r="Q1205" s="194"/>
    </row>
    <row r="1206" ht="15" customHeight="1" spans="17:17">
      <c r="Q1206" s="194"/>
    </row>
    <row r="1207" ht="15" customHeight="1" spans="17:17">
      <c r="Q1207" s="194"/>
    </row>
    <row r="1208" ht="15" customHeight="1" spans="17:17">
      <c r="Q1208" s="194"/>
    </row>
    <row r="1209" ht="15" customHeight="1" spans="17:17">
      <c r="Q1209" s="194"/>
    </row>
    <row r="1210" ht="15" customHeight="1" spans="17:17">
      <c r="Q1210" s="194"/>
    </row>
    <row r="1211" ht="15" customHeight="1" spans="17:17">
      <c r="Q1211" s="194"/>
    </row>
    <row r="1212" ht="15" customHeight="1" spans="17:17">
      <c r="Q1212" s="194"/>
    </row>
    <row r="1213" ht="15" customHeight="1" spans="17:17">
      <c r="Q1213" s="194"/>
    </row>
    <row r="1214" ht="15" customHeight="1" spans="17:17">
      <c r="Q1214" s="194"/>
    </row>
    <row r="1215" ht="15" customHeight="1" spans="17:17">
      <c r="Q1215" s="194"/>
    </row>
    <row r="1216" ht="15" customHeight="1" spans="17:17">
      <c r="Q1216" s="194"/>
    </row>
    <row r="1217" ht="15" customHeight="1" spans="17:17">
      <c r="Q1217" s="194"/>
    </row>
    <row r="1218" ht="15" customHeight="1" spans="17:17">
      <c r="Q1218" s="194"/>
    </row>
    <row r="1219" ht="15" customHeight="1" spans="17:17">
      <c r="Q1219" s="194"/>
    </row>
    <row r="1220" ht="15" customHeight="1" spans="17:17">
      <c r="Q1220" s="194"/>
    </row>
    <row r="1221" ht="15" customHeight="1" spans="17:17">
      <c r="Q1221" s="194"/>
    </row>
    <row r="1222" ht="15" customHeight="1" spans="17:17">
      <c r="Q1222" s="194"/>
    </row>
    <row r="1223" ht="15" customHeight="1" spans="17:17">
      <c r="Q1223" s="194"/>
    </row>
    <row r="1224" ht="15" customHeight="1" spans="17:17">
      <c r="Q1224" s="194"/>
    </row>
    <row r="1225" ht="15" customHeight="1" spans="17:17">
      <c r="Q1225" s="194"/>
    </row>
    <row r="1226" ht="15" customHeight="1" spans="17:17">
      <c r="Q1226" s="194"/>
    </row>
    <row r="1227" ht="15" customHeight="1" spans="17:17">
      <c r="Q1227" s="194"/>
    </row>
    <row r="1228" ht="15" customHeight="1" spans="17:17">
      <c r="Q1228" s="194"/>
    </row>
    <row r="1229" ht="15" customHeight="1" spans="17:17">
      <c r="Q1229" s="194"/>
    </row>
    <row r="1230" ht="15" customHeight="1" spans="17:17">
      <c r="Q1230" s="194"/>
    </row>
    <row r="1231" ht="15" customHeight="1" spans="17:17">
      <c r="Q1231" s="194"/>
    </row>
    <row r="1232" ht="15" customHeight="1" spans="17:17">
      <c r="Q1232" s="194"/>
    </row>
    <row r="1233" ht="15" customHeight="1" spans="17:17">
      <c r="Q1233" s="194"/>
    </row>
    <row r="1234" ht="15" customHeight="1" spans="17:17">
      <c r="Q1234" s="194"/>
    </row>
    <row r="1235" ht="15" customHeight="1" spans="17:17">
      <c r="Q1235" s="194"/>
    </row>
    <row r="1236" ht="15" customHeight="1" spans="17:17">
      <c r="Q1236" s="194"/>
    </row>
    <row r="1237" ht="15" customHeight="1" spans="17:17">
      <c r="Q1237" s="194"/>
    </row>
    <row r="1238" ht="15" customHeight="1" spans="17:17">
      <c r="Q1238" s="194"/>
    </row>
    <row r="1239" ht="15" customHeight="1" spans="17:17">
      <c r="Q1239" s="194"/>
    </row>
    <row r="1240" ht="15" customHeight="1" spans="17:17">
      <c r="Q1240" s="194"/>
    </row>
    <row r="1241" ht="15" customHeight="1" spans="17:17">
      <c r="Q1241" s="194"/>
    </row>
    <row r="1242" ht="15" customHeight="1" spans="17:17">
      <c r="Q1242" s="194"/>
    </row>
    <row r="1243" ht="15" customHeight="1" spans="17:17">
      <c r="Q1243" s="194"/>
    </row>
    <row r="1244" ht="15" customHeight="1" spans="17:17">
      <c r="Q1244" s="194"/>
    </row>
    <row r="1245" ht="15" customHeight="1" spans="17:17">
      <c r="Q1245" s="194"/>
    </row>
    <row r="1246" ht="15" customHeight="1" spans="17:17">
      <c r="Q1246" s="194"/>
    </row>
    <row r="1247" ht="15" customHeight="1" spans="17:17">
      <c r="Q1247" s="194"/>
    </row>
    <row r="1248" ht="15" customHeight="1" spans="17:17">
      <c r="Q1248" s="194"/>
    </row>
    <row r="1249" ht="15" customHeight="1" spans="17:17">
      <c r="Q1249" s="194"/>
    </row>
    <row r="1250" ht="15" customHeight="1" spans="17:17">
      <c r="Q1250" s="194"/>
    </row>
    <row r="1251" ht="15" customHeight="1" spans="17:17">
      <c r="Q1251" s="194"/>
    </row>
    <row r="1252" ht="15" customHeight="1" spans="17:17">
      <c r="Q1252" s="194"/>
    </row>
    <row r="1253" ht="15" customHeight="1" spans="17:17">
      <c r="Q1253" s="194"/>
    </row>
    <row r="1254" ht="15" customHeight="1" spans="17:17">
      <c r="Q1254" s="194"/>
    </row>
    <row r="1255" ht="15" customHeight="1" spans="17:17">
      <c r="Q1255" s="194"/>
    </row>
    <row r="1256" ht="15" customHeight="1" spans="17:17">
      <c r="Q1256" s="194"/>
    </row>
    <row r="1257" ht="15" customHeight="1" spans="17:17">
      <c r="Q1257" s="194"/>
    </row>
    <row r="1258" ht="15" customHeight="1" spans="17:17">
      <c r="Q1258" s="194"/>
    </row>
    <row r="1259" ht="15" customHeight="1" spans="17:17">
      <c r="Q1259" s="194"/>
    </row>
    <row r="1260" ht="15" customHeight="1" spans="17:17">
      <c r="Q1260" s="194"/>
    </row>
    <row r="1261" ht="15" customHeight="1" spans="17:17">
      <c r="Q1261" s="194"/>
    </row>
    <row r="1262" ht="15" customHeight="1" spans="17:17">
      <c r="Q1262" s="194"/>
    </row>
    <row r="1263" ht="15" customHeight="1" spans="17:17">
      <c r="Q1263" s="194"/>
    </row>
    <row r="1264" ht="15" customHeight="1" spans="17:17">
      <c r="Q1264" s="194"/>
    </row>
    <row r="1265" ht="15" customHeight="1" spans="17:17">
      <c r="Q1265" s="194"/>
    </row>
    <row r="1266" ht="15" customHeight="1" spans="17:17">
      <c r="Q1266" s="194"/>
    </row>
    <row r="1267" ht="15" customHeight="1" spans="17:17">
      <c r="Q1267" s="194"/>
    </row>
    <row r="1268" ht="15" customHeight="1" spans="17:17">
      <c r="Q1268" s="194"/>
    </row>
    <row r="1269" ht="15" customHeight="1" spans="17:17">
      <c r="Q1269" s="194"/>
    </row>
    <row r="1270" ht="15" customHeight="1" spans="17:17">
      <c r="Q1270" s="194"/>
    </row>
    <row r="1271" ht="15" customHeight="1" spans="17:17">
      <c r="Q1271" s="194"/>
    </row>
    <row r="1272" ht="15" customHeight="1" spans="17:17">
      <c r="Q1272" s="194"/>
    </row>
    <row r="1273" ht="15" customHeight="1" spans="17:17">
      <c r="Q1273" s="194"/>
    </row>
    <row r="1274" ht="15" customHeight="1" spans="17:17">
      <c r="Q1274" s="194"/>
    </row>
    <row r="1275" ht="15" customHeight="1" spans="17:17">
      <c r="Q1275" s="194"/>
    </row>
    <row r="1276" ht="15" customHeight="1" spans="17:17">
      <c r="Q1276" s="194"/>
    </row>
    <row r="1277" ht="15" customHeight="1" spans="17:17">
      <c r="Q1277" s="194"/>
    </row>
    <row r="1278" ht="15" customHeight="1" spans="17:17">
      <c r="Q1278" s="194"/>
    </row>
    <row r="1279" ht="15" customHeight="1" spans="17:17">
      <c r="Q1279" s="194"/>
    </row>
    <row r="1280" ht="15" customHeight="1" spans="17:17">
      <c r="Q1280" s="194"/>
    </row>
    <row r="1281" ht="15" customHeight="1" spans="17:17">
      <c r="Q1281" s="194"/>
    </row>
    <row r="1282" ht="15" customHeight="1" spans="17:17">
      <c r="Q1282" s="194"/>
    </row>
    <row r="1283" ht="15" customHeight="1" spans="17:17">
      <c r="Q1283" s="194"/>
    </row>
    <row r="1284" ht="15" customHeight="1" spans="17:17">
      <c r="Q1284" s="194"/>
    </row>
    <row r="1285" ht="15" customHeight="1" spans="17:17">
      <c r="Q1285" s="194"/>
    </row>
    <row r="1286" ht="15" customHeight="1" spans="17:17">
      <c r="Q1286" s="194"/>
    </row>
    <row r="1287" ht="15" customHeight="1" spans="17:17">
      <c r="Q1287" s="194"/>
    </row>
    <row r="1288" ht="15" customHeight="1" spans="17:17">
      <c r="Q1288" s="194"/>
    </row>
    <row r="1289" ht="15" customHeight="1" spans="17:17">
      <c r="Q1289" s="194"/>
    </row>
    <row r="1290" ht="15" customHeight="1" spans="17:17">
      <c r="Q1290" s="194"/>
    </row>
    <row r="1291" ht="15" customHeight="1" spans="17:17">
      <c r="Q1291" s="194"/>
    </row>
    <row r="1292" ht="15" customHeight="1" spans="17:17">
      <c r="Q1292" s="194"/>
    </row>
    <row r="1293" ht="15" customHeight="1" spans="17:17">
      <c r="Q1293" s="194"/>
    </row>
    <row r="1294" ht="15" customHeight="1" spans="17:17">
      <c r="Q1294" s="194"/>
    </row>
    <row r="1295" ht="15" customHeight="1" spans="17:17">
      <c r="Q1295" s="194"/>
    </row>
    <row r="1296" ht="15" customHeight="1" spans="17:17">
      <c r="Q1296" s="194"/>
    </row>
    <row r="1297" ht="15" customHeight="1" spans="17:17">
      <c r="Q1297" s="194"/>
    </row>
    <row r="1298" ht="15" customHeight="1" spans="17:17">
      <c r="Q1298" s="194"/>
    </row>
    <row r="1299" ht="15" customHeight="1" spans="17:17">
      <c r="Q1299" s="194"/>
    </row>
    <row r="1300" ht="15" customHeight="1" spans="17:17">
      <c r="Q1300" s="194"/>
    </row>
    <row r="1301" ht="15" customHeight="1" spans="17:17">
      <c r="Q1301" s="194"/>
    </row>
    <row r="1302" ht="15" customHeight="1" spans="17:17">
      <c r="Q1302" s="194"/>
    </row>
    <row r="1303" ht="15" customHeight="1" spans="17:17">
      <c r="Q1303" s="194"/>
    </row>
    <row r="1304" ht="15" customHeight="1" spans="17:17">
      <c r="Q1304" s="194"/>
    </row>
    <row r="1305" ht="15" customHeight="1" spans="17:17">
      <c r="Q1305" s="194"/>
    </row>
    <row r="1306" ht="15" customHeight="1" spans="17:17">
      <c r="Q1306" s="194"/>
    </row>
    <row r="1307" ht="15" customHeight="1" spans="17:17">
      <c r="Q1307" s="194"/>
    </row>
    <row r="1308" ht="15" customHeight="1" spans="17:17">
      <c r="Q1308" s="194"/>
    </row>
    <row r="1309" ht="15" customHeight="1" spans="17:17">
      <c r="Q1309" s="194"/>
    </row>
    <row r="1310" ht="15" customHeight="1" spans="17:17">
      <c r="Q1310" s="194"/>
    </row>
    <row r="1311" ht="15" customHeight="1" spans="17:17">
      <c r="Q1311" s="194"/>
    </row>
    <row r="1312" ht="15" customHeight="1" spans="17:17">
      <c r="Q1312" s="194"/>
    </row>
    <row r="1313" ht="15" customHeight="1" spans="17:17">
      <c r="Q1313" s="194"/>
    </row>
    <row r="1314" ht="15" customHeight="1" spans="17:17">
      <c r="Q1314" s="194"/>
    </row>
    <row r="1315" ht="15" customHeight="1" spans="17:17">
      <c r="Q1315" s="194"/>
    </row>
    <row r="1316" ht="15" customHeight="1" spans="17:17">
      <c r="Q1316" s="194"/>
    </row>
    <row r="1317" ht="15" customHeight="1" spans="17:17">
      <c r="Q1317" s="194"/>
    </row>
    <row r="1318" ht="15" customHeight="1" spans="17:17">
      <c r="Q1318" s="194"/>
    </row>
    <row r="1319" ht="15" customHeight="1" spans="17:17">
      <c r="Q1319" s="194"/>
    </row>
    <row r="1320" ht="15" customHeight="1" spans="17:17">
      <c r="Q1320" s="194"/>
    </row>
    <row r="1321" ht="15" customHeight="1" spans="17:17">
      <c r="Q1321" s="194"/>
    </row>
    <row r="1322" ht="15" customHeight="1" spans="17:17">
      <c r="Q1322" s="194"/>
    </row>
    <row r="1323" ht="15" customHeight="1" spans="17:17">
      <c r="Q1323" s="194"/>
    </row>
    <row r="1324" ht="15" customHeight="1" spans="17:17">
      <c r="Q1324" s="194"/>
    </row>
    <row r="1325" ht="15" customHeight="1" spans="17:17">
      <c r="Q1325" s="194"/>
    </row>
    <row r="1326" ht="15" customHeight="1" spans="17:17">
      <c r="Q1326" s="194"/>
    </row>
    <row r="1327" ht="15" customHeight="1" spans="17:17">
      <c r="Q1327" s="194"/>
    </row>
    <row r="1328" ht="15" customHeight="1" spans="17:17">
      <c r="Q1328" s="194"/>
    </row>
    <row r="1329" ht="15" customHeight="1" spans="17:17">
      <c r="Q1329" s="194"/>
    </row>
    <row r="1330" ht="15" customHeight="1" spans="17:17">
      <c r="Q1330" s="194"/>
    </row>
    <row r="1331" ht="15" customHeight="1" spans="17:17">
      <c r="Q1331" s="194"/>
    </row>
    <row r="1332" ht="15" customHeight="1" spans="17:17">
      <c r="Q1332" s="194"/>
    </row>
    <row r="1333" ht="15" customHeight="1" spans="17:17">
      <c r="Q1333" s="194"/>
    </row>
    <row r="1334" ht="15" customHeight="1" spans="17:17">
      <c r="Q1334" s="194"/>
    </row>
    <row r="1335" ht="15" customHeight="1" spans="17:17">
      <c r="Q1335" s="194"/>
    </row>
    <row r="1336" ht="15" customHeight="1" spans="17:17">
      <c r="Q1336" s="194"/>
    </row>
    <row r="1337" ht="15" customHeight="1" spans="17:17">
      <c r="Q1337" s="194"/>
    </row>
    <row r="1338" ht="15" customHeight="1" spans="17:17">
      <c r="Q1338" s="194"/>
    </row>
    <row r="1339" ht="15" customHeight="1" spans="17:17">
      <c r="Q1339" s="194"/>
    </row>
    <row r="1340" ht="15" customHeight="1" spans="17:17">
      <c r="Q1340" s="194"/>
    </row>
    <row r="1341" ht="15" customHeight="1" spans="17:17">
      <c r="Q1341" s="194"/>
    </row>
    <row r="1342" ht="15" customHeight="1" spans="17:17">
      <c r="Q1342" s="194"/>
    </row>
    <row r="1343" ht="15" customHeight="1" spans="17:17">
      <c r="Q1343" s="194"/>
    </row>
    <row r="1344" ht="15" customHeight="1" spans="17:17">
      <c r="Q1344" s="194"/>
    </row>
    <row r="1345" ht="15" customHeight="1" spans="17:17">
      <c r="Q1345" s="194"/>
    </row>
    <row r="1346" ht="15" customHeight="1" spans="17:17">
      <c r="Q1346" s="194"/>
    </row>
    <row r="1347" ht="15" customHeight="1" spans="17:17">
      <c r="Q1347" s="194"/>
    </row>
    <row r="1348" ht="15" customHeight="1" spans="17:17">
      <c r="Q1348" s="194"/>
    </row>
    <row r="1349" ht="15" customHeight="1" spans="17:17">
      <c r="Q1349" s="194"/>
    </row>
    <row r="1350" ht="15" customHeight="1" spans="17:17">
      <c r="Q1350" s="194"/>
    </row>
    <row r="1351" ht="15" customHeight="1" spans="17:17">
      <c r="Q1351" s="194"/>
    </row>
    <row r="1352" ht="15" customHeight="1" spans="17:17">
      <c r="Q1352" s="194"/>
    </row>
    <row r="1353" ht="15" customHeight="1" spans="17:17">
      <c r="Q1353" s="194"/>
    </row>
    <row r="1354" ht="15" customHeight="1" spans="17:17">
      <c r="Q1354" s="194"/>
    </row>
    <row r="1355" ht="15" customHeight="1" spans="17:17">
      <c r="Q1355" s="194"/>
    </row>
    <row r="1356" ht="15" customHeight="1" spans="17:17">
      <c r="Q1356" s="194"/>
    </row>
    <row r="1357" ht="15" customHeight="1" spans="17:17">
      <c r="Q1357" s="194"/>
    </row>
    <row r="1358" ht="15" customHeight="1" spans="17:17">
      <c r="Q1358" s="194"/>
    </row>
    <row r="1359" ht="15" customHeight="1" spans="17:17">
      <c r="Q1359" s="194"/>
    </row>
    <row r="1360" ht="15" customHeight="1" spans="17:17">
      <c r="Q1360" s="194"/>
    </row>
    <row r="1361" ht="15" customHeight="1" spans="17:17">
      <c r="Q1361" s="194"/>
    </row>
    <row r="1362" ht="15" customHeight="1" spans="17:17">
      <c r="Q1362" s="194"/>
    </row>
    <row r="1363" ht="15" customHeight="1" spans="17:17">
      <c r="Q1363" s="194"/>
    </row>
    <row r="1364" ht="15" customHeight="1" spans="17:17">
      <c r="Q1364" s="194"/>
    </row>
    <row r="1365" ht="15" customHeight="1" spans="17:17">
      <c r="Q1365" s="194"/>
    </row>
    <row r="1366" ht="15" customHeight="1" spans="17:17">
      <c r="Q1366" s="194"/>
    </row>
    <row r="1367" ht="15" customHeight="1" spans="17:17">
      <c r="Q1367" s="194"/>
    </row>
    <row r="1368" ht="15" customHeight="1" spans="17:17">
      <c r="Q1368" s="194"/>
    </row>
    <row r="1369" ht="15" customHeight="1" spans="17:17">
      <c r="Q1369" s="194"/>
    </row>
    <row r="1370" ht="15" customHeight="1" spans="17:17">
      <c r="Q1370" s="194"/>
    </row>
    <row r="1371" ht="15" customHeight="1" spans="17:17">
      <c r="Q1371" s="194"/>
    </row>
    <row r="1372" ht="15" customHeight="1" spans="17:17">
      <c r="Q1372" s="194"/>
    </row>
    <row r="1373" ht="15" customHeight="1" spans="17:17">
      <c r="Q1373" s="194"/>
    </row>
    <row r="1374" ht="15" customHeight="1" spans="17:17">
      <c r="Q1374" s="194"/>
    </row>
    <row r="1375" ht="15" customHeight="1" spans="17:17">
      <c r="Q1375" s="194"/>
    </row>
    <row r="1376" ht="15" customHeight="1" spans="17:17">
      <c r="Q1376" s="194"/>
    </row>
    <row r="1377" ht="15" customHeight="1" spans="17:17">
      <c r="Q1377" s="194"/>
    </row>
    <row r="1378" ht="15" customHeight="1" spans="17:17">
      <c r="Q1378" s="194"/>
    </row>
    <row r="1379" ht="15" customHeight="1" spans="17:17">
      <c r="Q1379" s="194"/>
    </row>
    <row r="1380" ht="15" customHeight="1" spans="17:17">
      <c r="Q1380" s="194"/>
    </row>
    <row r="1381" ht="15" customHeight="1" spans="17:17">
      <c r="Q1381" s="194"/>
    </row>
    <row r="1382" ht="15" customHeight="1" spans="17:17">
      <c r="Q1382" s="194"/>
    </row>
    <row r="1383" ht="15" customHeight="1" spans="17:17">
      <c r="Q1383" s="194"/>
    </row>
    <row r="1384" ht="15" customHeight="1" spans="17:17">
      <c r="Q1384" s="194"/>
    </row>
    <row r="1385" ht="15" customHeight="1" spans="17:17">
      <c r="Q1385" s="194"/>
    </row>
    <row r="1386" ht="15" customHeight="1" spans="17:17">
      <c r="Q1386" s="194"/>
    </row>
    <row r="1387" ht="15" customHeight="1" spans="17:17">
      <c r="Q1387" s="194"/>
    </row>
    <row r="1388" ht="15" customHeight="1" spans="17:17">
      <c r="Q1388" s="194"/>
    </row>
    <row r="1389" ht="15" customHeight="1" spans="17:17">
      <c r="Q1389" s="194"/>
    </row>
    <row r="1390" ht="15" customHeight="1" spans="17:17">
      <c r="Q1390" s="194"/>
    </row>
    <row r="1391" ht="15" customHeight="1" spans="17:17">
      <c r="Q1391" s="194"/>
    </row>
    <row r="1392" ht="15" customHeight="1" spans="17:17">
      <c r="Q1392" s="194"/>
    </row>
    <row r="1393" ht="15" customHeight="1" spans="17:17">
      <c r="Q1393" s="194"/>
    </row>
    <row r="1394" ht="15" customHeight="1" spans="17:17">
      <c r="Q1394" s="194"/>
    </row>
    <row r="1395" ht="15" customHeight="1" spans="17:17">
      <c r="Q1395" s="194"/>
    </row>
    <row r="1396" ht="15" customHeight="1" spans="17:17">
      <c r="Q1396" s="194"/>
    </row>
    <row r="1397" ht="15" customHeight="1" spans="17:17">
      <c r="Q1397" s="194"/>
    </row>
    <row r="1398" ht="15" customHeight="1" spans="17:17">
      <c r="Q1398" s="194"/>
    </row>
    <row r="1399" ht="15" customHeight="1" spans="17:17">
      <c r="Q1399" s="194"/>
    </row>
    <row r="1400" ht="15" customHeight="1" spans="17:17">
      <c r="Q1400" s="194"/>
    </row>
    <row r="1401" ht="15" customHeight="1" spans="17:17">
      <c r="Q1401" s="194"/>
    </row>
    <row r="1402" ht="15" customHeight="1" spans="17:17">
      <c r="Q1402" s="194"/>
    </row>
    <row r="1403" ht="15" customHeight="1" spans="17:17">
      <c r="Q1403" s="194"/>
    </row>
    <row r="1404" ht="15" customHeight="1" spans="17:17">
      <c r="Q1404" s="194"/>
    </row>
    <row r="1405" ht="15" customHeight="1" spans="17:17">
      <c r="Q1405" s="194"/>
    </row>
    <row r="1406" ht="15" customHeight="1" spans="17:17">
      <c r="Q1406" s="194"/>
    </row>
    <row r="1407" ht="15" customHeight="1" spans="17:17">
      <c r="Q1407" s="194"/>
    </row>
    <row r="1408" ht="15" customHeight="1" spans="17:17">
      <c r="Q1408" s="194"/>
    </row>
    <row r="1409" ht="15" customHeight="1" spans="17:17">
      <c r="Q1409" s="194"/>
    </row>
    <row r="1410" ht="15" customHeight="1" spans="17:17">
      <c r="Q1410" s="194"/>
    </row>
    <row r="1411" ht="15" customHeight="1" spans="17:17">
      <c r="Q1411" s="194"/>
    </row>
    <row r="1412" ht="15" customHeight="1" spans="17:17">
      <c r="Q1412" s="194"/>
    </row>
    <row r="1413" ht="15" customHeight="1" spans="17:17">
      <c r="Q1413" s="194"/>
    </row>
    <row r="1414" ht="15" customHeight="1" spans="17:17">
      <c r="Q1414" s="194"/>
    </row>
    <row r="1415" ht="15" customHeight="1" spans="17:17">
      <c r="Q1415" s="194"/>
    </row>
    <row r="1416" ht="15" customHeight="1" spans="17:17">
      <c r="Q1416" s="194"/>
    </row>
    <row r="1417" ht="15" customHeight="1" spans="17:17">
      <c r="Q1417" s="194"/>
    </row>
    <row r="1418" ht="15" customHeight="1" spans="17:17">
      <c r="Q1418" s="194"/>
    </row>
    <row r="1419" ht="15" customHeight="1" spans="17:17">
      <c r="Q1419" s="194"/>
    </row>
    <row r="1420" ht="15" customHeight="1" spans="17:17">
      <c r="Q1420" s="194"/>
    </row>
    <row r="1421" ht="15" customHeight="1" spans="17:17">
      <c r="Q1421" s="194"/>
    </row>
    <row r="1422" ht="15" customHeight="1" spans="17:17">
      <c r="Q1422" s="194"/>
    </row>
    <row r="1423" ht="15" customHeight="1" spans="17:17">
      <c r="Q1423" s="194"/>
    </row>
    <row r="1424" ht="15" customHeight="1" spans="17:17">
      <c r="Q1424" s="194"/>
    </row>
    <row r="1425" ht="15" customHeight="1" spans="17:17">
      <c r="Q1425" s="194"/>
    </row>
    <row r="1426" ht="15" customHeight="1" spans="17:17">
      <c r="Q1426" s="194"/>
    </row>
    <row r="1427" ht="15" customHeight="1" spans="17:17">
      <c r="Q1427" s="194"/>
    </row>
    <row r="1428" ht="15" customHeight="1" spans="17:17">
      <c r="Q1428" s="194"/>
    </row>
    <row r="1429" ht="15" customHeight="1" spans="17:17">
      <c r="Q1429" s="194"/>
    </row>
    <row r="1430" ht="15" customHeight="1" spans="17:17">
      <c r="Q1430" s="194"/>
    </row>
    <row r="1431" ht="15" customHeight="1" spans="17:17">
      <c r="Q1431" s="194"/>
    </row>
    <row r="1432" ht="15" customHeight="1" spans="17:17">
      <c r="Q1432" s="194"/>
    </row>
    <row r="1433" ht="15" customHeight="1" spans="17:17">
      <c r="Q1433" s="194"/>
    </row>
    <row r="1434" ht="15" customHeight="1" spans="17:17">
      <c r="Q1434" s="194"/>
    </row>
    <row r="1435" ht="15" customHeight="1" spans="17:17">
      <c r="Q1435" s="194"/>
    </row>
    <row r="1436" ht="15" customHeight="1" spans="17:17">
      <c r="Q1436" s="194"/>
    </row>
    <row r="1437" ht="15" customHeight="1" spans="17:17">
      <c r="Q1437" s="194"/>
    </row>
    <row r="1438" ht="15" customHeight="1" spans="17:17">
      <c r="Q1438" s="194"/>
    </row>
    <row r="1439" ht="15" customHeight="1" spans="17:17">
      <c r="Q1439" s="194"/>
    </row>
    <row r="1440" ht="15" customHeight="1" spans="17:17">
      <c r="Q1440" s="194"/>
    </row>
    <row r="1441" ht="15" customHeight="1" spans="17:17">
      <c r="Q1441" s="194"/>
    </row>
    <row r="1442" ht="15" customHeight="1" spans="17:17">
      <c r="Q1442" s="194"/>
    </row>
    <row r="1443" ht="15" customHeight="1" spans="17:17">
      <c r="Q1443" s="194"/>
    </row>
    <row r="1444" ht="15" customHeight="1" spans="17:17">
      <c r="Q1444" s="194"/>
    </row>
    <row r="1445" ht="15" customHeight="1" spans="17:17">
      <c r="Q1445" s="194"/>
    </row>
    <row r="1446" ht="15" customHeight="1" spans="17:17">
      <c r="Q1446" s="194"/>
    </row>
    <row r="1447" ht="15" customHeight="1" spans="17:17">
      <c r="Q1447" s="194"/>
    </row>
    <row r="1448" ht="15" customHeight="1" spans="17:17">
      <c r="Q1448" s="194"/>
    </row>
    <row r="1449" ht="15" customHeight="1" spans="17:17">
      <c r="Q1449" s="194"/>
    </row>
    <row r="1450" ht="15" customHeight="1" spans="17:17">
      <c r="Q1450" s="194"/>
    </row>
    <row r="1451" ht="15" customHeight="1" spans="17:17">
      <c r="Q1451" s="194"/>
    </row>
    <row r="1452" ht="15" customHeight="1" spans="17:17">
      <c r="Q1452" s="194"/>
    </row>
    <row r="1453" ht="15" customHeight="1" spans="17:17">
      <c r="Q1453" s="194"/>
    </row>
    <row r="1454" ht="15" customHeight="1" spans="17:17">
      <c r="Q1454" s="194"/>
    </row>
    <row r="1455" ht="15" customHeight="1" spans="17:17">
      <c r="Q1455" s="194"/>
    </row>
    <row r="1456" ht="15" customHeight="1" spans="17:17">
      <c r="Q1456" s="194"/>
    </row>
    <row r="1457" ht="15" customHeight="1" spans="17:17">
      <c r="Q1457" s="194"/>
    </row>
    <row r="1458" ht="15" customHeight="1" spans="17:17">
      <c r="Q1458" s="194"/>
    </row>
    <row r="1459" ht="15" customHeight="1" spans="17:17">
      <c r="Q1459" s="194"/>
    </row>
    <row r="1460" ht="15" customHeight="1" spans="17:17">
      <c r="Q1460" s="194"/>
    </row>
    <row r="1461" ht="15" customHeight="1" spans="17:17">
      <c r="Q1461" s="194"/>
    </row>
    <row r="1462" ht="15" customHeight="1" spans="17:17">
      <c r="Q1462" s="194"/>
    </row>
    <row r="1463" ht="15" customHeight="1" spans="17:17">
      <c r="Q1463" s="194"/>
    </row>
    <row r="1464" ht="15" customHeight="1" spans="17:17">
      <c r="Q1464" s="194"/>
    </row>
    <row r="1465" ht="15" customHeight="1" spans="17:17">
      <c r="Q1465" s="194"/>
    </row>
    <row r="1466" ht="15" customHeight="1" spans="17:17">
      <c r="Q1466" s="194"/>
    </row>
    <row r="1467" ht="15" customHeight="1" spans="17:17">
      <c r="Q1467" s="194"/>
    </row>
    <row r="1468" ht="15" customHeight="1" spans="17:17">
      <c r="Q1468" s="194"/>
    </row>
    <row r="1469" ht="15" customHeight="1" spans="17:17">
      <c r="Q1469" s="194"/>
    </row>
    <row r="1470" ht="15" customHeight="1" spans="17:17">
      <c r="Q1470" s="194"/>
    </row>
    <row r="1471" ht="15" customHeight="1" spans="17:17">
      <c r="Q1471" s="194"/>
    </row>
    <row r="1472" ht="15" customHeight="1" spans="17:17">
      <c r="Q1472" s="194"/>
    </row>
    <row r="1473" ht="15" customHeight="1" spans="17:17">
      <c r="Q1473" s="194"/>
    </row>
    <row r="1474" ht="15" customHeight="1" spans="17:17">
      <c r="Q1474" s="194"/>
    </row>
    <row r="1475" ht="15" customHeight="1" spans="17:17">
      <c r="Q1475" s="194"/>
    </row>
    <row r="1476" ht="15" customHeight="1" spans="17:17">
      <c r="Q1476" s="194"/>
    </row>
    <row r="1477" ht="15" customHeight="1" spans="17:17">
      <c r="Q1477" s="194"/>
    </row>
    <row r="1478" ht="15" customHeight="1" spans="17:17">
      <c r="Q1478" s="194"/>
    </row>
    <row r="1479" ht="15" customHeight="1" spans="17:17">
      <c r="Q1479" s="194"/>
    </row>
    <row r="1480" ht="15" customHeight="1" spans="17:17">
      <c r="Q1480" s="194"/>
    </row>
    <row r="1481" ht="15" customHeight="1" spans="17:17">
      <c r="Q1481" s="194"/>
    </row>
    <row r="1482" ht="15" customHeight="1" spans="17:17">
      <c r="Q1482" s="194"/>
    </row>
    <row r="1483" ht="15" customHeight="1" spans="17:17">
      <c r="Q1483" s="194"/>
    </row>
    <row r="1484" ht="15" customHeight="1" spans="17:17">
      <c r="Q1484" s="194"/>
    </row>
    <row r="1485" ht="15" customHeight="1" spans="17:17">
      <c r="Q1485" s="194"/>
    </row>
    <row r="1486" ht="15" customHeight="1" spans="17:17">
      <c r="Q1486" s="194"/>
    </row>
    <row r="1487" ht="15" customHeight="1" spans="17:17">
      <c r="Q1487" s="194"/>
    </row>
    <row r="1488" ht="15" customHeight="1" spans="17:17">
      <c r="Q1488" s="194"/>
    </row>
    <row r="1489" ht="15" customHeight="1" spans="17:17">
      <c r="Q1489" s="194"/>
    </row>
    <row r="1490" ht="15" customHeight="1" spans="17:17">
      <c r="Q1490" s="194"/>
    </row>
    <row r="1491" ht="15" customHeight="1" spans="17:17">
      <c r="Q1491" s="194"/>
    </row>
    <row r="1492" ht="15" customHeight="1" spans="17:17">
      <c r="Q1492" s="194"/>
    </row>
    <row r="1493" ht="15" customHeight="1" spans="17:17">
      <c r="Q1493" s="194"/>
    </row>
    <row r="1494" ht="15" customHeight="1" spans="17:17">
      <c r="Q1494" s="194"/>
    </row>
    <row r="1495" ht="15" customHeight="1" spans="17:17">
      <c r="Q1495" s="194"/>
    </row>
    <row r="1496" ht="15" customHeight="1" spans="17:17">
      <c r="Q1496" s="194"/>
    </row>
    <row r="1497" ht="15" customHeight="1" spans="17:17">
      <c r="Q1497" s="194"/>
    </row>
    <row r="1498" ht="15" customHeight="1" spans="17:17">
      <c r="Q1498" s="194"/>
    </row>
    <row r="1499" ht="15" customHeight="1" spans="17:17">
      <c r="Q1499" s="194"/>
    </row>
    <row r="1500" ht="15" customHeight="1" spans="17:17">
      <c r="Q1500" s="194"/>
    </row>
    <row r="1501" ht="15" customHeight="1" spans="17:17">
      <c r="Q1501" s="194"/>
    </row>
    <row r="1502" ht="15" customHeight="1" spans="17:17">
      <c r="Q1502" s="194"/>
    </row>
    <row r="1503" ht="15" customHeight="1" spans="17:17">
      <c r="Q1503" s="194"/>
    </row>
    <row r="1504" ht="15" customHeight="1" spans="17:17">
      <c r="Q1504" s="194"/>
    </row>
    <row r="1505" ht="15" customHeight="1" spans="17:17">
      <c r="Q1505" s="194"/>
    </row>
    <row r="1506" ht="15" customHeight="1" spans="17:17">
      <c r="Q1506" s="194"/>
    </row>
    <row r="1507" ht="15" customHeight="1" spans="17:17">
      <c r="Q1507" s="194"/>
    </row>
    <row r="1508" ht="15" customHeight="1" spans="17:17">
      <c r="Q1508" s="194"/>
    </row>
    <row r="1509" ht="15" customHeight="1" spans="17:17">
      <c r="Q1509" s="194"/>
    </row>
    <row r="1510" ht="15" customHeight="1" spans="17:17">
      <c r="Q1510" s="194"/>
    </row>
    <row r="1511" ht="15" customHeight="1" spans="17:17">
      <c r="Q1511" s="194"/>
    </row>
    <row r="1512" ht="15" customHeight="1" spans="17:17">
      <c r="Q1512" s="194"/>
    </row>
    <row r="1513" ht="15" customHeight="1" spans="17:17">
      <c r="Q1513" s="194"/>
    </row>
    <row r="1514" ht="15" customHeight="1" spans="17:17">
      <c r="Q1514" s="194"/>
    </row>
    <row r="1515" ht="15" customHeight="1" spans="17:17">
      <c r="Q1515" s="194"/>
    </row>
    <row r="1516" ht="15" customHeight="1" spans="17:17">
      <c r="Q1516" s="194"/>
    </row>
    <row r="1517" ht="15" customHeight="1" spans="17:17">
      <c r="Q1517" s="194"/>
    </row>
    <row r="1518" ht="15" customHeight="1" spans="17:17">
      <c r="Q1518" s="194"/>
    </row>
    <row r="1519" ht="15" customHeight="1" spans="17:17">
      <c r="Q1519" s="194"/>
    </row>
    <row r="1520" ht="15" customHeight="1" spans="17:17">
      <c r="Q1520" s="194"/>
    </row>
    <row r="1521" ht="15" customHeight="1" spans="17:17">
      <c r="Q1521" s="194"/>
    </row>
    <row r="1522" ht="15" customHeight="1" spans="17:17">
      <c r="Q1522" s="194"/>
    </row>
    <row r="1523" ht="15" customHeight="1" spans="17:17">
      <c r="Q1523" s="194"/>
    </row>
    <row r="1524" ht="15" customHeight="1" spans="17:17">
      <c r="Q1524" s="194"/>
    </row>
    <row r="1525" ht="15" customHeight="1" spans="17:17">
      <c r="Q1525" s="194"/>
    </row>
    <row r="1526" ht="15" customHeight="1" spans="17:17">
      <c r="Q1526" s="194"/>
    </row>
    <row r="1527" ht="15" customHeight="1" spans="17:17">
      <c r="Q1527" s="194"/>
    </row>
    <row r="1528" ht="15" customHeight="1" spans="17:17">
      <c r="Q1528" s="194"/>
    </row>
    <row r="1529" ht="15" customHeight="1" spans="17:17">
      <c r="Q1529" s="194"/>
    </row>
    <row r="1530" ht="15" customHeight="1" spans="17:17">
      <c r="Q1530" s="194"/>
    </row>
    <row r="1531" ht="15" customHeight="1" spans="17:17">
      <c r="Q1531" s="194"/>
    </row>
    <row r="1532" ht="15" customHeight="1" spans="17:17">
      <c r="Q1532" s="194"/>
    </row>
    <row r="1533" ht="15" customHeight="1" spans="17:17">
      <c r="Q1533" s="194"/>
    </row>
    <row r="1534" ht="15" customHeight="1" spans="17:17">
      <c r="Q1534" s="194"/>
    </row>
    <row r="1535" ht="15" customHeight="1" spans="17:17">
      <c r="Q1535" s="194"/>
    </row>
    <row r="1536" ht="15" customHeight="1" spans="17:17">
      <c r="Q1536" s="194"/>
    </row>
    <row r="1537" ht="15" customHeight="1" spans="17:17">
      <c r="Q1537" s="194"/>
    </row>
    <row r="1538" ht="15" customHeight="1" spans="17:17">
      <c r="Q1538" s="194"/>
    </row>
    <row r="1539" ht="15" customHeight="1" spans="17:17">
      <c r="Q1539" s="194"/>
    </row>
    <row r="1540" ht="15" customHeight="1" spans="17:17">
      <c r="Q1540" s="194"/>
    </row>
    <row r="1541" ht="15" customHeight="1" spans="17:17">
      <c r="Q1541" s="194"/>
    </row>
    <row r="1542" ht="15" customHeight="1" spans="17:17">
      <c r="Q1542" s="194"/>
    </row>
    <row r="1543" ht="15" customHeight="1" spans="17:17">
      <c r="Q1543" s="194"/>
    </row>
    <row r="1544" ht="15" customHeight="1" spans="17:17">
      <c r="Q1544" s="194"/>
    </row>
    <row r="1545" ht="15" customHeight="1" spans="17:17">
      <c r="Q1545" s="194"/>
    </row>
    <row r="1546" ht="15" customHeight="1" spans="17:17">
      <c r="Q1546" s="194"/>
    </row>
    <row r="1547" ht="15" customHeight="1" spans="17:17">
      <c r="Q1547" s="194"/>
    </row>
    <row r="1548" ht="15" customHeight="1" spans="17:17">
      <c r="Q1548" s="194"/>
    </row>
    <row r="1549" ht="15" customHeight="1" spans="17:17">
      <c r="Q1549" s="194"/>
    </row>
    <row r="1550" ht="15" customHeight="1" spans="17:17">
      <c r="Q1550" s="194"/>
    </row>
    <row r="1551" ht="15" customHeight="1" spans="17:17">
      <c r="Q1551" s="194"/>
    </row>
    <row r="1552" ht="15" customHeight="1" spans="17:17">
      <c r="Q1552" s="194"/>
    </row>
    <row r="1553" ht="15" customHeight="1" spans="17:17">
      <c r="Q1553" s="194"/>
    </row>
    <row r="1554" ht="15" customHeight="1" spans="17:17">
      <c r="Q1554" s="194"/>
    </row>
    <row r="1555" ht="15" customHeight="1" spans="17:17">
      <c r="Q1555" s="194"/>
    </row>
    <row r="1556" ht="15" customHeight="1" spans="17:17">
      <c r="Q1556" s="194"/>
    </row>
    <row r="1557" ht="15" customHeight="1" spans="17:17">
      <c r="Q1557" s="194"/>
    </row>
    <row r="1558" ht="15" customHeight="1" spans="17:17">
      <c r="Q1558" s="194"/>
    </row>
    <row r="1559" ht="15" customHeight="1" spans="17:17">
      <c r="Q1559" s="194"/>
    </row>
    <row r="1560" ht="15" customHeight="1" spans="17:17">
      <c r="Q1560" s="194"/>
    </row>
    <row r="1561" ht="15" customHeight="1" spans="17:17">
      <c r="Q1561" s="194"/>
    </row>
    <row r="1562" ht="15" customHeight="1" spans="17:17">
      <c r="Q1562" s="194"/>
    </row>
    <row r="1563" ht="15" customHeight="1" spans="17:17">
      <c r="Q1563" s="194"/>
    </row>
    <row r="1564" ht="15" customHeight="1" spans="17:17">
      <c r="Q1564" s="194"/>
    </row>
    <row r="1565" ht="15" customHeight="1" spans="17:17">
      <c r="Q1565" s="194"/>
    </row>
    <row r="1566" ht="15" customHeight="1" spans="17:17">
      <c r="Q1566" s="194"/>
    </row>
    <row r="1567" ht="15" customHeight="1" spans="17:17">
      <c r="Q1567" s="194"/>
    </row>
    <row r="1568" ht="15" customHeight="1" spans="17:17">
      <c r="Q1568" s="194"/>
    </row>
    <row r="1569" ht="15" customHeight="1" spans="17:17">
      <c r="Q1569" s="194"/>
    </row>
    <row r="1570" ht="15" customHeight="1" spans="17:17">
      <c r="Q1570" s="194"/>
    </row>
    <row r="1571" ht="15" customHeight="1" spans="17:17">
      <c r="Q1571" s="194"/>
    </row>
    <row r="1572" ht="15" customHeight="1" spans="17:17">
      <c r="Q1572" s="194"/>
    </row>
    <row r="1573" ht="15" customHeight="1" spans="17:17">
      <c r="Q1573" s="194"/>
    </row>
    <row r="1574" ht="15" customHeight="1" spans="17:17">
      <c r="Q1574" s="194"/>
    </row>
    <row r="1575" ht="15" customHeight="1" spans="17:17">
      <c r="Q1575" s="194"/>
    </row>
    <row r="1576" ht="15" customHeight="1" spans="17:17">
      <c r="Q1576" s="194"/>
    </row>
    <row r="1577" ht="15" customHeight="1" spans="17:17">
      <c r="Q1577" s="194"/>
    </row>
    <row r="1578" ht="15" customHeight="1" spans="17:17">
      <c r="Q1578" s="194"/>
    </row>
    <row r="1579" ht="15" customHeight="1" spans="17:17">
      <c r="Q1579" s="194"/>
    </row>
    <row r="1580" ht="15" customHeight="1" spans="17:17">
      <c r="Q1580" s="194"/>
    </row>
    <row r="1581" ht="15" customHeight="1" spans="17:17">
      <c r="Q1581" s="194"/>
    </row>
    <row r="1582" ht="15" customHeight="1" spans="17:17">
      <c r="Q1582" s="194"/>
    </row>
    <row r="1583" ht="15" customHeight="1" spans="17:17">
      <c r="Q1583" s="194"/>
    </row>
    <row r="1584" ht="15" customHeight="1" spans="17:17">
      <c r="Q1584" s="194"/>
    </row>
    <row r="1585" ht="15" customHeight="1" spans="17:17">
      <c r="Q1585" s="194"/>
    </row>
    <row r="1586" ht="15" customHeight="1" spans="17:17">
      <c r="Q1586" s="194"/>
    </row>
    <row r="1587" ht="15" customHeight="1" spans="17:17">
      <c r="Q1587" s="194"/>
    </row>
    <row r="1588" ht="15" customHeight="1" spans="17:17">
      <c r="Q1588" s="194"/>
    </row>
    <row r="1589" ht="15" customHeight="1" spans="17:17">
      <c r="Q1589" s="194"/>
    </row>
    <row r="1590" ht="15" customHeight="1" spans="17:17">
      <c r="Q1590" s="194"/>
    </row>
    <row r="1591" ht="15" customHeight="1" spans="17:17">
      <c r="Q1591" s="194"/>
    </row>
    <row r="1592" ht="15" customHeight="1" spans="17:17">
      <c r="Q1592" s="194"/>
    </row>
    <row r="1593" ht="15" customHeight="1" spans="17:17">
      <c r="Q1593" s="194"/>
    </row>
    <row r="1594" ht="15" customHeight="1" spans="17:17">
      <c r="Q1594" s="194"/>
    </row>
    <row r="1595" ht="15" customHeight="1" spans="17:17">
      <c r="Q1595" s="194"/>
    </row>
    <row r="1596" ht="15" customHeight="1" spans="17:17">
      <c r="Q1596" s="194"/>
    </row>
    <row r="1597" ht="15" customHeight="1" spans="17:17">
      <c r="Q1597" s="194"/>
    </row>
    <row r="1598" ht="15" customHeight="1" spans="17:17">
      <c r="Q1598" s="194"/>
    </row>
    <row r="1599" ht="15" customHeight="1" spans="17:17">
      <c r="Q1599" s="194"/>
    </row>
    <row r="1600" ht="15" customHeight="1" spans="17:17">
      <c r="Q1600" s="194"/>
    </row>
    <row r="1601" ht="15" customHeight="1" spans="17:17">
      <c r="Q1601" s="194"/>
    </row>
    <row r="1602" ht="15" customHeight="1" spans="17:17">
      <c r="Q1602" s="194"/>
    </row>
    <row r="1603" ht="15" customHeight="1" spans="17:17">
      <c r="Q1603" s="194"/>
    </row>
    <row r="1604" ht="15" customHeight="1" spans="17:17">
      <c r="Q1604" s="194"/>
    </row>
    <row r="1605" ht="15" customHeight="1" spans="17:17">
      <c r="Q1605" s="194"/>
    </row>
    <row r="1606" ht="15" customHeight="1" spans="17:17">
      <c r="Q1606" s="194"/>
    </row>
    <row r="1607" ht="15" customHeight="1" spans="17:17">
      <c r="Q1607" s="194"/>
    </row>
    <row r="1608" ht="15" customHeight="1" spans="17:17">
      <c r="Q1608" s="194"/>
    </row>
    <row r="1609" ht="15" customHeight="1" spans="17:17">
      <c r="Q1609" s="194"/>
    </row>
    <row r="1610" ht="15" customHeight="1" spans="17:17">
      <c r="Q1610" s="194"/>
    </row>
    <row r="1611" ht="15" customHeight="1" spans="17:17">
      <c r="Q1611" s="194"/>
    </row>
    <row r="1612" ht="15" customHeight="1" spans="17:17">
      <c r="Q1612" s="194"/>
    </row>
    <row r="1613" ht="15" customHeight="1" spans="17:17">
      <c r="Q1613" s="194"/>
    </row>
    <row r="1614" ht="15" customHeight="1" spans="17:17">
      <c r="Q1614" s="194"/>
    </row>
    <row r="1615" ht="15" customHeight="1" spans="17:17">
      <c r="Q1615" s="194"/>
    </row>
    <row r="1616" ht="15" customHeight="1" spans="17:17">
      <c r="Q1616" s="194"/>
    </row>
    <row r="1617" ht="15" customHeight="1" spans="17:17">
      <c r="Q1617" s="194"/>
    </row>
    <row r="1618" ht="15" customHeight="1" spans="17:17">
      <c r="Q1618" s="194"/>
    </row>
    <row r="1619" ht="15" customHeight="1" spans="17:17">
      <c r="Q1619" s="194"/>
    </row>
    <row r="1620" ht="15" customHeight="1" spans="17:17">
      <c r="Q1620" s="194"/>
    </row>
    <row r="1621" ht="15" customHeight="1" spans="17:17">
      <c r="Q1621" s="194"/>
    </row>
    <row r="1622" ht="15" customHeight="1" spans="17:17">
      <c r="Q1622" s="194"/>
    </row>
    <row r="1623" ht="15" customHeight="1" spans="17:17">
      <c r="Q1623" s="194"/>
    </row>
    <row r="1624" ht="15" customHeight="1" spans="17:17">
      <c r="Q1624" s="194"/>
    </row>
    <row r="1625" ht="15" customHeight="1" spans="17:17">
      <c r="Q1625" s="194"/>
    </row>
    <row r="1626" ht="15" customHeight="1" spans="17:17">
      <c r="Q1626" s="194"/>
    </row>
    <row r="1627" ht="15" customHeight="1" spans="17:17">
      <c r="Q1627" s="194"/>
    </row>
    <row r="1628" ht="15" customHeight="1" spans="17:17">
      <c r="Q1628" s="194"/>
    </row>
    <row r="1629" ht="15" customHeight="1" spans="17:17">
      <c r="Q1629" s="194"/>
    </row>
    <row r="1630" ht="15" customHeight="1" spans="17:17">
      <c r="Q1630" s="194"/>
    </row>
    <row r="1631" ht="15" customHeight="1" spans="17:17">
      <c r="Q1631" s="194"/>
    </row>
    <row r="1632" ht="15" customHeight="1" spans="17:17">
      <c r="Q1632" s="194"/>
    </row>
    <row r="1633" ht="15" customHeight="1" spans="17:17">
      <c r="Q1633" s="194"/>
    </row>
    <row r="1634" ht="15" customHeight="1" spans="17:17">
      <c r="Q1634" s="194"/>
    </row>
    <row r="1635" ht="15" customHeight="1" spans="17:17">
      <c r="Q1635" s="194"/>
    </row>
    <row r="1636" ht="15" customHeight="1" spans="17:17">
      <c r="Q1636" s="194"/>
    </row>
    <row r="1637" ht="15" customHeight="1" spans="17:17">
      <c r="Q1637" s="194"/>
    </row>
    <row r="1638" ht="15" customHeight="1" spans="17:17">
      <c r="Q1638" s="194"/>
    </row>
    <row r="1639" ht="15" customHeight="1" spans="17:17">
      <c r="Q1639" s="194"/>
    </row>
    <row r="1640" ht="15" customHeight="1" spans="17:17">
      <c r="Q1640" s="194"/>
    </row>
    <row r="1641" ht="15" customHeight="1" spans="17:17">
      <c r="Q1641" s="194"/>
    </row>
    <row r="1642" ht="15" customHeight="1" spans="17:17">
      <c r="Q1642" s="194"/>
    </row>
    <row r="1643" ht="15" customHeight="1" spans="17:17">
      <c r="Q1643" s="194"/>
    </row>
    <row r="1644" ht="15" customHeight="1" spans="17:17">
      <c r="Q1644" s="194"/>
    </row>
    <row r="1645" ht="15" customHeight="1" spans="17:17">
      <c r="Q1645" s="194"/>
    </row>
    <row r="1646" ht="15" customHeight="1" spans="17:17">
      <c r="Q1646" s="194"/>
    </row>
    <row r="1647" ht="15" customHeight="1" spans="17:17">
      <c r="Q1647" s="194"/>
    </row>
    <row r="1648" ht="15" customHeight="1" spans="17:17">
      <c r="Q1648" s="194"/>
    </row>
    <row r="1649" ht="15" customHeight="1" spans="17:17">
      <c r="Q1649" s="194"/>
    </row>
    <row r="1650" ht="15" customHeight="1" spans="17:17">
      <c r="Q1650" s="194"/>
    </row>
    <row r="1651" ht="15" customHeight="1" spans="17:17">
      <c r="Q1651" s="194"/>
    </row>
    <row r="1652" ht="15" customHeight="1" spans="17:17">
      <c r="Q1652" s="194"/>
    </row>
    <row r="1653" ht="15" customHeight="1" spans="17:17">
      <c r="Q1653" s="194"/>
    </row>
    <row r="1654" ht="15" customHeight="1" spans="17:17">
      <c r="Q1654" s="194"/>
    </row>
    <row r="1655" ht="15" customHeight="1" spans="17:17">
      <c r="Q1655" s="194"/>
    </row>
    <row r="1656" ht="15" customHeight="1" spans="17:17">
      <c r="Q1656" s="194"/>
    </row>
    <row r="1657" ht="15" customHeight="1" spans="17:17">
      <c r="Q1657" s="194"/>
    </row>
    <row r="1658" ht="15" customHeight="1" spans="17:17">
      <c r="Q1658" s="194"/>
    </row>
    <row r="1659" ht="15" customHeight="1" spans="17:17">
      <c r="Q1659" s="194"/>
    </row>
    <row r="1660" ht="15" customHeight="1" spans="17:17">
      <c r="Q1660" s="194"/>
    </row>
    <row r="1661" ht="15" customHeight="1" spans="17:17">
      <c r="Q1661" s="194"/>
    </row>
    <row r="1662" ht="15" customHeight="1" spans="17:17">
      <c r="Q1662" s="194"/>
    </row>
    <row r="1663" ht="15" customHeight="1" spans="17:17">
      <c r="Q1663" s="194"/>
    </row>
    <row r="1664" ht="15" customHeight="1" spans="17:17">
      <c r="Q1664" s="194"/>
    </row>
    <row r="1665" ht="15" customHeight="1" spans="17:17">
      <c r="Q1665" s="194"/>
    </row>
    <row r="1666" ht="15" customHeight="1" spans="17:17">
      <c r="Q1666" s="194"/>
    </row>
    <row r="1667" ht="15" customHeight="1" spans="17:17">
      <c r="Q1667" s="194"/>
    </row>
    <row r="1668" ht="15" customHeight="1" spans="17:17">
      <c r="Q1668" s="194"/>
    </row>
    <row r="1669" ht="15" customHeight="1" spans="17:17">
      <c r="Q1669" s="194"/>
    </row>
    <row r="1670" ht="15" customHeight="1" spans="17:17">
      <c r="Q1670" s="194"/>
    </row>
    <row r="1671" ht="15" customHeight="1" spans="17:17">
      <c r="Q1671" s="194"/>
    </row>
    <row r="1672" ht="15" customHeight="1" spans="17:17">
      <c r="Q1672" s="194"/>
    </row>
    <row r="1673" ht="15" customHeight="1" spans="17:17">
      <c r="Q1673" s="194"/>
    </row>
    <row r="1674" ht="15" customHeight="1" spans="17:17">
      <c r="Q1674" s="194"/>
    </row>
    <row r="1675" ht="15" customHeight="1" spans="17:17">
      <c r="Q1675" s="194"/>
    </row>
    <row r="1676" ht="15" customHeight="1" spans="17:17">
      <c r="Q1676" s="194"/>
    </row>
    <row r="1677" ht="15" customHeight="1" spans="17:17">
      <c r="Q1677" s="194"/>
    </row>
    <row r="1678" ht="15" customHeight="1" spans="17:17">
      <c r="Q1678" s="194"/>
    </row>
    <row r="1679" ht="15" customHeight="1" spans="17:17">
      <c r="Q1679" s="194"/>
    </row>
    <row r="1680" ht="15" customHeight="1" spans="17:17">
      <c r="Q1680" s="194"/>
    </row>
    <row r="1681" ht="15" customHeight="1" spans="17:17">
      <c r="Q1681" s="194"/>
    </row>
    <row r="1682" ht="15" customHeight="1" spans="17:17">
      <c r="Q1682" s="194"/>
    </row>
    <row r="1683" ht="15" customHeight="1" spans="17:17">
      <c r="Q1683" s="194"/>
    </row>
    <row r="1684" ht="15" customHeight="1" spans="17:17">
      <c r="Q1684" s="194"/>
    </row>
    <row r="1685" ht="15" customHeight="1" spans="17:17">
      <c r="Q1685" s="194"/>
    </row>
    <row r="1686" ht="15" customHeight="1" spans="17:17">
      <c r="Q1686" s="194"/>
    </row>
    <row r="1687" ht="15" customHeight="1" spans="17:17">
      <c r="Q1687" s="194"/>
    </row>
    <row r="1688" ht="15" customHeight="1" spans="17:17">
      <c r="Q1688" s="194"/>
    </row>
    <row r="1689" ht="15" customHeight="1" spans="17:17">
      <c r="Q1689" s="194"/>
    </row>
    <row r="1690" ht="15" customHeight="1" spans="17:17">
      <c r="Q1690" s="194"/>
    </row>
    <row r="1691" ht="15" customHeight="1" spans="17:17">
      <c r="Q1691" s="194"/>
    </row>
    <row r="1692" ht="15" customHeight="1" spans="17:17">
      <c r="Q1692" s="194"/>
    </row>
    <row r="1693" ht="15" customHeight="1" spans="17:17">
      <c r="Q1693" s="194"/>
    </row>
    <row r="1694" ht="15" customHeight="1" spans="17:17">
      <c r="Q1694" s="194"/>
    </row>
    <row r="1695" ht="15" customHeight="1" spans="17:17">
      <c r="Q1695" s="194"/>
    </row>
    <row r="1696" ht="15" customHeight="1" spans="17:17">
      <c r="Q1696" s="194"/>
    </row>
    <row r="1697" ht="15" customHeight="1" spans="17:17">
      <c r="Q1697" s="194"/>
    </row>
    <row r="1698" ht="15" customHeight="1" spans="17:17">
      <c r="Q1698" s="194"/>
    </row>
    <row r="1699" ht="15" customHeight="1" spans="17:17">
      <c r="Q1699" s="194"/>
    </row>
    <row r="1700" ht="15" customHeight="1" spans="17:17">
      <c r="Q1700" s="194"/>
    </row>
    <row r="1701" ht="15" customHeight="1" spans="17:17">
      <c r="Q1701" s="194"/>
    </row>
    <row r="1702" ht="15" customHeight="1" spans="17:17">
      <c r="Q1702" s="194"/>
    </row>
    <row r="1703" ht="15" customHeight="1" spans="17:17">
      <c r="Q1703" s="194"/>
    </row>
    <row r="1704" ht="15" customHeight="1" spans="17:17">
      <c r="Q1704" s="194"/>
    </row>
    <row r="1705" ht="15" customHeight="1" spans="17:17">
      <c r="Q1705" s="194"/>
    </row>
    <row r="1706" ht="15" customHeight="1" spans="17:17">
      <c r="Q1706" s="194"/>
    </row>
    <row r="1707" ht="15" customHeight="1" spans="17:17">
      <c r="Q1707" s="194"/>
    </row>
    <row r="1708" ht="15" customHeight="1" spans="17:17">
      <c r="Q1708" s="194"/>
    </row>
    <row r="1709" ht="15" customHeight="1" spans="17:17">
      <c r="Q1709" s="194"/>
    </row>
    <row r="1710" ht="15" customHeight="1" spans="17:17">
      <c r="Q1710" s="194"/>
    </row>
    <row r="1711" ht="15" customHeight="1" spans="17:17">
      <c r="Q1711" s="194"/>
    </row>
    <row r="1712" ht="15" customHeight="1" spans="17:17">
      <c r="Q1712" s="194"/>
    </row>
    <row r="1713" ht="15" customHeight="1" spans="17:17">
      <c r="Q1713" s="194"/>
    </row>
    <row r="1714" ht="15" customHeight="1" spans="17:17">
      <c r="Q1714" s="194"/>
    </row>
    <row r="1715" ht="15" customHeight="1" spans="17:17">
      <c r="Q1715" s="194"/>
    </row>
    <row r="1716" ht="15" customHeight="1" spans="17:17">
      <c r="Q1716" s="194"/>
    </row>
    <row r="1717" ht="15" customHeight="1" spans="17:17">
      <c r="Q1717" s="194"/>
    </row>
    <row r="1718" ht="15" customHeight="1" spans="17:17">
      <c r="Q1718" s="194"/>
    </row>
    <row r="1719" ht="15" customHeight="1" spans="17:17">
      <c r="Q1719" s="194"/>
    </row>
    <row r="1720" ht="15" customHeight="1" spans="17:17">
      <c r="Q1720" s="194"/>
    </row>
    <row r="1721" ht="15" customHeight="1" spans="17:17">
      <c r="Q1721" s="194"/>
    </row>
    <row r="1722" ht="15" customHeight="1" spans="17:17">
      <c r="Q1722" s="194"/>
    </row>
    <row r="1723" ht="15" customHeight="1" spans="17:17">
      <c r="Q1723" s="194"/>
    </row>
    <row r="1724" ht="15" customHeight="1" spans="17:17">
      <c r="Q1724" s="194"/>
    </row>
    <row r="1725" ht="15" customHeight="1" spans="17:17">
      <c r="Q1725" s="194"/>
    </row>
    <row r="1726" ht="15" customHeight="1" spans="17:17">
      <c r="Q1726" s="194"/>
    </row>
    <row r="1727" ht="15" customHeight="1" spans="17:17">
      <c r="Q1727" s="194"/>
    </row>
    <row r="1728" ht="15" customHeight="1" spans="17:17">
      <c r="Q1728" s="194"/>
    </row>
    <row r="1729" ht="15" customHeight="1" spans="17:17">
      <c r="Q1729" s="194"/>
    </row>
    <row r="1730" ht="15" customHeight="1" spans="17:17">
      <c r="Q1730" s="194"/>
    </row>
    <row r="1731" ht="15" customHeight="1" spans="17:17">
      <c r="Q1731" s="194"/>
    </row>
    <row r="1732" ht="15" customHeight="1" spans="17:17">
      <c r="Q1732" s="194"/>
    </row>
    <row r="1733" ht="15" customHeight="1" spans="17:17">
      <c r="Q1733" s="194"/>
    </row>
    <row r="1734" ht="15" customHeight="1" spans="17:17">
      <c r="Q1734" s="194"/>
    </row>
    <row r="1735" ht="15" customHeight="1" spans="17:17">
      <c r="Q1735" s="194"/>
    </row>
    <row r="1736" ht="15" customHeight="1" spans="17:17">
      <c r="Q1736" s="194"/>
    </row>
    <row r="1737" ht="15" customHeight="1" spans="17:17">
      <c r="Q1737" s="194"/>
    </row>
    <row r="1738" ht="15" customHeight="1" spans="17:17">
      <c r="Q1738" s="194"/>
    </row>
    <row r="1739" ht="15" customHeight="1" spans="17:17">
      <c r="Q1739" s="194"/>
    </row>
    <row r="1740" ht="15" customHeight="1" spans="17:17">
      <c r="Q1740" s="194"/>
    </row>
    <row r="1741" ht="15" customHeight="1" spans="17:17">
      <c r="Q1741" s="194"/>
    </row>
    <row r="1742" ht="15" customHeight="1" spans="17:17">
      <c r="Q1742" s="194"/>
    </row>
    <row r="1743" ht="15" customHeight="1" spans="17:17">
      <c r="Q1743" s="194"/>
    </row>
    <row r="1744" ht="15" customHeight="1" spans="17:17">
      <c r="Q1744" s="194"/>
    </row>
    <row r="1745" ht="15" customHeight="1" spans="17:17">
      <c r="Q1745" s="194"/>
    </row>
    <row r="1746" ht="15" customHeight="1" spans="17:17">
      <c r="Q1746" s="194"/>
    </row>
    <row r="1747" ht="15" customHeight="1" spans="17:17">
      <c r="Q1747" s="194"/>
    </row>
    <row r="1748" ht="15" customHeight="1" spans="17:17">
      <c r="Q1748" s="194"/>
    </row>
    <row r="1749" ht="15" customHeight="1" spans="17:17">
      <c r="Q1749" s="194"/>
    </row>
    <row r="1750" ht="15" customHeight="1" spans="17:17">
      <c r="Q1750" s="194"/>
    </row>
    <row r="1751" ht="15" customHeight="1" spans="17:17">
      <c r="Q1751" s="194"/>
    </row>
    <row r="1752" ht="15" customHeight="1" spans="17:17">
      <c r="Q1752" s="194"/>
    </row>
    <row r="1753" ht="15" customHeight="1" spans="17:17">
      <c r="Q1753" s="194"/>
    </row>
    <row r="1754" ht="15" customHeight="1" spans="17:17">
      <c r="Q1754" s="194"/>
    </row>
    <row r="1755" ht="15" customHeight="1" spans="17:17">
      <c r="Q1755" s="194"/>
    </row>
    <row r="1756" ht="15" customHeight="1" spans="17:17">
      <c r="Q1756" s="194"/>
    </row>
    <row r="1757" ht="15" customHeight="1" spans="17:17">
      <c r="Q1757" s="194"/>
    </row>
    <row r="1758" ht="15" customHeight="1" spans="17:17">
      <c r="Q1758" s="194"/>
    </row>
    <row r="1759" ht="15" customHeight="1" spans="17:17">
      <c r="Q1759" s="194"/>
    </row>
    <row r="1760" ht="15" customHeight="1" spans="17:17">
      <c r="Q1760" s="194"/>
    </row>
    <row r="1761" ht="15" customHeight="1" spans="17:17">
      <c r="Q1761" s="194"/>
    </row>
    <row r="1762" ht="15" customHeight="1" spans="17:17">
      <c r="Q1762" s="194"/>
    </row>
    <row r="1763" ht="15" customHeight="1" spans="17:17">
      <c r="Q1763" s="194"/>
    </row>
    <row r="1764" ht="15" customHeight="1" spans="17:17">
      <c r="Q1764" s="194"/>
    </row>
    <row r="1765" ht="15" customHeight="1" spans="17:17">
      <c r="Q1765" s="194"/>
    </row>
    <row r="1766" ht="15" customHeight="1" spans="17:17">
      <c r="Q1766" s="194"/>
    </row>
    <row r="1767" ht="15" customHeight="1" spans="17:17">
      <c r="Q1767" s="194"/>
    </row>
    <row r="1768" ht="15" customHeight="1" spans="17:17">
      <c r="Q1768" s="194"/>
    </row>
    <row r="1769" ht="15" customHeight="1" spans="17:17">
      <c r="Q1769" s="194"/>
    </row>
    <row r="1770" ht="15" customHeight="1" spans="17:17">
      <c r="Q1770" s="194"/>
    </row>
    <row r="1771" ht="15" customHeight="1" spans="17:17">
      <c r="Q1771" s="194"/>
    </row>
    <row r="1772" ht="15" customHeight="1" spans="17:17">
      <c r="Q1772" s="194"/>
    </row>
    <row r="1773" ht="15" customHeight="1" spans="17:17">
      <c r="Q1773" s="194"/>
    </row>
    <row r="1774" ht="15" customHeight="1" spans="17:17">
      <c r="Q1774" s="194"/>
    </row>
    <row r="1775" ht="15" customHeight="1" spans="17:17">
      <c r="Q1775" s="194"/>
    </row>
    <row r="1776" ht="15" customHeight="1" spans="17:17">
      <c r="Q1776" s="194"/>
    </row>
    <row r="1777" ht="15" customHeight="1" spans="17:17">
      <c r="Q1777" s="194"/>
    </row>
    <row r="1778" ht="15" customHeight="1" spans="17:17">
      <c r="Q1778" s="194"/>
    </row>
    <row r="1779" ht="15" customHeight="1" spans="17:17">
      <c r="Q1779" s="194"/>
    </row>
    <row r="1780" ht="15" customHeight="1" spans="17:17">
      <c r="Q1780" s="194"/>
    </row>
    <row r="1781" ht="15" customHeight="1" spans="17:17">
      <c r="Q1781" s="194"/>
    </row>
    <row r="1782" ht="15" customHeight="1" spans="17:17">
      <c r="Q1782" s="194"/>
    </row>
    <row r="1783" ht="15" customHeight="1" spans="17:17">
      <c r="Q1783" s="194"/>
    </row>
    <row r="1784" ht="15" customHeight="1" spans="17:17">
      <c r="Q1784" s="194"/>
    </row>
    <row r="1785" ht="15" customHeight="1" spans="17:17">
      <c r="Q1785" s="194"/>
    </row>
    <row r="1786" ht="15" customHeight="1" spans="17:17">
      <c r="Q1786" s="194"/>
    </row>
    <row r="1787" ht="15" customHeight="1" spans="17:17">
      <c r="Q1787" s="194"/>
    </row>
    <row r="1788" ht="15" customHeight="1" spans="17:17">
      <c r="Q1788" s="194"/>
    </row>
    <row r="1789" ht="15" customHeight="1" spans="17:17">
      <c r="Q1789" s="194"/>
    </row>
    <row r="1790" ht="15" customHeight="1" spans="17:17">
      <c r="Q1790" s="194"/>
    </row>
    <row r="1791" ht="15" customHeight="1" spans="17:17">
      <c r="Q1791" s="194"/>
    </row>
    <row r="1792" ht="15" customHeight="1" spans="17:17">
      <c r="Q1792" s="194"/>
    </row>
    <row r="1793" ht="15" customHeight="1" spans="17:17">
      <c r="Q1793" s="194"/>
    </row>
    <row r="1794" ht="15" customHeight="1" spans="17:17">
      <c r="Q1794" s="194"/>
    </row>
    <row r="1795" ht="15" customHeight="1" spans="17:17">
      <c r="Q1795" s="194"/>
    </row>
    <row r="1796" ht="15" customHeight="1" spans="17:17">
      <c r="Q1796" s="194"/>
    </row>
    <row r="1797" ht="15" customHeight="1" spans="17:17">
      <c r="Q1797" s="194"/>
    </row>
    <row r="1798" ht="15" customHeight="1" spans="17:17">
      <c r="Q1798" s="194"/>
    </row>
    <row r="1799" ht="15" customHeight="1" spans="17:17">
      <c r="Q1799" s="194"/>
    </row>
    <row r="1800" ht="15" customHeight="1" spans="17:17">
      <c r="Q1800" s="194"/>
    </row>
    <row r="1801" ht="15" customHeight="1" spans="17:17">
      <c r="Q1801" s="194"/>
    </row>
    <row r="1802" ht="15" customHeight="1" spans="17:17">
      <c r="Q1802" s="194"/>
    </row>
    <row r="1803" ht="15" customHeight="1" spans="17:17">
      <c r="Q1803" s="194"/>
    </row>
    <row r="1804" ht="15" customHeight="1" spans="17:17">
      <c r="Q1804" s="194"/>
    </row>
    <row r="1805" ht="15" customHeight="1" spans="17:17">
      <c r="Q1805" s="194"/>
    </row>
    <row r="1806" ht="15" customHeight="1" spans="17:17">
      <c r="Q1806" s="194"/>
    </row>
    <row r="1807" ht="15" customHeight="1" spans="17:17">
      <c r="Q1807" s="194"/>
    </row>
    <row r="1808" ht="15" customHeight="1" spans="17:17">
      <c r="Q1808" s="194"/>
    </row>
    <row r="1809" ht="15" customHeight="1" spans="17:17">
      <c r="Q1809" s="194"/>
    </row>
    <row r="1810" ht="15" customHeight="1" spans="17:17">
      <c r="Q1810" s="194"/>
    </row>
    <row r="1811" ht="15" customHeight="1" spans="17:17">
      <c r="Q1811" s="194"/>
    </row>
    <row r="1812" ht="15" customHeight="1" spans="17:17">
      <c r="Q1812" s="194"/>
    </row>
    <row r="1813" ht="15" customHeight="1" spans="17:17">
      <c r="Q1813" s="194"/>
    </row>
    <row r="1814" ht="15" customHeight="1" spans="17:17">
      <c r="Q1814" s="194"/>
    </row>
    <row r="1815" ht="15" customHeight="1" spans="17:17">
      <c r="Q1815" s="194"/>
    </row>
    <row r="1816" ht="15" customHeight="1" spans="17:17">
      <c r="Q1816" s="194"/>
    </row>
    <row r="1817" ht="15" customHeight="1" spans="17:17">
      <c r="Q1817" s="194"/>
    </row>
    <row r="1818" ht="15" customHeight="1" spans="17:17">
      <c r="Q1818" s="194"/>
    </row>
    <row r="1819" ht="15" customHeight="1" spans="17:17">
      <c r="Q1819" s="194"/>
    </row>
    <row r="1820" ht="15" customHeight="1" spans="17:17">
      <c r="Q1820" s="194"/>
    </row>
    <row r="1821" ht="15" customHeight="1" spans="17:17">
      <c r="Q1821" s="194"/>
    </row>
    <row r="1822" ht="15" customHeight="1" spans="17:17">
      <c r="Q1822" s="194"/>
    </row>
    <row r="1823" ht="15" customHeight="1" spans="17:17">
      <c r="Q1823" s="194"/>
    </row>
    <row r="1824" ht="15" customHeight="1" spans="17:17">
      <c r="Q1824" s="194"/>
    </row>
    <row r="1825" ht="15" customHeight="1" spans="17:17">
      <c r="Q1825" s="194"/>
    </row>
    <row r="1826" ht="15" customHeight="1" spans="17:17">
      <c r="Q1826" s="194"/>
    </row>
    <row r="1827" ht="15" customHeight="1" spans="17:17">
      <c r="Q1827" s="194"/>
    </row>
    <row r="1828" ht="15" customHeight="1" spans="17:17">
      <c r="Q1828" s="194"/>
    </row>
    <row r="1829" ht="15" customHeight="1" spans="17:17">
      <c r="Q1829" s="194"/>
    </row>
    <row r="1830" ht="15" customHeight="1" spans="17:17">
      <c r="Q1830" s="194"/>
    </row>
    <row r="1831" ht="15" customHeight="1" spans="17:17">
      <c r="Q1831" s="194"/>
    </row>
    <row r="1832" ht="15" customHeight="1" spans="17:17">
      <c r="Q1832" s="194"/>
    </row>
    <row r="1833" ht="15" customHeight="1" spans="17:17">
      <c r="Q1833" s="194"/>
    </row>
    <row r="1834" ht="15" customHeight="1" spans="17:17">
      <c r="Q1834" s="194"/>
    </row>
    <row r="1835" ht="15" customHeight="1" spans="17:17">
      <c r="Q1835" s="194"/>
    </row>
    <row r="1836" ht="15" customHeight="1" spans="17:17">
      <c r="Q1836" s="194"/>
    </row>
    <row r="1837" ht="15" customHeight="1" spans="17:17">
      <c r="Q1837" s="194"/>
    </row>
    <row r="1838" ht="15" customHeight="1" spans="17:17">
      <c r="Q1838" s="194"/>
    </row>
    <row r="1839" ht="15" customHeight="1" spans="17:17">
      <c r="Q1839" s="194"/>
    </row>
    <row r="1840" ht="15" customHeight="1" spans="17:17">
      <c r="Q1840" s="194"/>
    </row>
    <row r="1841" ht="15" customHeight="1" spans="17:17">
      <c r="Q1841" s="194"/>
    </row>
    <row r="1842" ht="15" customHeight="1" spans="17:17">
      <c r="Q1842" s="194"/>
    </row>
    <row r="1843" ht="15" customHeight="1" spans="17:17">
      <c r="Q1843" s="194"/>
    </row>
    <row r="1844" ht="15" customHeight="1" spans="17:17">
      <c r="Q1844" s="194"/>
    </row>
    <row r="1845" ht="15" customHeight="1" spans="17:17">
      <c r="Q1845" s="194"/>
    </row>
    <row r="1846" ht="15" customHeight="1" spans="17:17">
      <c r="Q1846" s="194"/>
    </row>
    <row r="1847" ht="15" customHeight="1" spans="17:17">
      <c r="Q1847" s="194"/>
    </row>
    <row r="1848" ht="15" customHeight="1" spans="17:17">
      <c r="Q1848" s="194"/>
    </row>
    <row r="1849" ht="15" customHeight="1" spans="17:17">
      <c r="Q1849" s="194"/>
    </row>
    <row r="1850" ht="15" customHeight="1" spans="17:17">
      <c r="Q1850" s="194"/>
    </row>
    <row r="1851" ht="15" customHeight="1" spans="17:17">
      <c r="Q1851" s="194"/>
    </row>
    <row r="1852" ht="15" customHeight="1" spans="17:17">
      <c r="Q1852" s="194"/>
    </row>
    <row r="1853" ht="15" customHeight="1" spans="17:17">
      <c r="Q1853" s="194"/>
    </row>
    <row r="1854" ht="15" customHeight="1" spans="17:17">
      <c r="Q1854" s="194"/>
    </row>
    <row r="1855" ht="15" customHeight="1" spans="17:17">
      <c r="Q1855" s="194"/>
    </row>
    <row r="1856" ht="15" customHeight="1" spans="17:17">
      <c r="Q1856" s="194"/>
    </row>
    <row r="1857" ht="15" customHeight="1" spans="17:17">
      <c r="Q1857" s="194"/>
    </row>
    <row r="1858" ht="15" customHeight="1" spans="17:17">
      <c r="Q1858" s="194"/>
    </row>
    <row r="1859" ht="15" customHeight="1" spans="17:17">
      <c r="Q1859" s="194"/>
    </row>
    <row r="1860" ht="15" customHeight="1" spans="17:17">
      <c r="Q1860" s="194"/>
    </row>
    <row r="1861" ht="15" customHeight="1" spans="17:17">
      <c r="Q1861" s="194"/>
    </row>
    <row r="1862" ht="15" customHeight="1" spans="17:17">
      <c r="Q1862" s="194"/>
    </row>
    <row r="1863" ht="15" customHeight="1" spans="17:17">
      <c r="Q1863" s="194"/>
    </row>
    <row r="1864" ht="15" customHeight="1" spans="17:17">
      <c r="Q1864" s="194"/>
    </row>
    <row r="1865" ht="15" customHeight="1" spans="17:17">
      <c r="Q1865" s="194"/>
    </row>
    <row r="1866" ht="15" customHeight="1" spans="17:17">
      <c r="Q1866" s="194"/>
    </row>
    <row r="1867" ht="15" customHeight="1" spans="17:17">
      <c r="Q1867" s="194"/>
    </row>
    <row r="1868" ht="15" customHeight="1" spans="17:17">
      <c r="Q1868" s="194"/>
    </row>
    <row r="1869" ht="15" customHeight="1" spans="17:17">
      <c r="Q1869" s="194"/>
    </row>
    <row r="1870" ht="15" customHeight="1" spans="17:17">
      <c r="Q1870" s="194"/>
    </row>
    <row r="1871" ht="15" customHeight="1" spans="17:17">
      <c r="Q1871" s="194"/>
    </row>
    <row r="1872" ht="15" customHeight="1" spans="17:17">
      <c r="Q1872" s="194"/>
    </row>
    <row r="1873" ht="15" customHeight="1" spans="17:17">
      <c r="Q1873" s="194"/>
    </row>
    <row r="1874" ht="15" customHeight="1" spans="17:17">
      <c r="Q1874" s="194"/>
    </row>
    <row r="1875" ht="15" customHeight="1" spans="17:17">
      <c r="Q1875" s="194"/>
    </row>
    <row r="1876" ht="15" customHeight="1" spans="17:17">
      <c r="Q1876" s="194"/>
    </row>
    <row r="1877" ht="15" customHeight="1" spans="17:17">
      <c r="Q1877" s="194"/>
    </row>
    <row r="1878" ht="15" customHeight="1" spans="17:17">
      <c r="Q1878" s="194"/>
    </row>
    <row r="1879" ht="15" customHeight="1" spans="17:17">
      <c r="Q1879" s="194"/>
    </row>
    <row r="1880" ht="15" customHeight="1" spans="17:17">
      <c r="Q1880" s="194"/>
    </row>
    <row r="1881" ht="15" customHeight="1" spans="17:17">
      <c r="Q1881" s="194"/>
    </row>
    <row r="1882" ht="15" customHeight="1" spans="17:17">
      <c r="Q1882" s="194"/>
    </row>
    <row r="1883" ht="15" customHeight="1" spans="17:17">
      <c r="Q1883" s="194"/>
    </row>
    <row r="1884" ht="15" customHeight="1" spans="17:17">
      <c r="Q1884" s="194"/>
    </row>
    <row r="1885" ht="15" customHeight="1" spans="17:17">
      <c r="Q1885" s="194"/>
    </row>
    <row r="1886" ht="15" customHeight="1" spans="17:17">
      <c r="Q1886" s="194"/>
    </row>
    <row r="1887" ht="15" customHeight="1" spans="17:17">
      <c r="Q1887" s="194"/>
    </row>
    <row r="1888" ht="15" customHeight="1" spans="17:17">
      <c r="Q1888" s="194"/>
    </row>
    <row r="1889" ht="15" customHeight="1" spans="17:17">
      <c r="Q1889" s="194"/>
    </row>
    <row r="1890" ht="15" customHeight="1" spans="17:17">
      <c r="Q1890" s="194"/>
    </row>
    <row r="1891" ht="15" customHeight="1" spans="17:17">
      <c r="Q1891" s="194"/>
    </row>
    <row r="1892" ht="15" customHeight="1" spans="17:17">
      <c r="Q1892" s="194"/>
    </row>
    <row r="1893" ht="15" customHeight="1" spans="17:17">
      <c r="Q1893" s="194"/>
    </row>
    <row r="1894" ht="15" customHeight="1" spans="17:17">
      <c r="Q1894" s="194"/>
    </row>
    <row r="1895" ht="15" customHeight="1" spans="17:17">
      <c r="Q1895" s="194"/>
    </row>
    <row r="1896" ht="15" customHeight="1" spans="17:17">
      <c r="Q1896" s="194"/>
    </row>
    <row r="1897" ht="15" customHeight="1" spans="17:17">
      <c r="Q1897" s="194"/>
    </row>
    <row r="1898" ht="15" customHeight="1" spans="17:17">
      <c r="Q1898" s="194"/>
    </row>
    <row r="1899" ht="15" customHeight="1" spans="17:17">
      <c r="Q1899" s="194"/>
    </row>
    <row r="1900" ht="15" customHeight="1" spans="17:17">
      <c r="Q1900" s="194"/>
    </row>
    <row r="1901" ht="15" customHeight="1" spans="17:17">
      <c r="Q1901" s="194"/>
    </row>
    <row r="1902" ht="15" customHeight="1" spans="17:17">
      <c r="Q1902" s="194"/>
    </row>
    <row r="1903" ht="15" customHeight="1" spans="17:17">
      <c r="Q1903" s="194"/>
    </row>
    <row r="1904" ht="15" customHeight="1" spans="17:17">
      <c r="Q1904" s="194"/>
    </row>
    <row r="1905" ht="15" customHeight="1" spans="17:17">
      <c r="Q1905" s="194"/>
    </row>
    <row r="1906" ht="15" customHeight="1" spans="17:17">
      <c r="Q1906" s="194"/>
    </row>
    <row r="1907" ht="15" customHeight="1" spans="17:17">
      <c r="Q1907" s="194"/>
    </row>
    <row r="1908" ht="15" customHeight="1" spans="17:17">
      <c r="Q1908" s="194"/>
    </row>
    <row r="1909" ht="15" customHeight="1" spans="17:17">
      <c r="Q1909" s="194"/>
    </row>
    <row r="1910" ht="15" customHeight="1" spans="17:17">
      <c r="Q1910" s="194"/>
    </row>
    <row r="1911" ht="15" customHeight="1" spans="17:17">
      <c r="Q1911" s="194"/>
    </row>
    <row r="1912" ht="15" customHeight="1" spans="17:17">
      <c r="Q1912" s="194"/>
    </row>
    <row r="1913" ht="15" customHeight="1" spans="17:17">
      <c r="Q1913" s="194"/>
    </row>
    <row r="1914" ht="15" customHeight="1" spans="17:17">
      <c r="Q1914" s="194"/>
    </row>
    <row r="1915" ht="15" customHeight="1" spans="17:17">
      <c r="Q1915" s="194"/>
    </row>
    <row r="1916" ht="15" customHeight="1" spans="17:17">
      <c r="Q1916" s="194"/>
    </row>
    <row r="1917" ht="15" customHeight="1" spans="17:17">
      <c r="Q1917" s="194"/>
    </row>
    <row r="1918" ht="15" customHeight="1" spans="17:17">
      <c r="Q1918" s="194"/>
    </row>
    <row r="1919" ht="15" customHeight="1" spans="17:17">
      <c r="Q1919" s="194"/>
    </row>
    <row r="1920" ht="15" customHeight="1" spans="17:17">
      <c r="Q1920" s="194"/>
    </row>
    <row r="1921" ht="15" customHeight="1" spans="17:17">
      <c r="Q1921" s="194"/>
    </row>
    <row r="1922" ht="15" customHeight="1" spans="17:17">
      <c r="Q1922" s="194"/>
    </row>
    <row r="1923" ht="15" customHeight="1" spans="17:17">
      <c r="Q1923" s="194"/>
    </row>
    <row r="1924" ht="15" customHeight="1" spans="17:17">
      <c r="Q1924" s="194"/>
    </row>
    <row r="1925" ht="15" customHeight="1" spans="17:17">
      <c r="Q1925" s="194"/>
    </row>
    <row r="1926" ht="15" customHeight="1" spans="17:17">
      <c r="Q1926" s="194"/>
    </row>
    <row r="1927" ht="15" customHeight="1" spans="17:17">
      <c r="Q1927" s="194"/>
    </row>
    <row r="1928" ht="15" customHeight="1" spans="17:17">
      <c r="Q1928" s="194"/>
    </row>
    <row r="1929" ht="15" customHeight="1" spans="17:17">
      <c r="Q1929" s="194"/>
    </row>
    <row r="1930" ht="15" customHeight="1" spans="17:17">
      <c r="Q1930" s="194"/>
    </row>
    <row r="1931" ht="15" customHeight="1" spans="17:17">
      <c r="Q1931" s="194"/>
    </row>
    <row r="1932" ht="15" customHeight="1" spans="17:17">
      <c r="Q1932" s="194"/>
    </row>
    <row r="1933" ht="15" customHeight="1" spans="17:17">
      <c r="Q1933" s="194"/>
    </row>
    <row r="1934" ht="15" customHeight="1" spans="17:17">
      <c r="Q1934" s="194"/>
    </row>
    <row r="1935" ht="15" customHeight="1" spans="17:17">
      <c r="Q1935" s="194"/>
    </row>
    <row r="1936" ht="15" customHeight="1" spans="17:17">
      <c r="Q1936" s="194"/>
    </row>
    <row r="1937" ht="15" customHeight="1" spans="17:17">
      <c r="Q1937" s="194"/>
    </row>
    <row r="1938" ht="15" customHeight="1" spans="17:17">
      <c r="Q1938" s="194"/>
    </row>
    <row r="1939" ht="15" customHeight="1" spans="17:17">
      <c r="Q1939" s="194"/>
    </row>
    <row r="1940" ht="15" customHeight="1" spans="17:17">
      <c r="Q1940" s="194"/>
    </row>
    <row r="1941" ht="15" customHeight="1" spans="17:17">
      <c r="Q1941" s="194"/>
    </row>
    <row r="1942" ht="15" customHeight="1" spans="17:17">
      <c r="Q1942" s="194"/>
    </row>
    <row r="1943" ht="15" customHeight="1" spans="17:17">
      <c r="Q1943" s="194"/>
    </row>
    <row r="1944" ht="15" customHeight="1" spans="17:17">
      <c r="Q1944" s="194"/>
    </row>
    <row r="1945" ht="15" customHeight="1" spans="17:17">
      <c r="Q1945" s="194"/>
    </row>
    <row r="1946" ht="15" customHeight="1" spans="17:17">
      <c r="Q1946" s="194"/>
    </row>
    <row r="1947" ht="15" customHeight="1" spans="17:17">
      <c r="Q1947" s="194"/>
    </row>
    <row r="1948" ht="15" customHeight="1" spans="17:17">
      <c r="Q1948" s="194"/>
    </row>
    <row r="1949" ht="15" customHeight="1" spans="17:17">
      <c r="Q1949" s="194"/>
    </row>
    <row r="1950" ht="15" customHeight="1" spans="17:17">
      <c r="Q1950" s="194"/>
    </row>
    <row r="1951" ht="15" customHeight="1" spans="17:17">
      <c r="Q1951" s="194"/>
    </row>
    <row r="1952" ht="15" customHeight="1" spans="17:17">
      <c r="Q1952" s="194"/>
    </row>
    <row r="1953" ht="15" customHeight="1" spans="17:17">
      <c r="Q1953" s="194"/>
    </row>
    <row r="1954" ht="15" customHeight="1" spans="17:17">
      <c r="Q1954" s="194"/>
    </row>
    <row r="1955" ht="15" customHeight="1" spans="17:17">
      <c r="Q1955" s="194"/>
    </row>
    <row r="1956" ht="15" customHeight="1" spans="17:17">
      <c r="Q1956" s="194"/>
    </row>
    <row r="1957" ht="15" customHeight="1" spans="17:17">
      <c r="Q1957" s="194"/>
    </row>
    <row r="1958" ht="15" customHeight="1" spans="17:17">
      <c r="Q1958" s="194"/>
    </row>
    <row r="1959" ht="15" customHeight="1" spans="17:17">
      <c r="Q1959" s="194"/>
    </row>
    <row r="1960" ht="15" customHeight="1" spans="17:17">
      <c r="Q1960" s="194"/>
    </row>
    <row r="1961" ht="15" customHeight="1" spans="17:17">
      <c r="Q1961" s="194"/>
    </row>
    <row r="1962" ht="15" customHeight="1" spans="17:17">
      <c r="Q1962" s="194"/>
    </row>
    <row r="1963" ht="15" customHeight="1" spans="17:17">
      <c r="Q1963" s="194"/>
    </row>
    <row r="1964" ht="15" customHeight="1" spans="17:17">
      <c r="Q1964" s="194"/>
    </row>
    <row r="1965" ht="15" customHeight="1" spans="17:17">
      <c r="Q1965" s="194"/>
    </row>
    <row r="1966" ht="15" customHeight="1" spans="17:17">
      <c r="Q1966" s="194"/>
    </row>
    <row r="1967" ht="15" customHeight="1" spans="17:17">
      <c r="Q1967" s="194"/>
    </row>
    <row r="1968" ht="15" customHeight="1" spans="17:17">
      <c r="Q1968" s="194"/>
    </row>
    <row r="1969" ht="15" customHeight="1" spans="17:17">
      <c r="Q1969" s="194"/>
    </row>
    <row r="1970" ht="15" customHeight="1" spans="17:17">
      <c r="Q1970" s="194"/>
    </row>
    <row r="1971" ht="15" customHeight="1" spans="17:17">
      <c r="Q1971" s="194"/>
    </row>
    <row r="1972" ht="15" customHeight="1" spans="17:17">
      <c r="Q1972" s="194"/>
    </row>
    <row r="1973" ht="15" customHeight="1" spans="17:17">
      <c r="Q1973" s="194"/>
    </row>
    <row r="1974" ht="15" customHeight="1" spans="17:17">
      <c r="Q1974" s="194"/>
    </row>
    <row r="1975" ht="15" customHeight="1" spans="17:17">
      <c r="Q1975" s="194"/>
    </row>
    <row r="1976" ht="15" customHeight="1" spans="17:17">
      <c r="Q1976" s="194"/>
    </row>
    <row r="1977" ht="15" customHeight="1" spans="17:17">
      <c r="Q1977" s="194"/>
    </row>
    <row r="1978" ht="15" customHeight="1" spans="17:17">
      <c r="Q1978" s="194"/>
    </row>
    <row r="1979" ht="15" customHeight="1" spans="17:17">
      <c r="Q1979" s="194"/>
    </row>
    <row r="1980" ht="15" customHeight="1" spans="17:17">
      <c r="Q1980" s="194"/>
    </row>
    <row r="1981" ht="15" customHeight="1" spans="17:17">
      <c r="Q1981" s="194"/>
    </row>
    <row r="1982" ht="15" customHeight="1" spans="17:17">
      <c r="Q1982" s="194"/>
    </row>
    <row r="1983" ht="15" customHeight="1" spans="17:17">
      <c r="Q1983" s="194"/>
    </row>
    <row r="1984" ht="15" customHeight="1" spans="17:17">
      <c r="Q1984" s="194"/>
    </row>
    <row r="1985" ht="15" customHeight="1" spans="17:17">
      <c r="Q1985" s="194"/>
    </row>
    <row r="1986" ht="15" customHeight="1" spans="17:17">
      <c r="Q1986" s="194"/>
    </row>
    <row r="1987" ht="15" customHeight="1" spans="17:17">
      <c r="Q1987" s="194"/>
    </row>
    <row r="1988" ht="15" customHeight="1" spans="17:17">
      <c r="Q1988" s="194"/>
    </row>
    <row r="1989" ht="15" customHeight="1" spans="17:17">
      <c r="Q1989" s="194"/>
    </row>
    <row r="1990" ht="15" customHeight="1" spans="17:17">
      <c r="Q1990" s="194"/>
    </row>
    <row r="1991" ht="15" customHeight="1" spans="17:17">
      <c r="Q1991" s="194"/>
    </row>
    <row r="1992" ht="15" customHeight="1" spans="17:17">
      <c r="Q1992" s="194"/>
    </row>
    <row r="1993" ht="15" customHeight="1" spans="17:17">
      <c r="Q1993" s="194"/>
    </row>
    <row r="1994" ht="15" customHeight="1" spans="17:17">
      <c r="Q1994" s="194"/>
    </row>
    <row r="1995" ht="15" customHeight="1" spans="17:17">
      <c r="Q1995" s="194"/>
    </row>
    <row r="1996" ht="15" customHeight="1" spans="17:17">
      <c r="Q1996" s="194"/>
    </row>
    <row r="1997" ht="15" customHeight="1" spans="17:17">
      <c r="Q1997" s="194"/>
    </row>
    <row r="1998" ht="15" customHeight="1" spans="17:17">
      <c r="Q1998" s="194"/>
    </row>
    <row r="1999" ht="15" customHeight="1" spans="17:17">
      <c r="Q1999" s="194"/>
    </row>
    <row r="2000" ht="15" customHeight="1" spans="17:17">
      <c r="Q2000" s="194"/>
    </row>
    <row r="2001" ht="15" customHeight="1" spans="17:17">
      <c r="Q2001" s="194"/>
    </row>
    <row r="2002" ht="15" customHeight="1" spans="17:17">
      <c r="Q2002" s="194"/>
    </row>
    <row r="2003" ht="15" customHeight="1" spans="17:17">
      <c r="Q2003" s="194"/>
    </row>
    <row r="2004" ht="15" customHeight="1" spans="17:17">
      <c r="Q2004" s="194"/>
    </row>
    <row r="2005" ht="15" customHeight="1" spans="17:17">
      <c r="Q2005" s="194"/>
    </row>
    <row r="2006" ht="15" customHeight="1" spans="17:17">
      <c r="Q2006" s="194"/>
    </row>
    <row r="2007" ht="15" customHeight="1" spans="17:17">
      <c r="Q2007" s="194"/>
    </row>
    <row r="2008" ht="15" customHeight="1" spans="17:17">
      <c r="Q2008" s="194"/>
    </row>
    <row r="2009" ht="15" customHeight="1" spans="17:17">
      <c r="Q2009" s="194"/>
    </row>
    <row r="2010" ht="15" customHeight="1" spans="17:17">
      <c r="Q2010" s="194"/>
    </row>
    <row r="2011" ht="15" customHeight="1" spans="17:17">
      <c r="Q2011" s="194"/>
    </row>
    <row r="2012" ht="15" customHeight="1" spans="17:17">
      <c r="Q2012" s="194"/>
    </row>
    <row r="2013" ht="15" customHeight="1" spans="17:17">
      <c r="Q2013" s="194"/>
    </row>
    <row r="2014" ht="15" customHeight="1" spans="17:17">
      <c r="Q2014" s="194"/>
    </row>
    <row r="2015" ht="15" customHeight="1" spans="17:17">
      <c r="Q2015" s="194"/>
    </row>
    <row r="2016" ht="15" customHeight="1" spans="17:17">
      <c r="Q2016" s="194"/>
    </row>
    <row r="2017" ht="15" customHeight="1" spans="17:17">
      <c r="Q2017" s="194"/>
    </row>
    <row r="2018" ht="15" customHeight="1" spans="17:17">
      <c r="Q2018" s="194"/>
    </row>
    <row r="2019" ht="15" customHeight="1" spans="17:17">
      <c r="Q2019" s="194"/>
    </row>
    <row r="2020" ht="15" customHeight="1" spans="17:17">
      <c r="Q2020" s="194"/>
    </row>
    <row r="2021" ht="15" customHeight="1" spans="17:17">
      <c r="Q2021" s="194"/>
    </row>
    <row r="2022" ht="15" customHeight="1" spans="17:17">
      <c r="Q2022" s="194"/>
    </row>
    <row r="2023" ht="15" customHeight="1" spans="17:17">
      <c r="Q2023" s="194"/>
    </row>
    <row r="2024" ht="15" customHeight="1" spans="17:17">
      <c r="Q2024" s="194"/>
    </row>
    <row r="2025" ht="15" customHeight="1" spans="17:17">
      <c r="Q2025" s="194"/>
    </row>
    <row r="2026" ht="15" customHeight="1" spans="17:17">
      <c r="Q2026" s="194"/>
    </row>
    <row r="2027" ht="15" customHeight="1" spans="17:17">
      <c r="Q2027" s="194"/>
    </row>
    <row r="2028" ht="15" customHeight="1" spans="17:17">
      <c r="Q2028" s="194"/>
    </row>
    <row r="2029" ht="15" customHeight="1" spans="17:17">
      <c r="Q2029" s="194"/>
    </row>
    <row r="2030" ht="15" customHeight="1" spans="17:17">
      <c r="Q2030" s="194"/>
    </row>
    <row r="2031" ht="15" customHeight="1" spans="17:17">
      <c r="Q2031" s="194"/>
    </row>
    <row r="2032" ht="15" customHeight="1" spans="17:17">
      <c r="Q2032" s="194"/>
    </row>
    <row r="2033" ht="15" customHeight="1" spans="17:17">
      <c r="Q2033" s="194"/>
    </row>
    <row r="2034" ht="15" customHeight="1" spans="17:17">
      <c r="Q2034" s="194"/>
    </row>
    <row r="2035" ht="15" customHeight="1" spans="17:17">
      <c r="Q2035" s="194"/>
    </row>
    <row r="2036" ht="15" customHeight="1" spans="17:17">
      <c r="Q2036" s="194"/>
    </row>
    <row r="2037" ht="15" customHeight="1" spans="17:17">
      <c r="Q2037" s="194"/>
    </row>
    <row r="2038" ht="15" customHeight="1" spans="17:17">
      <c r="Q2038" s="194"/>
    </row>
    <row r="2039" ht="15" customHeight="1" spans="17:17">
      <c r="Q2039" s="194"/>
    </row>
    <row r="2040" ht="15" customHeight="1" spans="17:17">
      <c r="Q2040" s="194"/>
    </row>
    <row r="2041" ht="15" customHeight="1" spans="17:17">
      <c r="Q2041" s="194"/>
    </row>
    <row r="2042" ht="15" customHeight="1" spans="17:17">
      <c r="Q2042" s="194"/>
    </row>
    <row r="2043" ht="15" customHeight="1" spans="17:17">
      <c r="Q2043" s="194"/>
    </row>
    <row r="2044" ht="15" customHeight="1" spans="17:17">
      <c r="Q2044" s="194"/>
    </row>
    <row r="2045" ht="15" customHeight="1" spans="17:17">
      <c r="Q2045" s="194"/>
    </row>
    <row r="2046" ht="15" customHeight="1" spans="17:17">
      <c r="Q2046" s="194"/>
    </row>
    <row r="2047" ht="15" customHeight="1" spans="17:17">
      <c r="Q2047" s="194"/>
    </row>
    <row r="2048" ht="15" customHeight="1" spans="17:17">
      <c r="Q2048" s="194"/>
    </row>
    <row r="2049" ht="15" customHeight="1" spans="17:17">
      <c r="Q2049" s="194"/>
    </row>
    <row r="2050" ht="15" customHeight="1" spans="17:17">
      <c r="Q2050" s="194"/>
    </row>
    <row r="2051" ht="15" customHeight="1" spans="17:17">
      <c r="Q2051" s="194"/>
    </row>
    <row r="2052" ht="15" customHeight="1" spans="17:17">
      <c r="Q2052" s="194"/>
    </row>
    <row r="2053" ht="15" customHeight="1" spans="17:17">
      <c r="Q2053" s="194"/>
    </row>
    <row r="2054" ht="15" customHeight="1" spans="17:17">
      <c r="Q2054" s="194"/>
    </row>
    <row r="2055" ht="15" customHeight="1" spans="17:17">
      <c r="Q2055" s="194"/>
    </row>
    <row r="2056" ht="15" customHeight="1" spans="17:17">
      <c r="Q2056" s="194"/>
    </row>
    <row r="2057" ht="15" customHeight="1" spans="17:17">
      <c r="Q2057" s="194"/>
    </row>
    <row r="2058" ht="15" customHeight="1" spans="17:17">
      <c r="Q2058" s="194"/>
    </row>
    <row r="2059" ht="15" customHeight="1" spans="17:17">
      <c r="Q2059" s="194"/>
    </row>
    <row r="2060" ht="15" customHeight="1" spans="17:17">
      <c r="Q2060" s="194"/>
    </row>
    <row r="2061" ht="15" customHeight="1" spans="17:17">
      <c r="Q2061" s="194"/>
    </row>
    <row r="2062" ht="15" customHeight="1" spans="17:17">
      <c r="Q2062" s="194"/>
    </row>
    <row r="2063" ht="15" customHeight="1" spans="17:17">
      <c r="Q2063" s="194"/>
    </row>
    <row r="2064" ht="15" customHeight="1" spans="17:17">
      <c r="Q2064" s="194"/>
    </row>
    <row r="2065" ht="15" customHeight="1" spans="17:17">
      <c r="Q2065" s="194"/>
    </row>
    <row r="2066" ht="15" customHeight="1" spans="17:17">
      <c r="Q2066" s="194"/>
    </row>
    <row r="2067" ht="15" customHeight="1" spans="17:17">
      <c r="Q2067" s="194"/>
    </row>
    <row r="2068" ht="15" customHeight="1" spans="17:17">
      <c r="Q2068" s="194"/>
    </row>
    <row r="2069" ht="15" customHeight="1" spans="17:17">
      <c r="Q2069" s="194"/>
    </row>
    <row r="2070" ht="15" customHeight="1" spans="17:17">
      <c r="Q2070" s="194"/>
    </row>
    <row r="2071" ht="15" customHeight="1" spans="17:17">
      <c r="Q2071" s="194"/>
    </row>
    <row r="2072" ht="15" customHeight="1" spans="17:17">
      <c r="Q2072" s="194"/>
    </row>
    <row r="2073" ht="15" customHeight="1" spans="17:17">
      <c r="Q2073" s="194"/>
    </row>
    <row r="2074" ht="15" customHeight="1" spans="17:17">
      <c r="Q2074" s="194"/>
    </row>
    <row r="2075" ht="15" customHeight="1" spans="17:17">
      <c r="Q2075" s="194"/>
    </row>
    <row r="2076" ht="15" customHeight="1" spans="17:17">
      <c r="Q2076" s="194"/>
    </row>
    <row r="2077" ht="15" customHeight="1" spans="17:17">
      <c r="Q2077" s="194"/>
    </row>
    <row r="2078" ht="15" customHeight="1" spans="17:17">
      <c r="Q2078" s="194"/>
    </row>
    <row r="2079" ht="15" customHeight="1" spans="17:17">
      <c r="Q2079" s="194"/>
    </row>
    <row r="2080" ht="15" customHeight="1" spans="17:17">
      <c r="Q2080" s="194"/>
    </row>
    <row r="2081" ht="15" customHeight="1" spans="17:17">
      <c r="Q2081" s="194"/>
    </row>
    <row r="2082" ht="15" customHeight="1" spans="17:17">
      <c r="Q2082" s="194"/>
    </row>
    <row r="2083" ht="15" customHeight="1" spans="17:17">
      <c r="Q2083" s="194"/>
    </row>
    <row r="2084" ht="15" customHeight="1" spans="17:17">
      <c r="Q2084" s="194"/>
    </row>
    <row r="2085" ht="15" customHeight="1" spans="17:17">
      <c r="Q2085" s="194"/>
    </row>
    <row r="2086" ht="15" customHeight="1" spans="17:17">
      <c r="Q2086" s="194"/>
    </row>
    <row r="2087" ht="15" customHeight="1" spans="17:17">
      <c r="Q2087" s="194"/>
    </row>
    <row r="2088" ht="15" customHeight="1" spans="17:17">
      <c r="Q2088" s="194"/>
    </row>
    <row r="2089" ht="15" customHeight="1" spans="17:17">
      <c r="Q2089" s="194"/>
    </row>
    <row r="2090" ht="15" customHeight="1" spans="17:17">
      <c r="Q2090" s="194"/>
    </row>
    <row r="2091" ht="15" customHeight="1" spans="17:17">
      <c r="Q2091" s="194"/>
    </row>
    <row r="2092" ht="15" customHeight="1" spans="17:17">
      <c r="Q2092" s="194"/>
    </row>
    <row r="2093" ht="15" customHeight="1" spans="17:17">
      <c r="Q2093" s="194"/>
    </row>
    <row r="2094" ht="15" customHeight="1" spans="17:17">
      <c r="Q2094" s="194"/>
    </row>
    <row r="2095" ht="15" customHeight="1" spans="17:17">
      <c r="Q2095" s="194"/>
    </row>
    <row r="2096" ht="15" customHeight="1" spans="17:17">
      <c r="Q2096" s="194"/>
    </row>
    <row r="2097" ht="15" customHeight="1" spans="17:17">
      <c r="Q2097" s="194"/>
    </row>
    <row r="2098" ht="15" customHeight="1" spans="17:17">
      <c r="Q2098" s="194"/>
    </row>
    <row r="2099" ht="15" customHeight="1" spans="17:17">
      <c r="Q2099" s="194"/>
    </row>
    <row r="2100" ht="15" customHeight="1" spans="17:17">
      <c r="Q2100" s="194"/>
    </row>
    <row r="2101" ht="15" customHeight="1" spans="17:17">
      <c r="Q2101" s="194"/>
    </row>
    <row r="2102" ht="15" customHeight="1" spans="17:17">
      <c r="Q2102" s="194"/>
    </row>
    <row r="2103" ht="15" customHeight="1" spans="17:17">
      <c r="Q2103" s="194"/>
    </row>
    <row r="2104" ht="15" customHeight="1" spans="17:17">
      <c r="Q2104" s="194"/>
    </row>
    <row r="2105" ht="15" customHeight="1" spans="17:17">
      <c r="Q2105" s="194"/>
    </row>
    <row r="2106" ht="15" customHeight="1" spans="17:17">
      <c r="Q2106" s="194"/>
    </row>
    <row r="2107" ht="15" customHeight="1" spans="17:17">
      <c r="Q2107" s="194"/>
    </row>
    <row r="2108" ht="15" customHeight="1" spans="17:17">
      <c r="Q2108" s="194"/>
    </row>
    <row r="2109" ht="15" customHeight="1" spans="17:17">
      <c r="Q2109" s="194"/>
    </row>
    <row r="2110" ht="15" customHeight="1" spans="17:17">
      <c r="Q2110" s="194"/>
    </row>
    <row r="2111" ht="15" customHeight="1" spans="17:17">
      <c r="Q2111" s="194"/>
    </row>
    <row r="2112" ht="15" customHeight="1" spans="17:17">
      <c r="Q2112" s="194"/>
    </row>
    <row r="2113" ht="15" customHeight="1" spans="17:17">
      <c r="Q2113" s="194"/>
    </row>
    <row r="2114" ht="15" customHeight="1" spans="17:17">
      <c r="Q2114" s="194"/>
    </row>
    <row r="2115" ht="15" customHeight="1" spans="17:17">
      <c r="Q2115" s="194"/>
    </row>
    <row r="2116" ht="15" customHeight="1" spans="17:17">
      <c r="Q2116" s="194"/>
    </row>
    <row r="2117" ht="15" customHeight="1" spans="17:17">
      <c r="Q2117" s="194"/>
    </row>
    <row r="2118" ht="15" customHeight="1" spans="17:17">
      <c r="Q2118" s="194"/>
    </row>
    <row r="2119" ht="15" customHeight="1" spans="17:17">
      <c r="Q2119" s="194"/>
    </row>
    <row r="2120" ht="15" customHeight="1" spans="17:17">
      <c r="Q2120" s="194"/>
    </row>
    <row r="2121" ht="15" customHeight="1" spans="17:17">
      <c r="Q2121" s="194"/>
    </row>
    <row r="2122" ht="15" customHeight="1" spans="17:17">
      <c r="Q2122" s="194"/>
    </row>
    <row r="2123" ht="15" customHeight="1" spans="17:17">
      <c r="Q2123" s="194"/>
    </row>
    <row r="2124" ht="15" customHeight="1" spans="17:17">
      <c r="Q2124" s="194"/>
    </row>
    <row r="2125" ht="15" customHeight="1" spans="17:17">
      <c r="Q2125" s="194"/>
    </row>
    <row r="2126" ht="15" customHeight="1" spans="17:17">
      <c r="Q2126" s="194"/>
    </row>
    <row r="2127" ht="15" customHeight="1" spans="17:17">
      <c r="Q2127" s="194"/>
    </row>
    <row r="2128" ht="15" customHeight="1" spans="17:17">
      <c r="Q2128" s="194"/>
    </row>
    <row r="2129" ht="15" customHeight="1" spans="17:17">
      <c r="Q2129" s="194"/>
    </row>
    <row r="2130" ht="15" customHeight="1" spans="17:17">
      <c r="Q2130" s="194"/>
    </row>
    <row r="2131" ht="15" customHeight="1" spans="17:17">
      <c r="Q2131" s="194"/>
    </row>
    <row r="2132" ht="15" customHeight="1" spans="17:17">
      <c r="Q2132" s="194"/>
    </row>
    <row r="2133" ht="15" customHeight="1" spans="17:17">
      <c r="Q2133" s="194"/>
    </row>
    <row r="2134" ht="15" customHeight="1" spans="17:17">
      <c r="Q2134" s="194"/>
    </row>
    <row r="2135" ht="15" customHeight="1" spans="17:17">
      <c r="Q2135" s="194"/>
    </row>
    <row r="2136" ht="15" customHeight="1" spans="17:17">
      <c r="Q2136" s="194"/>
    </row>
    <row r="2137" ht="15" customHeight="1" spans="17:17">
      <c r="Q2137" s="194"/>
    </row>
    <row r="2138" ht="15" customHeight="1" spans="17:17">
      <c r="Q2138" s="194"/>
    </row>
    <row r="2139" ht="15" customHeight="1" spans="17:17">
      <c r="Q2139" s="194"/>
    </row>
    <row r="2140" ht="15" customHeight="1" spans="17:17">
      <c r="Q2140" s="194"/>
    </row>
    <row r="2141" ht="15" customHeight="1" spans="17:17">
      <c r="Q2141" s="194"/>
    </row>
    <row r="2142" ht="15" customHeight="1" spans="17:17">
      <c r="Q2142" s="194"/>
    </row>
    <row r="2143" ht="15" customHeight="1" spans="17:17">
      <c r="Q2143" s="194"/>
    </row>
    <row r="2144" ht="15" customHeight="1" spans="17:17">
      <c r="Q2144" s="194"/>
    </row>
    <row r="2145" ht="15" customHeight="1" spans="17:17">
      <c r="Q2145" s="194"/>
    </row>
    <row r="2146" ht="15" customHeight="1" spans="17:17">
      <c r="Q2146" s="194"/>
    </row>
    <row r="2147" ht="15" customHeight="1" spans="17:17">
      <c r="Q2147" s="194"/>
    </row>
    <row r="2148" ht="15" customHeight="1" spans="17:17">
      <c r="Q2148" s="194"/>
    </row>
    <row r="2149" ht="15" customHeight="1" spans="17:17">
      <c r="Q2149" s="194"/>
    </row>
    <row r="2150" ht="15" customHeight="1" spans="17:17">
      <c r="Q2150" s="194"/>
    </row>
    <row r="2151" ht="15" customHeight="1" spans="17:17">
      <c r="Q2151" s="194"/>
    </row>
    <row r="2152" ht="15" customHeight="1" spans="17:17">
      <c r="Q2152" s="194"/>
    </row>
    <row r="2153" ht="15" customHeight="1" spans="17:17">
      <c r="Q2153" s="194"/>
    </row>
    <row r="2154" ht="15" customHeight="1" spans="17:17">
      <c r="Q2154" s="194"/>
    </row>
    <row r="2155" ht="15" customHeight="1" spans="17:17">
      <c r="Q2155" s="194"/>
    </row>
    <row r="2156" ht="15" customHeight="1" spans="17:17">
      <c r="Q2156" s="194"/>
    </row>
    <row r="2157" ht="15" customHeight="1" spans="17:17">
      <c r="Q2157" s="194"/>
    </row>
    <row r="2158" ht="15" customHeight="1" spans="17:17">
      <c r="Q2158" s="194"/>
    </row>
    <row r="2159" ht="15" customHeight="1" spans="17:17">
      <c r="Q2159" s="194"/>
    </row>
    <row r="2160" ht="15" customHeight="1" spans="17:17">
      <c r="Q2160" s="194"/>
    </row>
    <row r="2161" ht="15" customHeight="1" spans="17:17">
      <c r="Q2161" s="194"/>
    </row>
    <row r="2162" ht="15" customHeight="1" spans="17:17">
      <c r="Q2162" s="194"/>
    </row>
    <row r="2163" ht="15" customHeight="1" spans="17:17">
      <c r="Q2163" s="194"/>
    </row>
    <row r="2164" ht="15" customHeight="1" spans="17:17">
      <c r="Q2164" s="194"/>
    </row>
    <row r="2165" ht="15" customHeight="1" spans="17:17">
      <c r="Q2165" s="194"/>
    </row>
    <row r="2166" ht="15" customHeight="1" spans="17:17">
      <c r="Q2166" s="194"/>
    </row>
    <row r="2167" ht="15" customHeight="1" spans="17:17">
      <c r="Q2167" s="194"/>
    </row>
    <row r="2168" ht="15" customHeight="1" spans="17:17">
      <c r="Q2168" s="194"/>
    </row>
    <row r="2169" ht="15" customHeight="1" spans="17:17">
      <c r="Q2169" s="194"/>
    </row>
    <row r="2170" ht="15" customHeight="1" spans="17:17">
      <c r="Q2170" s="194"/>
    </row>
    <row r="2171" ht="15" customHeight="1" spans="17:17">
      <c r="Q2171" s="194"/>
    </row>
    <row r="2172" ht="15" customHeight="1" spans="17:17">
      <c r="Q2172" s="194"/>
    </row>
    <row r="2173" ht="15" customHeight="1" spans="17:17">
      <c r="Q2173" s="194"/>
    </row>
    <row r="2174" ht="15" customHeight="1" spans="17:17">
      <c r="Q2174" s="194"/>
    </row>
    <row r="2175" ht="15" customHeight="1" spans="17:17">
      <c r="Q2175" s="194"/>
    </row>
    <row r="2176" ht="15" customHeight="1" spans="17:17">
      <c r="Q2176" s="194"/>
    </row>
    <row r="2177" ht="15" customHeight="1" spans="17:17">
      <c r="Q2177" s="194"/>
    </row>
    <row r="2178" ht="15" customHeight="1" spans="17:17">
      <c r="Q2178" s="194"/>
    </row>
    <row r="2179" ht="15" customHeight="1" spans="17:17">
      <c r="Q2179" s="194"/>
    </row>
    <row r="2180" ht="15" customHeight="1" spans="17:17">
      <c r="Q2180" s="194"/>
    </row>
    <row r="2181" ht="15" customHeight="1" spans="17:17">
      <c r="Q2181" s="194"/>
    </row>
    <row r="2182" ht="15" customHeight="1" spans="17:17">
      <c r="Q2182" s="194"/>
    </row>
    <row r="2183" ht="15" customHeight="1" spans="17:17">
      <c r="Q2183" s="194"/>
    </row>
    <row r="2184" ht="15" customHeight="1" spans="17:17">
      <c r="Q2184" s="194"/>
    </row>
    <row r="2185" ht="15" customHeight="1" spans="17:17">
      <c r="Q2185" s="194"/>
    </row>
    <row r="2186" ht="15" customHeight="1" spans="17:17">
      <c r="Q2186" s="194"/>
    </row>
    <row r="2187" ht="15" customHeight="1" spans="17:17">
      <c r="Q2187" s="194"/>
    </row>
    <row r="2188" ht="15" customHeight="1" spans="17:17">
      <c r="Q2188" s="194"/>
    </row>
    <row r="2189" ht="15" customHeight="1" spans="17:17">
      <c r="Q2189" s="194"/>
    </row>
    <row r="2190" ht="15" customHeight="1" spans="17:17">
      <c r="Q2190" s="194"/>
    </row>
    <row r="2191" ht="15" customHeight="1" spans="17:17">
      <c r="Q2191" s="194"/>
    </row>
    <row r="2192" ht="15" customHeight="1" spans="17:17">
      <c r="Q2192" s="194"/>
    </row>
    <row r="2193" ht="15" customHeight="1" spans="17:17">
      <c r="Q2193" s="194"/>
    </row>
    <row r="2194" ht="15" customHeight="1" spans="17:17">
      <c r="Q2194" s="194"/>
    </row>
    <row r="2195" ht="15" customHeight="1" spans="17:17">
      <c r="Q2195" s="194"/>
    </row>
    <row r="2196" ht="15" customHeight="1" spans="17:17">
      <c r="Q2196" s="194"/>
    </row>
    <row r="2197" ht="15" customHeight="1" spans="17:17">
      <c r="Q2197" s="194"/>
    </row>
    <row r="2198" ht="15" customHeight="1" spans="17:17">
      <c r="Q2198" s="194"/>
    </row>
    <row r="2199" ht="15" customHeight="1" spans="17:17">
      <c r="Q2199" s="194"/>
    </row>
    <row r="2200" ht="15" customHeight="1" spans="17:17">
      <c r="Q2200" s="194"/>
    </row>
    <row r="2201" ht="15" customHeight="1" spans="17:17">
      <c r="Q2201" s="194"/>
    </row>
    <row r="2202" ht="15" customHeight="1" spans="17:17">
      <c r="Q2202" s="194"/>
    </row>
    <row r="2203" ht="15" customHeight="1" spans="17:17">
      <c r="Q2203" s="194"/>
    </row>
    <row r="2204" ht="15" customHeight="1" spans="17:17">
      <c r="Q2204" s="194"/>
    </row>
    <row r="2205" ht="15" customHeight="1" spans="17:17">
      <c r="Q2205" s="194"/>
    </row>
    <row r="2206" ht="15" customHeight="1" spans="17:17">
      <c r="Q2206" s="194"/>
    </row>
    <row r="2207" ht="15" customHeight="1" spans="17:17">
      <c r="Q2207" s="194"/>
    </row>
    <row r="2208" ht="15" customHeight="1" spans="17:17">
      <c r="Q2208" s="194"/>
    </row>
    <row r="2209" ht="15" customHeight="1" spans="17:17">
      <c r="Q2209" s="194"/>
    </row>
    <row r="2210" ht="15" customHeight="1" spans="17:17">
      <c r="Q2210" s="194"/>
    </row>
    <row r="2211" ht="15" customHeight="1" spans="17:17">
      <c r="Q2211" s="194"/>
    </row>
    <row r="2212" ht="15" customHeight="1" spans="17:17">
      <c r="Q2212" s="194"/>
    </row>
    <row r="2213" ht="15" customHeight="1" spans="17:17">
      <c r="Q2213" s="194"/>
    </row>
    <row r="2214" ht="15" customHeight="1" spans="17:17">
      <c r="Q2214" s="194"/>
    </row>
    <row r="2215" ht="15" customHeight="1" spans="17:17">
      <c r="Q2215" s="194"/>
    </row>
    <row r="2216" ht="15" customHeight="1" spans="17:17">
      <c r="Q2216" s="194"/>
    </row>
    <row r="2217" ht="15" customHeight="1" spans="17:17">
      <c r="Q2217" s="194"/>
    </row>
    <row r="2218" ht="15" customHeight="1" spans="17:17">
      <c r="Q2218" s="194"/>
    </row>
    <row r="2219" ht="15" customHeight="1" spans="17:17">
      <c r="Q2219" s="194"/>
    </row>
    <row r="2220" ht="15" customHeight="1" spans="17:17">
      <c r="Q2220" s="194"/>
    </row>
    <row r="2221" ht="15" customHeight="1" spans="17:17">
      <c r="Q2221" s="194"/>
    </row>
    <row r="2222" ht="15" customHeight="1" spans="17:17">
      <c r="Q2222" s="194"/>
    </row>
    <row r="2223" ht="15" customHeight="1" spans="17:17">
      <c r="Q2223" s="194"/>
    </row>
    <row r="2224" ht="15" customHeight="1" spans="17:17">
      <c r="Q2224" s="194"/>
    </row>
    <row r="2225" ht="15" customHeight="1" spans="17:17">
      <c r="Q2225" s="194"/>
    </row>
    <row r="2226" ht="15" customHeight="1" spans="17:17">
      <c r="Q2226" s="194"/>
    </row>
    <row r="2227" ht="15" customHeight="1" spans="17:17">
      <c r="Q2227" s="194"/>
    </row>
    <row r="2228" ht="15" customHeight="1" spans="17:17">
      <c r="Q2228" s="194"/>
    </row>
    <row r="2229" ht="15" customHeight="1" spans="17:17">
      <c r="Q2229" s="194"/>
    </row>
    <row r="2230" ht="15" customHeight="1" spans="17:17">
      <c r="Q2230" s="194"/>
    </row>
    <row r="2231" ht="15" customHeight="1" spans="17:17">
      <c r="Q2231" s="194"/>
    </row>
    <row r="2232" ht="15" customHeight="1" spans="17:17">
      <c r="Q2232" s="194"/>
    </row>
    <row r="2233" ht="15" customHeight="1" spans="17:17">
      <c r="Q2233" s="194"/>
    </row>
    <row r="2234" ht="15" customHeight="1" spans="17:17">
      <c r="Q2234" s="194"/>
    </row>
    <row r="2235" ht="15" customHeight="1" spans="17:17">
      <c r="Q2235" s="194"/>
    </row>
    <row r="2236" ht="15" customHeight="1" spans="17:17">
      <c r="Q2236" s="194"/>
    </row>
    <row r="2237" ht="15" customHeight="1" spans="17:17">
      <c r="Q2237" s="194"/>
    </row>
    <row r="2238" ht="15" customHeight="1" spans="17:17">
      <c r="Q2238" s="194"/>
    </row>
    <row r="2239" ht="15" customHeight="1" spans="17:17">
      <c r="Q2239" s="194"/>
    </row>
    <row r="2240" ht="15" customHeight="1" spans="17:17">
      <c r="Q2240" s="194"/>
    </row>
    <row r="2241" ht="15" customHeight="1" spans="17:17">
      <c r="Q2241" s="194"/>
    </row>
    <row r="2242" ht="15" customHeight="1" spans="17:17">
      <c r="Q2242" s="194"/>
    </row>
    <row r="2243" ht="15" customHeight="1" spans="17:17">
      <c r="Q2243" s="194"/>
    </row>
    <row r="2244" ht="15" customHeight="1" spans="17:17">
      <c r="Q2244" s="194"/>
    </row>
    <row r="2245" ht="15" customHeight="1" spans="17:17">
      <c r="Q2245" s="194"/>
    </row>
    <row r="2246" ht="15" customHeight="1" spans="17:17">
      <c r="Q2246" s="194"/>
    </row>
    <row r="2247" ht="15" customHeight="1" spans="17:17">
      <c r="Q2247" s="194"/>
    </row>
    <row r="2248" ht="15" customHeight="1" spans="17:17">
      <c r="Q2248" s="194"/>
    </row>
    <row r="2249" ht="15" customHeight="1" spans="17:17">
      <c r="Q2249" s="194"/>
    </row>
    <row r="2250" ht="15" customHeight="1" spans="17:17">
      <c r="Q2250" s="194"/>
    </row>
    <row r="2251" ht="15" customHeight="1" spans="17:17">
      <c r="Q2251" s="194"/>
    </row>
    <row r="2252" ht="15" customHeight="1" spans="17:17">
      <c r="Q2252" s="194"/>
    </row>
    <row r="2253" ht="15" customHeight="1" spans="17:17">
      <c r="Q2253" s="194"/>
    </row>
    <row r="2254" ht="15" customHeight="1" spans="17:17">
      <c r="Q2254" s="194"/>
    </row>
    <row r="2255" ht="15" customHeight="1" spans="17:17">
      <c r="Q2255" s="194"/>
    </row>
    <row r="2256" ht="15" customHeight="1" spans="17:17">
      <c r="Q2256" s="194"/>
    </row>
    <row r="2257" ht="15" customHeight="1" spans="17:17">
      <c r="Q2257" s="194"/>
    </row>
    <row r="2258" ht="15" customHeight="1" spans="17:17">
      <c r="Q2258" s="194"/>
    </row>
    <row r="2259" ht="15" customHeight="1" spans="17:17">
      <c r="Q2259" s="194"/>
    </row>
    <row r="2260" ht="15" customHeight="1" spans="17:17">
      <c r="Q2260" s="194"/>
    </row>
    <row r="2261" ht="15" customHeight="1" spans="17:17">
      <c r="Q2261" s="194"/>
    </row>
    <row r="2262" ht="15" customHeight="1" spans="17:17">
      <c r="Q2262" s="194"/>
    </row>
    <row r="2263" ht="15" customHeight="1" spans="17:17">
      <c r="Q2263" s="194"/>
    </row>
    <row r="2264" ht="15" customHeight="1" spans="17:17">
      <c r="Q2264" s="194"/>
    </row>
    <row r="2265" ht="15" customHeight="1" spans="17:17">
      <c r="Q2265" s="194"/>
    </row>
    <row r="2266" ht="15" customHeight="1" spans="17:17">
      <c r="Q2266" s="194"/>
    </row>
    <row r="2267" ht="15" customHeight="1" spans="17:17">
      <c r="Q2267" s="194"/>
    </row>
    <row r="2268" ht="15" customHeight="1" spans="17:17">
      <c r="Q2268" s="194"/>
    </row>
    <row r="2269" ht="15" customHeight="1" spans="17:17">
      <c r="Q2269" s="194"/>
    </row>
    <row r="2270" ht="15" customHeight="1" spans="17:17">
      <c r="Q2270" s="194"/>
    </row>
    <row r="2271" ht="15" customHeight="1" spans="17:17">
      <c r="Q2271" s="194"/>
    </row>
    <row r="2272" ht="15" customHeight="1" spans="17:17">
      <c r="Q2272" s="194"/>
    </row>
    <row r="2273" ht="15" customHeight="1" spans="17:17">
      <c r="Q2273" s="194"/>
    </row>
    <row r="2274" ht="15" customHeight="1" spans="17:17">
      <c r="Q2274" s="194"/>
    </row>
    <row r="2275" ht="15" customHeight="1" spans="17:17">
      <c r="Q2275" s="194"/>
    </row>
    <row r="2276" ht="15" customHeight="1" spans="17:17">
      <c r="Q2276" s="194"/>
    </row>
    <row r="2277" ht="15" customHeight="1" spans="17:17">
      <c r="Q2277" s="194"/>
    </row>
    <row r="2278" ht="15" customHeight="1" spans="17:17">
      <c r="Q2278" s="194"/>
    </row>
    <row r="2279" ht="15" customHeight="1" spans="17:17">
      <c r="Q2279" s="194"/>
    </row>
    <row r="2280" ht="15" customHeight="1" spans="17:17">
      <c r="Q2280" s="194"/>
    </row>
    <row r="2281" ht="15" customHeight="1" spans="17:17">
      <c r="Q2281" s="194"/>
    </row>
    <row r="2282" ht="15" customHeight="1" spans="17:17">
      <c r="Q2282" s="194"/>
    </row>
    <row r="2283" ht="15" customHeight="1" spans="17:17">
      <c r="Q2283" s="194"/>
    </row>
    <row r="2284" ht="15" customHeight="1" spans="17:17">
      <c r="Q2284" s="194"/>
    </row>
    <row r="2285" ht="15" customHeight="1" spans="17:17">
      <c r="Q2285" s="194"/>
    </row>
    <row r="2286" ht="15" customHeight="1" spans="17:17">
      <c r="Q2286" s="194"/>
    </row>
    <row r="2287" ht="15" customHeight="1" spans="17:17">
      <c r="Q2287" s="194"/>
    </row>
    <row r="2288" ht="15" customHeight="1" spans="17:17">
      <c r="Q2288" s="194"/>
    </row>
    <row r="2289" ht="15" customHeight="1" spans="17:17">
      <c r="Q2289" s="194"/>
    </row>
    <row r="2290" ht="15" customHeight="1" spans="17:17">
      <c r="Q2290" s="194"/>
    </row>
    <row r="2291" ht="15" customHeight="1" spans="17:17">
      <c r="Q2291" s="194"/>
    </row>
    <row r="2292" ht="15" customHeight="1" spans="17:17">
      <c r="Q2292" s="194"/>
    </row>
    <row r="2293" ht="15" customHeight="1" spans="17:17">
      <c r="Q2293" s="194"/>
    </row>
    <row r="2294" ht="15" customHeight="1" spans="17:17">
      <c r="Q2294" s="194"/>
    </row>
    <row r="2295" ht="15" customHeight="1" spans="17:17">
      <c r="Q2295" s="194"/>
    </row>
    <row r="2296" ht="15" customHeight="1" spans="17:17">
      <c r="Q2296" s="194"/>
    </row>
    <row r="2297" ht="15" customHeight="1" spans="17:17">
      <c r="Q2297" s="194"/>
    </row>
    <row r="2298" ht="15" customHeight="1" spans="17:17">
      <c r="Q2298" s="194"/>
    </row>
    <row r="2299" ht="15" customHeight="1" spans="17:17">
      <c r="Q2299" s="194"/>
    </row>
    <row r="2300" ht="15" customHeight="1" spans="17:17">
      <c r="Q2300" s="194"/>
    </row>
    <row r="2301" ht="15" customHeight="1" spans="17:17">
      <c r="Q2301" s="194"/>
    </row>
    <row r="2302" ht="15" customHeight="1" spans="17:17">
      <c r="Q2302" s="194"/>
    </row>
    <row r="2303" ht="15" customHeight="1" spans="17:17">
      <c r="Q2303" s="194"/>
    </row>
    <row r="2304" ht="15" customHeight="1" spans="17:17">
      <c r="Q2304" s="194"/>
    </row>
    <row r="2305" ht="15" customHeight="1" spans="17:17">
      <c r="Q2305" s="194"/>
    </row>
    <row r="2306" ht="15" customHeight="1" spans="17:17">
      <c r="Q2306" s="194"/>
    </row>
    <row r="2307" ht="15" customHeight="1" spans="17:17">
      <c r="Q2307" s="194"/>
    </row>
    <row r="2308" ht="15" customHeight="1" spans="17:17">
      <c r="Q2308" s="194"/>
    </row>
    <row r="2309" ht="15" customHeight="1" spans="17:17">
      <c r="Q2309" s="194"/>
    </row>
    <row r="2310" ht="15" customHeight="1" spans="17:17">
      <c r="Q2310" s="194"/>
    </row>
    <row r="2311" ht="15" customHeight="1" spans="17:17">
      <c r="Q2311" s="194"/>
    </row>
    <row r="2312" ht="15" customHeight="1" spans="17:17">
      <c r="Q2312" s="194"/>
    </row>
    <row r="2313" ht="15" customHeight="1" spans="17:17">
      <c r="Q2313" s="194"/>
    </row>
    <row r="2314" ht="15" customHeight="1" spans="17:17">
      <c r="Q2314" s="194"/>
    </row>
    <row r="2315" ht="15" customHeight="1" spans="17:17">
      <c r="Q2315" s="194"/>
    </row>
    <row r="2316" ht="15" customHeight="1" spans="17:17">
      <c r="Q2316" s="194"/>
    </row>
    <row r="2317" ht="15" customHeight="1" spans="17:17">
      <c r="Q2317" s="194"/>
    </row>
    <row r="2318" ht="15" customHeight="1" spans="17:17">
      <c r="Q2318" s="194"/>
    </row>
    <row r="2319" ht="15" customHeight="1" spans="17:17">
      <c r="Q2319" s="194"/>
    </row>
    <row r="2320" ht="15" customHeight="1" spans="17:17">
      <c r="Q2320" s="194"/>
    </row>
    <row r="2321" ht="15" customHeight="1" spans="17:17">
      <c r="Q2321" s="194"/>
    </row>
    <row r="2322" ht="15" customHeight="1" spans="17:17">
      <c r="Q2322" s="194"/>
    </row>
    <row r="2323" ht="15" customHeight="1" spans="17:17">
      <c r="Q2323" s="194"/>
    </row>
    <row r="2324" ht="15" customHeight="1" spans="17:17">
      <c r="Q2324" s="194"/>
    </row>
    <row r="2325" ht="15" customHeight="1" spans="17:17">
      <c r="Q2325" s="194"/>
    </row>
    <row r="2326" ht="15" customHeight="1" spans="17:17">
      <c r="Q2326" s="194"/>
    </row>
    <row r="2327" ht="15" customHeight="1" spans="17:17">
      <c r="Q2327" s="194"/>
    </row>
    <row r="2328" ht="15" customHeight="1" spans="17:17">
      <c r="Q2328" s="194"/>
    </row>
    <row r="2329" ht="15" customHeight="1" spans="17:17">
      <c r="Q2329" s="194"/>
    </row>
    <row r="2330" ht="15" customHeight="1" spans="17:17">
      <c r="Q2330" s="194"/>
    </row>
    <row r="2331" ht="15" customHeight="1" spans="17:17">
      <c r="Q2331" s="194"/>
    </row>
    <row r="2332" ht="15" customHeight="1" spans="17:17">
      <c r="Q2332" s="194"/>
    </row>
    <row r="2333" ht="15" customHeight="1" spans="17:17">
      <c r="Q2333" s="194"/>
    </row>
    <row r="2334" ht="15" customHeight="1" spans="17:17">
      <c r="Q2334" s="194"/>
    </row>
    <row r="2335" ht="15" customHeight="1" spans="17:17">
      <c r="Q2335" s="194"/>
    </row>
    <row r="2336" ht="15" customHeight="1" spans="17:17">
      <c r="Q2336" s="194"/>
    </row>
    <row r="2337" ht="15" customHeight="1" spans="17:17">
      <c r="Q2337" s="194"/>
    </row>
    <row r="2338" ht="15" customHeight="1" spans="17:17">
      <c r="Q2338" s="194"/>
    </row>
    <row r="2339" ht="15" customHeight="1" spans="17:17">
      <c r="Q2339" s="194"/>
    </row>
    <row r="2340" ht="15" customHeight="1" spans="17:17">
      <c r="Q2340" s="194"/>
    </row>
    <row r="2341" ht="15" customHeight="1" spans="17:17">
      <c r="Q2341" s="194"/>
    </row>
    <row r="2342" ht="15" customHeight="1" spans="17:17">
      <c r="Q2342" s="194"/>
    </row>
    <row r="2343" ht="15" customHeight="1" spans="17:17">
      <c r="Q2343" s="194"/>
    </row>
    <row r="2344" ht="15" customHeight="1" spans="17:17">
      <c r="Q2344" s="194"/>
    </row>
    <row r="2345" ht="15" customHeight="1" spans="17:17">
      <c r="Q2345" s="194"/>
    </row>
    <row r="2346" ht="15" customHeight="1" spans="17:17">
      <c r="Q2346" s="194"/>
    </row>
    <row r="2347" ht="15" customHeight="1" spans="17:17">
      <c r="Q2347" s="194"/>
    </row>
    <row r="2348" ht="15" customHeight="1" spans="17:17">
      <c r="Q2348" s="194"/>
    </row>
    <row r="2349" ht="15" customHeight="1" spans="17:17">
      <c r="Q2349" s="194"/>
    </row>
    <row r="2350" ht="15" customHeight="1" spans="17:17">
      <c r="Q2350" s="194"/>
    </row>
    <row r="2351" ht="15" customHeight="1" spans="17:17">
      <c r="Q2351" s="194"/>
    </row>
    <row r="2352" ht="15" customHeight="1" spans="17:17">
      <c r="Q2352" s="194"/>
    </row>
    <row r="2353" ht="15" customHeight="1" spans="17:17">
      <c r="Q2353" s="194"/>
    </row>
    <row r="2354" ht="15" customHeight="1" spans="17:17">
      <c r="Q2354" s="194"/>
    </row>
    <row r="2355" ht="15" customHeight="1" spans="17:17">
      <c r="Q2355" s="194"/>
    </row>
    <row r="2356" ht="15" customHeight="1" spans="17:17">
      <c r="Q2356" s="194"/>
    </row>
    <row r="2357" ht="15" customHeight="1" spans="17:17">
      <c r="Q2357" s="194"/>
    </row>
    <row r="2358" ht="15" customHeight="1" spans="17:17">
      <c r="Q2358" s="194"/>
    </row>
    <row r="2359" ht="15" customHeight="1" spans="17:17">
      <c r="Q2359" s="194"/>
    </row>
    <row r="2360" ht="15" customHeight="1" spans="17:17">
      <c r="Q2360" s="194"/>
    </row>
    <row r="2361" ht="15" customHeight="1" spans="17:17">
      <c r="Q2361" s="194"/>
    </row>
    <row r="2362" ht="15" customHeight="1" spans="17:17">
      <c r="Q2362" s="194"/>
    </row>
    <row r="2363" ht="15" customHeight="1" spans="17:17">
      <c r="Q2363" s="194"/>
    </row>
    <row r="2364" ht="15" customHeight="1" spans="17:17">
      <c r="Q2364" s="194"/>
    </row>
    <row r="2365" ht="15" customHeight="1" spans="17:17">
      <c r="Q2365" s="194"/>
    </row>
    <row r="2366" ht="15" customHeight="1" spans="17:17">
      <c r="Q2366" s="194"/>
    </row>
    <row r="2367" ht="15" customHeight="1" spans="17:17">
      <c r="Q2367" s="194"/>
    </row>
    <row r="2368" ht="15" customHeight="1" spans="17:17">
      <c r="Q2368" s="194"/>
    </row>
    <row r="2369" ht="15" customHeight="1" spans="17:17">
      <c r="Q2369" s="194"/>
    </row>
    <row r="2370" ht="15" customHeight="1" spans="17:17">
      <c r="Q2370" s="194"/>
    </row>
    <row r="2371" ht="15" customHeight="1" spans="17:17">
      <c r="Q2371" s="194"/>
    </row>
    <row r="2372" ht="15" customHeight="1" spans="17:17">
      <c r="Q2372" s="194"/>
    </row>
    <row r="2373" ht="15" customHeight="1" spans="17:17">
      <c r="Q2373" s="194"/>
    </row>
    <row r="2374" ht="15" customHeight="1" spans="17:17">
      <c r="Q2374" s="194"/>
    </row>
    <row r="2375" ht="15" customHeight="1" spans="17:17">
      <c r="Q2375" s="194"/>
    </row>
    <row r="2376" ht="15" customHeight="1" spans="17:17">
      <c r="Q2376" s="194"/>
    </row>
    <row r="2377" ht="15" customHeight="1" spans="17:17">
      <c r="Q2377" s="194"/>
    </row>
    <row r="2378" ht="15" customHeight="1" spans="17:17">
      <c r="Q2378" s="194"/>
    </row>
    <row r="2379" ht="15" customHeight="1" spans="17:17">
      <c r="Q2379" s="194"/>
    </row>
    <row r="2380" ht="15" customHeight="1" spans="17:17">
      <c r="Q2380" s="194"/>
    </row>
    <row r="2381" ht="15" customHeight="1" spans="17:17">
      <c r="Q2381" s="194"/>
    </row>
    <row r="2382" ht="15" customHeight="1" spans="17:17">
      <c r="Q2382" s="194"/>
    </row>
    <row r="2383" ht="15" customHeight="1" spans="17:17">
      <c r="Q2383" s="194"/>
    </row>
    <row r="2384" ht="15" customHeight="1" spans="17:17">
      <c r="Q2384" s="194"/>
    </row>
    <row r="2385" ht="15" customHeight="1" spans="17:17">
      <c r="Q2385" s="194"/>
    </row>
    <row r="2386" ht="15" customHeight="1" spans="17:17">
      <c r="Q2386" s="194"/>
    </row>
    <row r="2387" ht="15" customHeight="1" spans="17:17">
      <c r="Q2387" s="194"/>
    </row>
    <row r="2388" ht="15" customHeight="1" spans="17:17">
      <c r="Q2388" s="194"/>
    </row>
    <row r="2389" ht="15" customHeight="1" spans="17:17">
      <c r="Q2389" s="194"/>
    </row>
    <row r="2390" ht="15" customHeight="1" spans="17:17">
      <c r="Q2390" s="194"/>
    </row>
    <row r="2391" ht="15" customHeight="1" spans="17:17">
      <c r="Q2391" s="194"/>
    </row>
    <row r="2392" ht="15" customHeight="1" spans="17:17">
      <c r="Q2392" s="194"/>
    </row>
    <row r="2393" ht="15" customHeight="1" spans="17:17">
      <c r="Q2393" s="194"/>
    </row>
    <row r="2394" ht="15" customHeight="1" spans="17:17">
      <c r="Q2394" s="194"/>
    </row>
    <row r="2395" ht="15" customHeight="1" spans="17:17">
      <c r="Q2395" s="194"/>
    </row>
    <row r="2396" ht="15" customHeight="1" spans="17:17">
      <c r="Q2396" s="194"/>
    </row>
    <row r="2397" ht="15" customHeight="1" spans="17:17">
      <c r="Q2397" s="194"/>
    </row>
    <row r="2398" ht="15" customHeight="1" spans="17:17">
      <c r="Q2398" s="194"/>
    </row>
    <row r="2399" ht="15" customHeight="1" spans="17:17">
      <c r="Q2399" s="194"/>
    </row>
    <row r="2400" ht="15" customHeight="1" spans="17:17">
      <c r="Q2400" s="194"/>
    </row>
    <row r="2401" ht="15" customHeight="1" spans="17:17">
      <c r="Q2401" s="194"/>
    </row>
    <row r="2402" ht="15" customHeight="1" spans="17:17">
      <c r="Q2402" s="194"/>
    </row>
    <row r="2403" ht="15" customHeight="1" spans="17:17">
      <c r="Q2403" s="194"/>
    </row>
    <row r="2404" ht="15" customHeight="1" spans="17:17">
      <c r="Q2404" s="194"/>
    </row>
    <row r="2405" ht="15" customHeight="1" spans="17:17">
      <c r="Q2405" s="194"/>
    </row>
    <row r="2406" ht="15" customHeight="1" spans="17:17">
      <c r="Q2406" s="194"/>
    </row>
    <row r="2407" ht="15" customHeight="1" spans="17:17">
      <c r="Q2407" s="194"/>
    </row>
    <row r="2408" ht="15" customHeight="1" spans="17:17">
      <c r="Q2408" s="194"/>
    </row>
    <row r="2409" ht="15" customHeight="1" spans="17:17">
      <c r="Q2409" s="194"/>
    </row>
    <row r="2410" ht="15" customHeight="1" spans="17:17">
      <c r="Q2410" s="194"/>
    </row>
    <row r="2411" ht="15" customHeight="1" spans="17:17">
      <c r="Q2411" s="194"/>
    </row>
    <row r="2412" ht="15" customHeight="1" spans="17:17">
      <c r="Q2412" s="194"/>
    </row>
    <row r="2413" ht="15" customHeight="1" spans="17:17">
      <c r="Q2413" s="194"/>
    </row>
    <row r="2414" ht="15" customHeight="1" spans="17:17">
      <c r="Q2414" s="194"/>
    </row>
    <row r="2415" ht="15" customHeight="1" spans="17:17">
      <c r="Q2415" s="194"/>
    </row>
    <row r="2416" ht="15" customHeight="1" spans="17:17">
      <c r="Q2416" s="194"/>
    </row>
    <row r="2417" ht="15" customHeight="1" spans="17:17">
      <c r="Q2417" s="194"/>
    </row>
    <row r="2418" ht="15" customHeight="1" spans="17:17">
      <c r="Q2418" s="194"/>
    </row>
    <row r="2419" ht="15" customHeight="1" spans="17:17">
      <c r="Q2419" s="194"/>
    </row>
    <row r="2420" ht="15" customHeight="1" spans="17:17">
      <c r="Q2420" s="194"/>
    </row>
    <row r="2421" ht="15" customHeight="1" spans="17:17">
      <c r="Q2421" s="194"/>
    </row>
    <row r="2422" ht="15" customHeight="1" spans="17:17">
      <c r="Q2422" s="194"/>
    </row>
    <row r="2423" ht="15" customHeight="1" spans="17:17">
      <c r="Q2423" s="194"/>
    </row>
    <row r="2424" ht="15" customHeight="1" spans="17:17">
      <c r="Q2424" s="194"/>
    </row>
    <row r="2425" ht="15" customHeight="1" spans="17:17">
      <c r="Q2425" s="194"/>
    </row>
    <row r="2426" ht="15" customHeight="1" spans="17:17">
      <c r="Q2426" s="194"/>
    </row>
    <row r="2427" ht="15" customHeight="1" spans="17:17">
      <c r="Q2427" s="194"/>
    </row>
    <row r="2428" ht="15" customHeight="1" spans="17:17">
      <c r="Q2428" s="194"/>
    </row>
    <row r="2429" ht="15" customHeight="1" spans="17:17">
      <c r="Q2429" s="194"/>
    </row>
    <row r="2430" ht="15" customHeight="1" spans="17:17">
      <c r="Q2430" s="194"/>
    </row>
    <row r="2431" ht="15" customHeight="1" spans="17:17">
      <c r="Q2431" s="194"/>
    </row>
    <row r="2432" ht="15" customHeight="1" spans="17:17">
      <c r="Q2432" s="194"/>
    </row>
    <row r="2433" ht="15" customHeight="1" spans="17:17">
      <c r="Q2433" s="194"/>
    </row>
    <row r="2434" ht="15" customHeight="1" spans="17:17">
      <c r="Q2434" s="194"/>
    </row>
    <row r="2435" ht="15" customHeight="1" spans="17:17">
      <c r="Q2435" s="194"/>
    </row>
    <row r="2436" ht="15" customHeight="1" spans="17:17">
      <c r="Q2436" s="194"/>
    </row>
    <row r="2437" ht="15" customHeight="1" spans="17:17">
      <c r="Q2437" s="194"/>
    </row>
    <row r="2438" ht="15" customHeight="1" spans="17:17">
      <c r="Q2438" s="194"/>
    </row>
    <row r="2439" ht="15" customHeight="1" spans="17:17">
      <c r="Q2439" s="194"/>
    </row>
    <row r="2440" ht="15" customHeight="1" spans="17:17">
      <c r="Q2440" s="194"/>
    </row>
    <row r="2441" ht="15" customHeight="1" spans="17:17">
      <c r="Q2441" s="194"/>
    </row>
    <row r="2442" ht="15" customHeight="1" spans="17:17">
      <c r="Q2442" s="194"/>
    </row>
    <row r="2443" ht="15" customHeight="1" spans="17:17">
      <c r="Q2443" s="194"/>
    </row>
    <row r="2444" ht="15" customHeight="1" spans="17:17">
      <c r="Q2444" s="194"/>
    </row>
    <row r="2445" ht="15" customHeight="1" spans="17:17">
      <c r="Q2445" s="194"/>
    </row>
    <row r="2446" ht="15" customHeight="1" spans="17:17">
      <c r="Q2446" s="194"/>
    </row>
    <row r="2447" ht="15" customHeight="1" spans="17:17">
      <c r="Q2447" s="194"/>
    </row>
    <row r="2448" ht="15" customHeight="1" spans="17:17">
      <c r="Q2448" s="194"/>
    </row>
    <row r="2449" ht="15" customHeight="1" spans="17:17">
      <c r="Q2449" s="194"/>
    </row>
    <row r="2450" ht="15" customHeight="1" spans="17:17">
      <c r="Q2450" s="194"/>
    </row>
    <row r="2451" ht="15" customHeight="1" spans="17:17">
      <c r="Q2451" s="194"/>
    </row>
    <row r="2452" ht="15" customHeight="1" spans="17:17">
      <c r="Q2452" s="194"/>
    </row>
    <row r="2453" ht="15" customHeight="1" spans="17:17">
      <c r="Q2453" s="194"/>
    </row>
    <row r="2454" ht="15" customHeight="1" spans="17:17">
      <c r="Q2454" s="194"/>
    </row>
    <row r="2455" ht="15" customHeight="1" spans="17:17">
      <c r="Q2455" s="194"/>
    </row>
    <row r="2456" ht="15" customHeight="1" spans="17:17">
      <c r="Q2456" s="194"/>
    </row>
    <row r="2457" ht="15" customHeight="1" spans="17:17">
      <c r="Q2457" s="194"/>
    </row>
    <row r="2458" ht="15" customHeight="1" spans="17:17">
      <c r="Q2458" s="194"/>
    </row>
    <row r="2459" ht="15" customHeight="1" spans="17:17">
      <c r="Q2459" s="194"/>
    </row>
    <row r="2460" ht="15" customHeight="1" spans="17:17">
      <c r="Q2460" s="194"/>
    </row>
    <row r="2461" ht="15" customHeight="1" spans="17:17">
      <c r="Q2461" s="194"/>
    </row>
    <row r="2462" ht="15" customHeight="1" spans="17:17">
      <c r="Q2462" s="194"/>
    </row>
    <row r="2463" ht="15" customHeight="1" spans="17:17">
      <c r="Q2463" s="194"/>
    </row>
    <row r="2464" ht="15" customHeight="1" spans="17:17">
      <c r="Q2464" s="194"/>
    </row>
    <row r="2465" ht="15" customHeight="1" spans="17:17">
      <c r="Q2465" s="194"/>
    </row>
    <row r="2466" ht="15" customHeight="1" spans="17:17">
      <c r="Q2466" s="194"/>
    </row>
    <row r="2467" ht="15" customHeight="1" spans="17:17">
      <c r="Q2467" s="194"/>
    </row>
    <row r="2468" ht="15" customHeight="1" spans="17:17">
      <c r="Q2468" s="194"/>
    </row>
    <row r="2469" ht="15" customHeight="1" spans="17:17">
      <c r="Q2469" s="194"/>
    </row>
    <row r="2470" ht="15" customHeight="1" spans="17:17">
      <c r="Q2470" s="194"/>
    </row>
    <row r="2471" ht="15" customHeight="1" spans="17:17">
      <c r="Q2471" s="194"/>
    </row>
    <row r="2472" ht="15" customHeight="1" spans="17:17">
      <c r="Q2472" s="194"/>
    </row>
    <row r="2473" ht="15" customHeight="1" spans="17:17">
      <c r="Q2473" s="194"/>
    </row>
    <row r="2474" ht="15" customHeight="1" spans="17:17">
      <c r="Q2474" s="194"/>
    </row>
    <row r="2475" ht="15" customHeight="1" spans="17:17">
      <c r="Q2475" s="194"/>
    </row>
    <row r="2476" ht="15" customHeight="1" spans="17:17">
      <c r="Q2476" s="194"/>
    </row>
    <row r="2477" ht="15" customHeight="1" spans="17:17">
      <c r="Q2477" s="194"/>
    </row>
    <row r="2478" ht="15" customHeight="1" spans="17:17">
      <c r="Q2478" s="194"/>
    </row>
    <row r="2479" ht="15" customHeight="1" spans="17:17">
      <c r="Q2479" s="194"/>
    </row>
    <row r="2480" ht="15" customHeight="1" spans="17:17">
      <c r="Q2480" s="194"/>
    </row>
    <row r="2481" ht="15" customHeight="1" spans="17:17">
      <c r="Q2481" s="194"/>
    </row>
    <row r="2482" ht="15" customHeight="1" spans="17:17">
      <c r="Q2482" s="194"/>
    </row>
    <row r="2483" ht="15" customHeight="1" spans="17:17">
      <c r="Q2483" s="194"/>
    </row>
    <row r="2484" ht="15" customHeight="1" spans="17:17">
      <c r="Q2484" s="194"/>
    </row>
    <row r="2485" ht="15" customHeight="1" spans="17:17">
      <c r="Q2485" s="194"/>
    </row>
    <row r="2486" ht="15" customHeight="1" spans="17:17">
      <c r="Q2486" s="194"/>
    </row>
    <row r="2487" ht="15" customHeight="1" spans="17:17">
      <c r="Q2487" s="194"/>
    </row>
    <row r="2488" ht="15" customHeight="1" spans="17:17">
      <c r="Q2488" s="194"/>
    </row>
    <row r="2489" ht="15" customHeight="1" spans="17:17">
      <c r="Q2489" s="194"/>
    </row>
    <row r="2490" ht="15" customHeight="1" spans="17:17">
      <c r="Q2490" s="194"/>
    </row>
    <row r="2491" ht="15" customHeight="1" spans="17:17">
      <c r="Q2491" s="194"/>
    </row>
    <row r="2492" ht="15" customHeight="1" spans="17:17">
      <c r="Q2492" s="194"/>
    </row>
    <row r="2493" ht="15" customHeight="1" spans="17:17">
      <c r="Q2493" s="194"/>
    </row>
    <row r="2494" ht="15" customHeight="1" spans="17:17">
      <c r="Q2494" s="194"/>
    </row>
    <row r="2495" ht="15" customHeight="1" spans="17:17">
      <c r="Q2495" s="194"/>
    </row>
    <row r="2496" ht="15" customHeight="1" spans="17:17">
      <c r="Q2496" s="194"/>
    </row>
    <row r="2497" ht="15" customHeight="1" spans="17:17">
      <c r="Q2497" s="194"/>
    </row>
    <row r="2498" ht="15" customHeight="1" spans="17:17">
      <c r="Q2498" s="194"/>
    </row>
    <row r="2499" ht="15" customHeight="1" spans="17:17">
      <c r="Q2499" s="194"/>
    </row>
    <row r="2500" ht="15" customHeight="1" spans="17:17">
      <c r="Q2500" s="194"/>
    </row>
    <row r="2501" ht="15" customHeight="1" spans="17:17">
      <c r="Q2501" s="194"/>
    </row>
    <row r="2502" ht="15" customHeight="1" spans="17:17">
      <c r="Q2502" s="194"/>
    </row>
    <row r="2503" ht="15" customHeight="1" spans="17:17">
      <c r="Q2503" s="194"/>
    </row>
    <row r="2504" ht="15" customHeight="1" spans="17:17">
      <c r="Q2504" s="194"/>
    </row>
    <row r="2505" ht="15" customHeight="1" spans="17:17">
      <c r="Q2505" s="194"/>
    </row>
    <row r="2506" ht="15" customHeight="1" spans="17:17">
      <c r="Q2506" s="194"/>
    </row>
    <row r="2507" ht="15" customHeight="1" spans="17:17">
      <c r="Q2507" s="194"/>
    </row>
    <row r="2508" ht="15" customHeight="1" spans="17:17">
      <c r="Q2508" s="194"/>
    </row>
    <row r="2509" ht="15" customHeight="1" spans="17:17">
      <c r="Q2509" s="194"/>
    </row>
    <row r="2510" ht="15" customHeight="1" spans="17:17">
      <c r="Q2510" s="194"/>
    </row>
    <row r="2511" ht="15" customHeight="1" spans="17:17">
      <c r="Q2511" s="194"/>
    </row>
    <row r="2512" ht="15" customHeight="1" spans="17:17">
      <c r="Q2512" s="194"/>
    </row>
    <row r="2513" ht="15" customHeight="1" spans="17:17">
      <c r="Q2513" s="194"/>
    </row>
    <row r="2514" ht="15" customHeight="1" spans="17:17">
      <c r="Q2514" s="194"/>
    </row>
    <row r="2515" ht="15" customHeight="1" spans="17:17">
      <c r="Q2515" s="194"/>
    </row>
    <row r="2516" ht="15" customHeight="1" spans="17:17">
      <c r="Q2516" s="194"/>
    </row>
    <row r="2517" ht="15" customHeight="1" spans="17:17">
      <c r="Q2517" s="194"/>
    </row>
    <row r="2518" ht="15" customHeight="1" spans="17:17">
      <c r="Q2518" s="194"/>
    </row>
    <row r="2519" ht="15" customHeight="1" spans="17:17">
      <c r="Q2519" s="194"/>
    </row>
    <row r="2520" ht="15" customHeight="1" spans="17:17">
      <c r="Q2520" s="194"/>
    </row>
    <row r="2521" ht="15" customHeight="1" spans="17:17">
      <c r="Q2521" s="194"/>
    </row>
    <row r="2522" ht="15" customHeight="1" spans="17:17">
      <c r="Q2522" s="194"/>
    </row>
    <row r="2523" ht="15" customHeight="1" spans="17:17">
      <c r="Q2523" s="194"/>
    </row>
    <row r="2524" ht="15" customHeight="1" spans="17:17">
      <c r="Q2524" s="194"/>
    </row>
    <row r="2525" ht="15" customHeight="1" spans="17:17">
      <c r="Q2525" s="194"/>
    </row>
    <row r="2526" ht="15" customHeight="1" spans="17:17">
      <c r="Q2526" s="194"/>
    </row>
    <row r="2527" ht="15" customHeight="1" spans="17:17">
      <c r="Q2527" s="194"/>
    </row>
    <row r="2528" ht="15" customHeight="1" spans="17:17">
      <c r="Q2528" s="194"/>
    </row>
    <row r="2529" ht="15" customHeight="1" spans="17:17">
      <c r="Q2529" s="194"/>
    </row>
    <row r="2530" ht="15" customHeight="1" spans="17:17">
      <c r="Q2530" s="194"/>
    </row>
    <row r="2531" ht="15" customHeight="1" spans="17:17">
      <c r="Q2531" s="194"/>
    </row>
    <row r="2532" ht="15" customHeight="1" spans="17:17">
      <c r="Q2532" s="194"/>
    </row>
    <row r="2533" ht="15" customHeight="1" spans="17:17">
      <c r="Q2533" s="194"/>
    </row>
    <row r="2534" ht="15" customHeight="1" spans="17:17">
      <c r="Q2534" s="194"/>
    </row>
    <row r="2535" ht="15" customHeight="1" spans="17:17">
      <c r="Q2535" s="194"/>
    </row>
    <row r="2536" ht="15" customHeight="1" spans="17:17">
      <c r="Q2536" s="194"/>
    </row>
    <row r="2537" ht="15" customHeight="1" spans="17:17">
      <c r="Q2537" s="194"/>
    </row>
    <row r="2538" ht="15" customHeight="1" spans="17:17">
      <c r="Q2538" s="194"/>
    </row>
    <row r="2539" ht="15" customHeight="1" spans="17:17">
      <c r="Q2539" s="194"/>
    </row>
    <row r="2540" ht="15" customHeight="1" spans="17:17">
      <c r="Q2540" s="194"/>
    </row>
    <row r="2541" ht="15" customHeight="1" spans="17:17">
      <c r="Q2541" s="194"/>
    </row>
    <row r="2542" ht="15" customHeight="1" spans="17:17">
      <c r="Q2542" s="194"/>
    </row>
    <row r="2543" ht="15" customHeight="1" spans="17:17">
      <c r="Q2543" s="194"/>
    </row>
    <row r="2544" ht="15" customHeight="1" spans="17:17">
      <c r="Q2544" s="194"/>
    </row>
    <row r="2545" ht="15" customHeight="1" spans="17:17">
      <c r="Q2545" s="194"/>
    </row>
    <row r="2546" ht="15" customHeight="1" spans="17:17">
      <c r="Q2546" s="194"/>
    </row>
    <row r="2547" ht="15" customHeight="1" spans="17:17">
      <c r="Q2547" s="194"/>
    </row>
    <row r="2548" ht="15" customHeight="1" spans="17:17">
      <c r="Q2548" s="194"/>
    </row>
    <row r="2549" ht="15" customHeight="1" spans="17:17">
      <c r="Q2549" s="194"/>
    </row>
    <row r="2550" ht="15" customHeight="1" spans="17:17">
      <c r="Q2550" s="194"/>
    </row>
    <row r="2551" ht="15" customHeight="1" spans="17:17">
      <c r="Q2551" s="194"/>
    </row>
    <row r="2552" ht="15" customHeight="1" spans="17:17">
      <c r="Q2552" s="194"/>
    </row>
    <row r="2553" ht="15" customHeight="1" spans="17:17">
      <c r="Q2553" s="194"/>
    </row>
    <row r="2554" ht="15" customHeight="1" spans="17:17">
      <c r="Q2554" s="194"/>
    </row>
    <row r="2555" ht="15" customHeight="1" spans="17:17">
      <c r="Q2555" s="194"/>
    </row>
    <row r="2556" ht="15" customHeight="1" spans="17:17">
      <c r="Q2556" s="194"/>
    </row>
    <row r="2557" ht="15" customHeight="1" spans="17:17">
      <c r="Q2557" s="194"/>
    </row>
    <row r="2558" ht="15" customHeight="1" spans="17:17">
      <c r="Q2558" s="194"/>
    </row>
    <row r="2559" ht="15" customHeight="1" spans="17:17">
      <c r="Q2559" s="194"/>
    </row>
    <row r="2560" ht="15" customHeight="1" spans="17:17">
      <c r="Q2560" s="194"/>
    </row>
    <row r="2561" ht="15" customHeight="1" spans="17:17">
      <c r="Q2561" s="194"/>
    </row>
    <row r="2562" ht="15" customHeight="1" spans="17:17">
      <c r="Q2562" s="194"/>
    </row>
    <row r="2563" ht="15" customHeight="1" spans="17:17">
      <c r="Q2563" s="194"/>
    </row>
    <row r="2564" ht="15" customHeight="1" spans="17:17">
      <c r="Q2564" s="194"/>
    </row>
    <row r="2565" ht="15" customHeight="1" spans="17:17">
      <c r="Q2565" s="194"/>
    </row>
    <row r="2566" ht="15" customHeight="1" spans="17:17">
      <c r="Q2566" s="194"/>
    </row>
    <row r="2567" ht="15" customHeight="1" spans="17:17">
      <c r="Q2567" s="194"/>
    </row>
    <row r="2568" ht="15" customHeight="1" spans="17:17">
      <c r="Q2568" s="194"/>
    </row>
    <row r="2569" ht="15" customHeight="1" spans="17:17">
      <c r="Q2569" s="194"/>
    </row>
    <row r="2570" ht="15" customHeight="1" spans="17:17">
      <c r="Q2570" s="194"/>
    </row>
    <row r="2571" ht="15" customHeight="1" spans="17:17">
      <c r="Q2571" s="194"/>
    </row>
    <row r="2572" ht="15" customHeight="1" spans="17:17">
      <c r="Q2572" s="194"/>
    </row>
    <row r="2573" ht="15" customHeight="1" spans="17:17">
      <c r="Q2573" s="194"/>
    </row>
    <row r="2574" ht="15" customHeight="1" spans="17:17">
      <c r="Q2574" s="194"/>
    </row>
    <row r="2575" ht="15" customHeight="1" spans="17:17">
      <c r="Q2575" s="194"/>
    </row>
    <row r="2576" ht="15" customHeight="1" spans="17:17">
      <c r="Q2576" s="194"/>
    </row>
    <row r="2577" ht="15" customHeight="1" spans="17:17">
      <c r="Q2577" s="194"/>
    </row>
    <row r="2578" ht="15" customHeight="1" spans="17:17">
      <c r="Q2578" s="194"/>
    </row>
    <row r="2579" ht="15" customHeight="1" spans="17:17">
      <c r="Q2579" s="194"/>
    </row>
    <row r="2580" ht="15" customHeight="1" spans="17:17">
      <c r="Q2580" s="194"/>
    </row>
    <row r="2581" ht="15" customHeight="1" spans="17:17">
      <c r="Q2581" s="194"/>
    </row>
    <row r="2582" ht="15" customHeight="1" spans="17:17">
      <c r="Q2582" s="194"/>
    </row>
    <row r="2583" ht="15" customHeight="1" spans="17:17">
      <c r="Q2583" s="194"/>
    </row>
    <row r="2584" ht="15" customHeight="1" spans="17:17">
      <c r="Q2584" s="194"/>
    </row>
    <row r="2585" ht="15" customHeight="1" spans="17:17">
      <c r="Q2585" s="194"/>
    </row>
    <row r="2586" ht="15" customHeight="1" spans="17:17">
      <c r="Q2586" s="194"/>
    </row>
    <row r="2587" ht="15" customHeight="1" spans="17:17">
      <c r="Q2587" s="194"/>
    </row>
    <row r="2588" ht="15" customHeight="1" spans="17:17">
      <c r="Q2588" s="194"/>
    </row>
    <row r="2589" ht="15" customHeight="1" spans="17:17">
      <c r="Q2589" s="194"/>
    </row>
    <row r="2590" ht="15" customHeight="1" spans="17:17">
      <c r="Q2590" s="194"/>
    </row>
    <row r="2591" ht="15" customHeight="1" spans="17:17">
      <c r="Q2591" s="194"/>
    </row>
    <row r="2592" ht="15" customHeight="1" spans="17:17">
      <c r="Q2592" s="194"/>
    </row>
    <row r="2593" ht="15" customHeight="1" spans="17:17">
      <c r="Q2593" s="194"/>
    </row>
    <row r="2594" ht="15" customHeight="1" spans="17:17">
      <c r="Q2594" s="194"/>
    </row>
    <row r="2595" ht="15" customHeight="1" spans="17:17">
      <c r="Q2595" s="194"/>
    </row>
    <row r="2596" ht="15" customHeight="1" spans="17:17">
      <c r="Q2596" s="194"/>
    </row>
    <row r="2597" ht="15" customHeight="1" spans="17:17">
      <c r="Q2597" s="194"/>
    </row>
    <row r="2598" ht="15" customHeight="1" spans="17:17">
      <c r="Q2598" s="194"/>
    </row>
    <row r="2599" ht="15" customHeight="1" spans="17:17">
      <c r="Q2599" s="194"/>
    </row>
    <row r="2600" ht="15" customHeight="1" spans="17:17">
      <c r="Q2600" s="194"/>
    </row>
    <row r="2601" ht="15" customHeight="1" spans="17:17">
      <c r="Q2601" s="194"/>
    </row>
    <row r="2602" ht="15" customHeight="1" spans="17:17">
      <c r="Q2602" s="194"/>
    </row>
    <row r="2603" ht="15" customHeight="1" spans="17:17">
      <c r="Q2603" s="194"/>
    </row>
    <row r="2604" ht="15" customHeight="1" spans="17:17">
      <c r="Q2604" s="194"/>
    </row>
    <row r="2605" ht="15" customHeight="1" spans="17:17">
      <c r="Q2605" s="194"/>
    </row>
    <row r="2606" ht="15" customHeight="1" spans="17:17">
      <c r="Q2606" s="194"/>
    </row>
    <row r="2607" ht="15" customHeight="1" spans="17:17">
      <c r="Q2607" s="194"/>
    </row>
    <row r="2608" ht="15" customHeight="1" spans="17:17">
      <c r="Q2608" s="194"/>
    </row>
    <row r="2609" ht="15" customHeight="1" spans="17:17">
      <c r="Q2609" s="194"/>
    </row>
    <row r="2610" ht="15" customHeight="1" spans="17:17">
      <c r="Q2610" s="194"/>
    </row>
    <row r="2611" ht="15" customHeight="1" spans="17:17">
      <c r="Q2611" s="194"/>
    </row>
    <row r="2612" ht="15" customHeight="1" spans="17:17">
      <c r="Q2612" s="194"/>
    </row>
    <row r="2613" ht="15" customHeight="1" spans="17:17">
      <c r="Q2613" s="194"/>
    </row>
    <row r="2614" ht="15" customHeight="1" spans="17:17">
      <c r="Q2614" s="194"/>
    </row>
    <row r="2615" ht="15" customHeight="1" spans="17:17">
      <c r="Q2615" s="194"/>
    </row>
    <row r="2616" ht="15" customHeight="1" spans="17:17">
      <c r="Q2616" s="194"/>
    </row>
    <row r="2617" ht="15" customHeight="1" spans="17:17">
      <c r="Q2617" s="194"/>
    </row>
    <row r="2618" ht="15" customHeight="1" spans="17:17">
      <c r="Q2618" s="194"/>
    </row>
    <row r="2619" ht="15" customHeight="1" spans="17:17">
      <c r="Q2619" s="194"/>
    </row>
    <row r="2620" ht="15" customHeight="1" spans="17:17">
      <c r="Q2620" s="194"/>
    </row>
    <row r="2621" ht="15" customHeight="1" spans="17:17">
      <c r="Q2621" s="194"/>
    </row>
    <row r="2622" ht="15" customHeight="1" spans="17:17">
      <c r="Q2622" s="194"/>
    </row>
    <row r="2623" ht="15" customHeight="1" spans="17:17">
      <c r="Q2623" s="194"/>
    </row>
    <row r="2624" ht="15" customHeight="1" spans="17:17">
      <c r="Q2624" s="194"/>
    </row>
    <row r="2625" ht="15" customHeight="1" spans="17:17">
      <c r="Q2625" s="194"/>
    </row>
    <row r="2626" ht="15" customHeight="1" spans="17:17">
      <c r="Q2626" s="194"/>
    </row>
    <row r="2627" ht="15" customHeight="1" spans="17:17">
      <c r="Q2627" s="194"/>
    </row>
    <row r="2628" ht="15" customHeight="1" spans="17:17">
      <c r="Q2628" s="194"/>
    </row>
    <row r="2629" ht="15" customHeight="1" spans="17:17">
      <c r="Q2629" s="194"/>
    </row>
    <row r="2630" ht="15" customHeight="1" spans="17:17">
      <c r="Q2630" s="194"/>
    </row>
    <row r="2631" ht="15" customHeight="1" spans="17:17">
      <c r="Q2631" s="194"/>
    </row>
    <row r="2632" ht="15" customHeight="1" spans="17:17">
      <c r="Q2632" s="194"/>
    </row>
    <row r="2633" ht="15" customHeight="1" spans="17:17">
      <c r="Q2633" s="194"/>
    </row>
    <row r="2634" ht="15" customHeight="1" spans="17:17">
      <c r="Q2634" s="194"/>
    </row>
    <row r="2635" ht="15" customHeight="1" spans="17:17">
      <c r="Q2635" s="194"/>
    </row>
    <row r="2636" ht="15" customHeight="1" spans="17:17">
      <c r="Q2636" s="194"/>
    </row>
    <row r="2637" ht="15" customHeight="1" spans="17:17">
      <c r="Q2637" s="194"/>
    </row>
    <row r="2638" ht="15" customHeight="1" spans="17:17">
      <c r="Q2638" s="194"/>
    </row>
    <row r="2639" ht="15" customHeight="1" spans="17:17">
      <c r="Q2639" s="194"/>
    </row>
    <row r="2640" ht="15" customHeight="1" spans="17:17">
      <c r="Q2640" s="194"/>
    </row>
    <row r="2641" ht="15" customHeight="1" spans="17:17">
      <c r="Q2641" s="194"/>
    </row>
    <row r="2642" ht="15" customHeight="1" spans="17:17">
      <c r="Q2642" s="194"/>
    </row>
    <row r="2643" ht="15" customHeight="1" spans="17:17">
      <c r="Q2643" s="194"/>
    </row>
    <row r="2644" ht="15" customHeight="1" spans="17:17">
      <c r="Q2644" s="194"/>
    </row>
    <row r="2645" ht="15" customHeight="1" spans="17:17">
      <c r="Q2645" s="194"/>
    </row>
    <row r="2646" ht="15" customHeight="1" spans="17:17">
      <c r="Q2646" s="194"/>
    </row>
    <row r="2647" ht="15" customHeight="1" spans="17:17">
      <c r="Q2647" s="194"/>
    </row>
    <row r="2648" ht="15" customHeight="1" spans="17:17">
      <c r="Q2648" s="194"/>
    </row>
    <row r="2649" ht="15" customHeight="1" spans="17:17">
      <c r="Q2649" s="194"/>
    </row>
    <row r="2650" ht="15" customHeight="1" spans="17:17">
      <c r="Q2650" s="194"/>
    </row>
    <row r="2651" ht="15" customHeight="1" spans="17:17">
      <c r="Q2651" s="194"/>
    </row>
    <row r="2652" ht="15" customHeight="1" spans="17:17">
      <c r="Q2652" s="194"/>
    </row>
    <row r="2653" ht="15" customHeight="1" spans="17:17">
      <c r="Q2653" s="194"/>
    </row>
    <row r="2654" ht="15" customHeight="1" spans="17:17">
      <c r="Q2654" s="194"/>
    </row>
    <row r="2655" ht="15" customHeight="1" spans="17:17">
      <c r="Q2655" s="194"/>
    </row>
    <row r="2656" ht="15" customHeight="1" spans="17:17">
      <c r="Q2656" s="194"/>
    </row>
    <row r="2657" ht="15" customHeight="1" spans="17:17">
      <c r="Q2657" s="194"/>
    </row>
    <row r="2658" ht="15" customHeight="1" spans="17:17">
      <c r="Q2658" s="194"/>
    </row>
    <row r="2659" ht="15" customHeight="1" spans="17:17">
      <c r="Q2659" s="194"/>
    </row>
    <row r="2660" ht="15" customHeight="1" spans="17:17">
      <c r="Q2660" s="194"/>
    </row>
    <row r="2661" ht="15" customHeight="1" spans="17:17">
      <c r="Q2661" s="194"/>
    </row>
    <row r="2662" ht="15" customHeight="1" spans="17:17">
      <c r="Q2662" s="194"/>
    </row>
    <row r="2663" ht="15" customHeight="1" spans="17:17">
      <c r="Q2663" s="194"/>
    </row>
    <row r="2664" ht="15" customHeight="1" spans="17:17">
      <c r="Q2664" s="194"/>
    </row>
    <row r="2665" ht="15" customHeight="1" spans="17:17">
      <c r="Q2665" s="194"/>
    </row>
    <row r="2666" ht="15" customHeight="1" spans="17:17">
      <c r="Q2666" s="194"/>
    </row>
    <row r="2667" ht="15" customHeight="1" spans="17:17">
      <c r="Q2667" s="194"/>
    </row>
    <row r="2668" ht="15" customHeight="1" spans="17:17">
      <c r="Q2668" s="194"/>
    </row>
    <row r="2669" ht="15" customHeight="1" spans="17:17">
      <c r="Q2669" s="194"/>
    </row>
    <row r="2670" ht="15" customHeight="1" spans="17:17">
      <c r="Q2670" s="194"/>
    </row>
    <row r="2671" ht="15" customHeight="1" spans="17:17">
      <c r="Q2671" s="194"/>
    </row>
    <row r="2672" ht="15" customHeight="1" spans="17:17">
      <c r="Q2672" s="194"/>
    </row>
    <row r="2673" ht="15" customHeight="1" spans="17:17">
      <c r="Q2673" s="194"/>
    </row>
    <row r="2674" ht="15" customHeight="1" spans="17:17">
      <c r="Q2674" s="194"/>
    </row>
    <row r="2675" ht="15" customHeight="1" spans="17:17">
      <c r="Q2675" s="194"/>
    </row>
    <row r="2676" ht="15" customHeight="1" spans="17:17">
      <c r="Q2676" s="194"/>
    </row>
    <row r="2677" ht="15" customHeight="1" spans="17:17">
      <c r="Q2677" s="194"/>
    </row>
    <row r="2678" ht="15" customHeight="1" spans="17:17">
      <c r="Q2678" s="194"/>
    </row>
    <row r="2679" ht="15" customHeight="1" spans="17:17">
      <c r="Q2679" s="194"/>
    </row>
    <row r="2680" ht="15" customHeight="1" spans="17:17">
      <c r="Q2680" s="194"/>
    </row>
    <row r="2681" ht="15" customHeight="1" spans="17:17">
      <c r="Q2681" s="194"/>
    </row>
    <row r="2682" ht="15" customHeight="1" spans="17:17">
      <c r="Q2682" s="194"/>
    </row>
    <row r="2683" ht="15" customHeight="1" spans="17:17">
      <c r="Q2683" s="194"/>
    </row>
    <row r="2684" ht="15" customHeight="1" spans="17:17">
      <c r="Q2684" s="194"/>
    </row>
    <row r="2685" ht="15" customHeight="1" spans="17:17">
      <c r="Q2685" s="194"/>
    </row>
    <row r="2686" ht="15" customHeight="1" spans="17:17">
      <c r="Q2686" s="194"/>
    </row>
    <row r="2687" ht="15" customHeight="1" spans="17:17">
      <c r="Q2687" s="194"/>
    </row>
    <row r="2688" ht="15" customHeight="1" spans="17:17">
      <c r="Q2688" s="194"/>
    </row>
    <row r="2689" ht="15" customHeight="1" spans="17:17">
      <c r="Q2689" s="194"/>
    </row>
    <row r="2690" ht="15" customHeight="1" spans="17:17">
      <c r="Q2690" s="194"/>
    </row>
    <row r="2691" ht="15" customHeight="1" spans="17:17">
      <c r="Q2691" s="194"/>
    </row>
    <row r="2692" ht="15" customHeight="1" spans="17:17">
      <c r="Q2692" s="194"/>
    </row>
    <row r="2693" ht="15" customHeight="1" spans="17:17">
      <c r="Q2693" s="194"/>
    </row>
    <row r="2694" ht="15" customHeight="1" spans="17:17">
      <c r="Q2694" s="194"/>
    </row>
    <row r="2695" ht="15" customHeight="1" spans="17:17">
      <c r="Q2695" s="194"/>
    </row>
    <row r="2696" ht="15" customHeight="1" spans="17:17">
      <c r="Q2696" s="194"/>
    </row>
    <row r="2697" ht="15" customHeight="1" spans="17:17">
      <c r="Q2697" s="194"/>
    </row>
    <row r="2698" ht="15" customHeight="1" spans="17:17">
      <c r="Q2698" s="194"/>
    </row>
    <row r="2699" ht="15" customHeight="1" spans="17:17">
      <c r="Q2699" s="194"/>
    </row>
    <row r="2700" ht="15" customHeight="1" spans="17:17">
      <c r="Q2700" s="194"/>
    </row>
    <row r="2701" ht="15" customHeight="1" spans="17:17">
      <c r="Q2701" s="194"/>
    </row>
    <row r="2702" ht="15" customHeight="1" spans="17:17">
      <c r="Q2702" s="194"/>
    </row>
    <row r="2703" ht="15" customHeight="1" spans="17:17">
      <c r="Q2703" s="194"/>
    </row>
    <row r="2704" ht="15" customHeight="1" spans="17:17">
      <c r="Q2704" s="194"/>
    </row>
    <row r="2705" ht="15" customHeight="1" spans="17:17">
      <c r="Q2705" s="194"/>
    </row>
    <row r="2706" ht="15" customHeight="1" spans="17:17">
      <c r="Q2706" s="194"/>
    </row>
    <row r="2707" ht="15" customHeight="1" spans="17:17">
      <c r="Q2707" s="194"/>
    </row>
    <row r="2708" ht="15" customHeight="1" spans="17:17">
      <c r="Q2708" s="194"/>
    </row>
    <row r="2709" ht="15" customHeight="1" spans="17:17">
      <c r="Q2709" s="194"/>
    </row>
    <row r="2710" ht="15" customHeight="1" spans="17:17">
      <c r="Q2710" s="194"/>
    </row>
    <row r="2711" ht="15" customHeight="1" spans="17:17">
      <c r="Q2711" s="194"/>
    </row>
    <row r="2712" ht="15" customHeight="1" spans="17:17">
      <c r="Q2712" s="194"/>
    </row>
    <row r="2713" ht="15" customHeight="1" spans="17:17">
      <c r="Q2713" s="194"/>
    </row>
    <row r="2714" ht="15" customHeight="1" spans="17:17">
      <c r="Q2714" s="194"/>
    </row>
    <row r="2715" ht="15" customHeight="1" spans="17:17">
      <c r="Q2715" s="194"/>
    </row>
    <row r="2716" ht="15" customHeight="1" spans="17:17">
      <c r="Q2716" s="194"/>
    </row>
    <row r="2717" ht="15" customHeight="1" spans="17:17">
      <c r="Q2717" s="194"/>
    </row>
    <row r="2718" ht="15" customHeight="1" spans="17:17">
      <c r="Q2718" s="194"/>
    </row>
    <row r="2719" ht="15" customHeight="1" spans="17:17">
      <c r="Q2719" s="194"/>
    </row>
    <row r="2720" ht="15" customHeight="1" spans="17:17">
      <c r="Q2720" s="194"/>
    </row>
    <row r="2721" ht="15" customHeight="1" spans="17:17">
      <c r="Q2721" s="194"/>
    </row>
    <row r="2722" ht="15" customHeight="1" spans="17:17">
      <c r="Q2722" s="194"/>
    </row>
    <row r="2723" ht="15" customHeight="1" spans="17:17">
      <c r="Q2723" s="194"/>
    </row>
    <row r="2724" ht="15" customHeight="1" spans="17:17">
      <c r="Q2724" s="194"/>
    </row>
    <row r="2725" ht="15" customHeight="1" spans="17:17">
      <c r="Q2725" s="194"/>
    </row>
    <row r="2726" ht="15" customHeight="1" spans="17:17">
      <c r="Q2726" s="194"/>
    </row>
    <row r="2727" ht="15" customHeight="1" spans="17:17">
      <c r="Q2727" s="194"/>
    </row>
    <row r="2728" ht="15" customHeight="1" spans="17:17">
      <c r="Q2728" s="194"/>
    </row>
    <row r="2729" ht="15" customHeight="1" spans="17:17">
      <c r="Q2729" s="194"/>
    </row>
    <row r="2730" ht="15" customHeight="1" spans="17:17">
      <c r="Q2730" s="194"/>
    </row>
    <row r="2731" ht="15" customHeight="1" spans="17:17">
      <c r="Q2731" s="194"/>
    </row>
    <row r="2732" ht="15" customHeight="1" spans="17:17">
      <c r="Q2732" s="194"/>
    </row>
    <row r="2733" ht="15" customHeight="1" spans="17:17">
      <c r="Q2733" s="194"/>
    </row>
    <row r="2734" ht="15" customHeight="1" spans="17:17">
      <c r="Q2734" s="194"/>
    </row>
    <row r="2735" ht="15" customHeight="1" spans="17:17">
      <c r="Q2735" s="194"/>
    </row>
    <row r="2736" ht="15" customHeight="1" spans="17:17">
      <c r="Q2736" s="194"/>
    </row>
    <row r="2737" ht="15" customHeight="1" spans="17:17">
      <c r="Q2737" s="194"/>
    </row>
    <row r="2738" ht="15" customHeight="1" spans="17:17">
      <c r="Q2738" s="194"/>
    </row>
    <row r="2739" ht="15" customHeight="1" spans="17:17">
      <c r="Q2739" s="194"/>
    </row>
    <row r="2740" ht="15" customHeight="1" spans="17:17">
      <c r="Q2740" s="194"/>
    </row>
    <row r="2741" ht="15" customHeight="1" spans="17:17">
      <c r="Q2741" s="194"/>
    </row>
    <row r="2742" ht="15" customHeight="1" spans="17:17">
      <c r="Q2742" s="194"/>
    </row>
    <row r="2743" ht="15" customHeight="1" spans="17:17">
      <c r="Q2743" s="194"/>
    </row>
    <row r="2744" ht="15" customHeight="1" spans="17:17">
      <c r="Q2744" s="194"/>
    </row>
    <row r="2745" ht="15" customHeight="1" spans="17:17">
      <c r="Q2745" s="194"/>
    </row>
    <row r="2746" ht="15" customHeight="1" spans="17:17">
      <c r="Q2746" s="194"/>
    </row>
    <row r="2747" ht="15" customHeight="1" spans="17:17">
      <c r="Q2747" s="194"/>
    </row>
    <row r="2748" ht="15" customHeight="1" spans="17:17">
      <c r="Q2748" s="194"/>
    </row>
    <row r="2749" ht="15" customHeight="1" spans="17:17">
      <c r="Q2749" s="194"/>
    </row>
    <row r="2750" ht="15" customHeight="1" spans="17:17">
      <c r="Q2750" s="194"/>
    </row>
    <row r="2751" ht="15" customHeight="1" spans="17:17">
      <c r="Q2751" s="194"/>
    </row>
    <row r="2752" ht="15" customHeight="1" spans="17:17">
      <c r="Q2752" s="194"/>
    </row>
    <row r="2753" ht="15" customHeight="1" spans="17:17">
      <c r="Q2753" s="194"/>
    </row>
    <row r="2754" ht="15" customHeight="1" spans="17:17">
      <c r="Q2754" s="194"/>
    </row>
    <row r="2755" ht="15" customHeight="1" spans="17:17">
      <c r="Q2755" s="194"/>
    </row>
    <row r="2756" ht="15" customHeight="1" spans="17:17">
      <c r="Q2756" s="194"/>
    </row>
    <row r="2757" ht="15" customHeight="1" spans="17:17">
      <c r="Q2757" s="194"/>
    </row>
    <row r="2758" ht="15" customHeight="1" spans="17:17">
      <c r="Q2758" s="194"/>
    </row>
    <row r="2759" ht="15" customHeight="1" spans="17:17">
      <c r="Q2759" s="194"/>
    </row>
    <row r="2760" ht="15" customHeight="1" spans="17:17">
      <c r="Q2760" s="194"/>
    </row>
    <row r="2761" ht="15" customHeight="1" spans="17:17">
      <c r="Q2761" s="194"/>
    </row>
    <row r="2762" ht="15" customHeight="1" spans="17:17">
      <c r="Q2762" s="194"/>
    </row>
    <row r="2763" ht="15" customHeight="1" spans="17:17">
      <c r="Q2763" s="194"/>
    </row>
    <row r="2764" ht="15" customHeight="1" spans="17:17">
      <c r="Q2764" s="194"/>
    </row>
    <row r="2765" ht="15" customHeight="1" spans="17:17">
      <c r="Q2765" s="194"/>
    </row>
    <row r="2766" ht="15" customHeight="1" spans="17:17">
      <c r="Q2766" s="194"/>
    </row>
    <row r="2767" ht="15" customHeight="1" spans="17:17">
      <c r="Q2767" s="194"/>
    </row>
    <row r="2768" ht="15" customHeight="1" spans="17:17">
      <c r="Q2768" s="194"/>
    </row>
    <row r="2769" ht="15" customHeight="1" spans="17:17">
      <c r="Q2769" s="194"/>
    </row>
    <row r="2770" ht="15" customHeight="1" spans="17:17">
      <c r="Q2770" s="194"/>
    </row>
    <row r="2771" ht="15" customHeight="1" spans="17:17">
      <c r="Q2771" s="194"/>
    </row>
    <row r="2772" ht="15" customHeight="1" spans="17:17">
      <c r="Q2772" s="194"/>
    </row>
    <row r="2773" ht="15" customHeight="1" spans="17:17">
      <c r="Q2773" s="194"/>
    </row>
    <row r="2774" ht="15" customHeight="1" spans="17:17">
      <c r="Q2774" s="194"/>
    </row>
    <row r="2775" ht="15" customHeight="1" spans="17:17">
      <c r="Q2775" s="194"/>
    </row>
    <row r="2776" ht="15" customHeight="1" spans="17:17">
      <c r="Q2776" s="194"/>
    </row>
    <row r="2777" ht="15" customHeight="1" spans="17:17">
      <c r="Q2777" s="194"/>
    </row>
    <row r="2778" ht="15" customHeight="1" spans="17:17">
      <c r="Q2778" s="194"/>
    </row>
    <row r="2779" ht="15" customHeight="1" spans="17:17">
      <c r="Q2779" s="194"/>
    </row>
    <row r="2780" ht="15" customHeight="1" spans="17:17">
      <c r="Q2780" s="194"/>
    </row>
    <row r="2781" ht="15" customHeight="1" spans="17:17">
      <c r="Q2781" s="194"/>
    </row>
    <row r="2782" ht="15" customHeight="1" spans="17:17">
      <c r="Q2782" s="194"/>
    </row>
    <row r="2783" ht="15" customHeight="1" spans="17:17">
      <c r="Q2783" s="194"/>
    </row>
    <row r="2784" ht="15" customHeight="1" spans="17:17">
      <c r="Q2784" s="194"/>
    </row>
    <row r="2785" ht="15" customHeight="1" spans="17:17">
      <c r="Q2785" s="194"/>
    </row>
    <row r="2786" ht="15" customHeight="1" spans="17:17">
      <c r="Q2786" s="194"/>
    </row>
    <row r="2787" ht="15" customHeight="1" spans="17:17">
      <c r="Q2787" s="194"/>
    </row>
    <row r="2788" ht="15" customHeight="1" spans="17:17">
      <c r="Q2788" s="194"/>
    </row>
    <row r="2789" ht="15" customHeight="1" spans="17:17">
      <c r="Q2789" s="194"/>
    </row>
    <row r="2790" ht="15" customHeight="1" spans="17:17">
      <c r="Q2790" s="194"/>
    </row>
    <row r="2791" ht="15" customHeight="1" spans="17:17">
      <c r="Q2791" s="194"/>
    </row>
    <row r="2792" ht="15" customHeight="1" spans="17:17">
      <c r="Q2792" s="194"/>
    </row>
    <row r="2793" ht="15" customHeight="1" spans="17:17">
      <c r="Q2793" s="194"/>
    </row>
    <row r="2794" ht="15" customHeight="1" spans="17:17">
      <c r="Q2794" s="194"/>
    </row>
    <row r="2795" ht="15" customHeight="1" spans="17:17">
      <c r="Q2795" s="194"/>
    </row>
    <row r="2796" ht="15" customHeight="1" spans="17:17">
      <c r="Q2796" s="194"/>
    </row>
    <row r="2797" ht="15" customHeight="1" spans="17:17">
      <c r="Q2797" s="194"/>
    </row>
    <row r="2798" ht="15" customHeight="1" spans="17:17">
      <c r="Q2798" s="194"/>
    </row>
    <row r="2799" ht="15" customHeight="1" spans="17:17">
      <c r="Q2799" s="194"/>
    </row>
    <row r="2800" ht="15" customHeight="1" spans="17:17">
      <c r="Q2800" s="194"/>
    </row>
    <row r="2801" ht="15" customHeight="1" spans="17:17">
      <c r="Q2801" s="194"/>
    </row>
    <row r="2802" ht="15" customHeight="1" spans="17:17">
      <c r="Q2802" s="194"/>
    </row>
    <row r="2803" ht="15" customHeight="1" spans="17:17">
      <c r="Q2803" s="194"/>
    </row>
    <row r="2804" ht="15" customHeight="1" spans="17:17">
      <c r="Q2804" s="194"/>
    </row>
    <row r="2805" ht="15" customHeight="1" spans="17:17">
      <c r="Q2805" s="194"/>
    </row>
    <row r="2806" ht="15" customHeight="1" spans="17:17">
      <c r="Q2806" s="194"/>
    </row>
    <row r="2807" ht="15" customHeight="1" spans="17:17">
      <c r="Q2807" s="194"/>
    </row>
    <row r="2808" ht="15" customHeight="1" spans="17:17">
      <c r="Q2808" s="194"/>
    </row>
    <row r="2809" ht="15" customHeight="1" spans="17:17">
      <c r="Q2809" s="194"/>
    </row>
    <row r="2810" ht="15" customHeight="1" spans="17:17">
      <c r="Q2810" s="194"/>
    </row>
    <row r="2811" ht="15" customHeight="1" spans="17:17">
      <c r="Q2811" s="194"/>
    </row>
    <row r="2812" ht="15" customHeight="1" spans="17:17">
      <c r="Q2812" s="194"/>
    </row>
    <row r="2813" ht="15" customHeight="1" spans="17:17">
      <c r="Q2813" s="194"/>
    </row>
    <row r="2814" ht="15" customHeight="1" spans="17:17">
      <c r="Q2814" s="194"/>
    </row>
    <row r="2815" ht="15" customHeight="1" spans="17:17">
      <c r="Q2815" s="194"/>
    </row>
    <row r="2816" ht="15" customHeight="1" spans="17:17">
      <c r="Q2816" s="194"/>
    </row>
    <row r="2817" ht="15" customHeight="1" spans="17:17">
      <c r="Q2817" s="194"/>
    </row>
    <row r="2818" ht="15" customHeight="1" spans="17:17">
      <c r="Q2818" s="194"/>
    </row>
    <row r="2819" ht="15" customHeight="1" spans="17:17">
      <c r="Q2819" s="194"/>
    </row>
    <row r="2820" ht="15" customHeight="1" spans="17:17">
      <c r="Q2820" s="194"/>
    </row>
    <row r="2821" ht="15" customHeight="1" spans="17:17">
      <c r="Q2821" s="194"/>
    </row>
    <row r="2822" ht="15" customHeight="1" spans="17:17">
      <c r="Q2822" s="194"/>
    </row>
    <row r="2823" ht="15" customHeight="1" spans="17:17">
      <c r="Q2823" s="194"/>
    </row>
    <row r="2824" ht="15" customHeight="1" spans="17:17">
      <c r="Q2824" s="194"/>
    </row>
    <row r="2825" ht="15" customHeight="1" spans="17:17">
      <c r="Q2825" s="194"/>
    </row>
    <row r="2826" ht="15" customHeight="1" spans="17:17">
      <c r="Q2826" s="194"/>
    </row>
    <row r="2827" ht="15" customHeight="1" spans="17:17">
      <c r="Q2827" s="194"/>
    </row>
    <row r="2828" ht="15" customHeight="1" spans="17:17">
      <c r="Q2828" s="194"/>
    </row>
    <row r="2829" ht="15" customHeight="1" spans="17:17">
      <c r="Q2829" s="194"/>
    </row>
    <row r="2830" ht="15" customHeight="1" spans="17:17">
      <c r="Q2830" s="194"/>
    </row>
    <row r="2831" ht="15" customHeight="1" spans="17:17">
      <c r="Q2831" s="194"/>
    </row>
    <row r="2832" ht="15" customHeight="1" spans="17:17">
      <c r="Q2832" s="194"/>
    </row>
    <row r="2833" ht="15" customHeight="1" spans="17:17">
      <c r="Q2833" s="194"/>
    </row>
    <row r="2834" ht="15" customHeight="1" spans="17:17">
      <c r="Q2834" s="194"/>
    </row>
    <row r="2835" ht="15" customHeight="1" spans="17:17">
      <c r="Q2835" s="194"/>
    </row>
    <row r="2836" ht="15" customHeight="1" spans="17:17">
      <c r="Q2836" s="194"/>
    </row>
    <row r="2837" ht="15" customHeight="1" spans="17:17">
      <c r="Q2837" s="194"/>
    </row>
    <row r="2838" ht="15" customHeight="1" spans="17:17">
      <c r="Q2838" s="194"/>
    </row>
    <row r="2839" ht="15" customHeight="1" spans="17:17">
      <c r="Q2839" s="194"/>
    </row>
    <row r="2840" ht="15" customHeight="1" spans="17:17">
      <c r="Q2840" s="194"/>
    </row>
    <row r="2841" ht="15" customHeight="1" spans="17:17">
      <c r="Q2841" s="194"/>
    </row>
    <row r="2842" ht="15" customHeight="1" spans="17:17">
      <c r="Q2842" s="194"/>
    </row>
    <row r="2843" ht="15" customHeight="1" spans="17:17">
      <c r="Q2843" s="194"/>
    </row>
    <row r="2844" ht="15" customHeight="1" spans="17:17">
      <c r="Q2844" s="194"/>
    </row>
    <row r="2845" ht="15" customHeight="1" spans="17:17">
      <c r="Q2845" s="194"/>
    </row>
    <row r="2846" ht="15" customHeight="1" spans="17:17">
      <c r="Q2846" s="194"/>
    </row>
    <row r="2847" ht="15" customHeight="1" spans="17:17">
      <c r="Q2847" s="194"/>
    </row>
    <row r="2848" ht="15" customHeight="1" spans="17:17">
      <c r="Q2848" s="194"/>
    </row>
    <row r="2849" ht="15" customHeight="1" spans="17:17">
      <c r="Q2849" s="194"/>
    </row>
    <row r="2850" ht="15" customHeight="1" spans="17:17">
      <c r="Q2850" s="194"/>
    </row>
    <row r="2851" ht="15" customHeight="1" spans="17:17">
      <c r="Q2851" s="194"/>
    </row>
    <row r="2852" ht="15" customHeight="1" spans="17:17">
      <c r="Q2852" s="194"/>
    </row>
    <row r="2853" ht="15" customHeight="1" spans="17:17">
      <c r="Q2853" s="194"/>
    </row>
    <row r="2854" ht="15" customHeight="1" spans="17:17">
      <c r="Q2854" s="194"/>
    </row>
    <row r="2855" ht="15" customHeight="1" spans="17:17">
      <c r="Q2855" s="194"/>
    </row>
    <row r="2856" ht="15" customHeight="1" spans="17:17">
      <c r="Q2856" s="194"/>
    </row>
    <row r="2857" ht="15" customHeight="1" spans="17:17">
      <c r="Q2857" s="194"/>
    </row>
    <row r="2858" ht="15" customHeight="1" spans="17:17">
      <c r="Q2858" s="194"/>
    </row>
    <row r="2859" ht="15" customHeight="1" spans="17:17">
      <c r="Q2859" s="194"/>
    </row>
    <row r="2860" ht="15" customHeight="1" spans="17:17">
      <c r="Q2860" s="194"/>
    </row>
    <row r="2861" ht="15" customHeight="1" spans="17:17">
      <c r="Q2861" s="194"/>
    </row>
    <row r="2862" ht="15" customHeight="1" spans="17:17">
      <c r="Q2862" s="194"/>
    </row>
    <row r="2863" ht="15" customHeight="1" spans="17:17">
      <c r="Q2863" s="194"/>
    </row>
    <row r="2864" ht="15" customHeight="1" spans="17:17">
      <c r="Q2864" s="194"/>
    </row>
    <row r="2865" ht="15" customHeight="1" spans="17:17">
      <c r="Q2865" s="194"/>
    </row>
    <row r="2866" ht="15" customHeight="1" spans="17:17">
      <c r="Q2866" s="194"/>
    </row>
    <row r="2867" ht="15" customHeight="1" spans="17:17">
      <c r="Q2867" s="194"/>
    </row>
    <row r="2868" ht="15" customHeight="1" spans="17:17">
      <c r="Q2868" s="194"/>
    </row>
    <row r="2869" ht="15" customHeight="1" spans="17:17">
      <c r="Q2869" s="194"/>
    </row>
    <row r="2870" ht="15" customHeight="1" spans="17:17">
      <c r="Q2870" s="194"/>
    </row>
    <row r="2871" ht="15" customHeight="1" spans="17:17">
      <c r="Q2871" s="194"/>
    </row>
    <row r="2872" ht="15" customHeight="1" spans="17:17">
      <c r="Q2872" s="194"/>
    </row>
    <row r="2873" ht="15" customHeight="1" spans="17:17">
      <c r="Q2873" s="194"/>
    </row>
    <row r="2874" ht="15" customHeight="1" spans="17:17">
      <c r="Q2874" s="194"/>
    </row>
    <row r="2875" ht="15" customHeight="1" spans="17:17">
      <c r="Q2875" s="194"/>
    </row>
    <row r="2876" ht="15" customHeight="1" spans="17:17">
      <c r="Q2876" s="194"/>
    </row>
    <row r="2877" ht="15" customHeight="1" spans="17:17">
      <c r="Q2877" s="194"/>
    </row>
    <row r="2878" ht="15" customHeight="1" spans="17:17">
      <c r="Q2878" s="194"/>
    </row>
    <row r="2879" ht="15" customHeight="1" spans="17:17">
      <c r="Q2879" s="194"/>
    </row>
    <row r="2880" ht="15" customHeight="1" spans="17:17">
      <c r="Q2880" s="194"/>
    </row>
    <row r="2881" ht="15" customHeight="1" spans="17:17">
      <c r="Q2881" s="194"/>
    </row>
    <row r="2882" ht="15" customHeight="1" spans="17:17">
      <c r="Q2882" s="194"/>
    </row>
    <row r="2883" ht="15" customHeight="1" spans="17:17">
      <c r="Q2883" s="194"/>
    </row>
    <row r="2884" ht="15" customHeight="1" spans="17:17">
      <c r="Q2884" s="194"/>
    </row>
    <row r="2885" ht="15" customHeight="1" spans="17:17">
      <c r="Q2885" s="194"/>
    </row>
    <row r="2886" ht="15" customHeight="1" spans="17:17">
      <c r="Q2886" s="194"/>
    </row>
    <row r="2887" ht="15" customHeight="1" spans="17:17">
      <c r="Q2887" s="194"/>
    </row>
    <row r="2888" ht="15" customHeight="1" spans="17:17">
      <c r="Q2888" s="194"/>
    </row>
    <row r="2889" ht="15" customHeight="1" spans="17:17">
      <c r="Q2889" s="194"/>
    </row>
    <row r="2890" ht="15" customHeight="1" spans="17:17">
      <c r="Q2890" s="194"/>
    </row>
    <row r="2891" ht="15" customHeight="1" spans="17:17">
      <c r="Q2891" s="194"/>
    </row>
    <row r="2892" ht="15" customHeight="1" spans="17:17">
      <c r="Q2892" s="194"/>
    </row>
    <row r="2893" ht="15" customHeight="1" spans="17:17">
      <c r="Q2893" s="194"/>
    </row>
    <row r="2894" ht="15" customHeight="1" spans="17:17">
      <c r="Q2894" s="194"/>
    </row>
    <row r="2895" ht="15" customHeight="1" spans="17:17">
      <c r="Q2895" s="194"/>
    </row>
    <row r="2896" ht="15" customHeight="1" spans="17:17">
      <c r="Q2896" s="194"/>
    </row>
    <row r="2897" ht="15" customHeight="1" spans="17:17">
      <c r="Q2897" s="194"/>
    </row>
    <row r="2898" ht="15" customHeight="1" spans="17:17">
      <c r="Q2898" s="194"/>
    </row>
    <row r="2899" ht="15" customHeight="1" spans="17:17">
      <c r="Q2899" s="194"/>
    </row>
    <row r="2900" ht="15" customHeight="1" spans="17:17">
      <c r="Q2900" s="194"/>
    </row>
    <row r="2901" ht="15" customHeight="1" spans="17:17">
      <c r="Q2901" s="194"/>
    </row>
    <row r="2902" ht="15" customHeight="1" spans="17:17">
      <c r="Q2902" s="194"/>
    </row>
    <row r="2903" ht="15" customHeight="1" spans="17:17">
      <c r="Q2903" s="194"/>
    </row>
    <row r="2904" ht="15" customHeight="1" spans="17:17">
      <c r="Q2904" s="194"/>
    </row>
    <row r="2905" ht="15" customHeight="1" spans="17:17">
      <c r="Q2905" s="194"/>
    </row>
    <row r="2906" ht="15" customHeight="1" spans="17:17">
      <c r="Q2906" s="194"/>
    </row>
    <row r="2907" ht="15" customHeight="1" spans="17:17">
      <c r="Q2907" s="194"/>
    </row>
    <row r="2908" ht="15" customHeight="1" spans="17:17">
      <c r="Q2908" s="194"/>
    </row>
    <row r="2909" ht="15" customHeight="1" spans="17:17">
      <c r="Q2909" s="194"/>
    </row>
    <row r="2910" ht="15" customHeight="1" spans="17:17">
      <c r="Q2910" s="194"/>
    </row>
    <row r="2911" ht="15" customHeight="1" spans="17:17">
      <c r="Q2911" s="194"/>
    </row>
    <row r="2912" ht="15" customHeight="1" spans="17:17">
      <c r="Q2912" s="194"/>
    </row>
    <row r="2913" ht="15" customHeight="1" spans="17:17">
      <c r="Q2913" s="194"/>
    </row>
    <row r="2914" ht="15" customHeight="1" spans="17:17">
      <c r="Q2914" s="194"/>
    </row>
    <row r="2915" ht="15" customHeight="1" spans="17:17">
      <c r="Q2915" s="194"/>
    </row>
    <row r="2916" ht="15" customHeight="1" spans="17:17">
      <c r="Q2916" s="194"/>
    </row>
    <row r="2917" ht="15" customHeight="1" spans="17:17">
      <c r="Q2917" s="194"/>
    </row>
    <row r="2918" ht="15" customHeight="1" spans="17:17">
      <c r="Q2918" s="194"/>
    </row>
    <row r="2919" ht="15" customHeight="1" spans="17:17">
      <c r="Q2919" s="194"/>
    </row>
    <row r="2920" ht="15" customHeight="1" spans="17:17">
      <c r="Q2920" s="194"/>
    </row>
    <row r="2921" ht="15" customHeight="1" spans="17:17">
      <c r="Q2921" s="194"/>
    </row>
    <row r="2922" ht="15" customHeight="1" spans="17:17">
      <c r="Q2922" s="194"/>
    </row>
    <row r="2923" ht="15" customHeight="1" spans="17:17">
      <c r="Q2923" s="194"/>
    </row>
    <row r="2924" ht="15" customHeight="1" spans="17:17">
      <c r="Q2924" s="194"/>
    </row>
    <row r="2925" ht="15" customHeight="1" spans="17:17">
      <c r="Q2925" s="194"/>
    </row>
    <row r="2926" ht="15" customHeight="1" spans="17:17">
      <c r="Q2926" s="194"/>
    </row>
    <row r="2927" ht="15" customHeight="1" spans="17:17">
      <c r="Q2927" s="194"/>
    </row>
    <row r="2928" ht="15" customHeight="1" spans="17:17">
      <c r="Q2928" s="194"/>
    </row>
    <row r="2929" ht="15" customHeight="1" spans="17:17">
      <c r="Q2929" s="194"/>
    </row>
    <row r="2930" ht="15" customHeight="1" spans="17:17">
      <c r="Q2930" s="194"/>
    </row>
    <row r="2931" ht="15" customHeight="1" spans="17:17">
      <c r="Q2931" s="194"/>
    </row>
    <row r="2932" ht="15" customHeight="1" spans="17:17">
      <c r="Q2932" s="194"/>
    </row>
    <row r="2933" ht="15" customHeight="1" spans="17:17">
      <c r="Q2933" s="194"/>
    </row>
    <row r="2934" ht="15" customHeight="1" spans="17:17">
      <c r="Q2934" s="194"/>
    </row>
    <row r="2935" ht="15" customHeight="1" spans="17:17">
      <c r="Q2935" s="194"/>
    </row>
    <row r="2936" ht="15" customHeight="1" spans="17:17">
      <c r="Q2936" s="194"/>
    </row>
    <row r="2937" ht="15" customHeight="1" spans="17:17">
      <c r="Q2937" s="194"/>
    </row>
    <row r="2938" ht="15" customHeight="1" spans="17:17">
      <c r="Q2938" s="194"/>
    </row>
    <row r="2939" ht="15" customHeight="1" spans="17:17">
      <c r="Q2939" s="194"/>
    </row>
    <row r="2940" ht="15" customHeight="1" spans="17:17">
      <c r="Q2940" s="194"/>
    </row>
    <row r="2941" ht="15" customHeight="1" spans="17:17">
      <c r="Q2941" s="194"/>
    </row>
    <row r="2942" ht="15" customHeight="1" spans="17:17">
      <c r="Q2942" s="194"/>
    </row>
    <row r="2943" ht="15" customHeight="1" spans="17:17">
      <c r="Q2943" s="194"/>
    </row>
    <row r="2944" ht="15" customHeight="1" spans="17:17">
      <c r="Q2944" s="194"/>
    </row>
    <row r="2945" ht="15" customHeight="1" spans="17:17">
      <c r="Q2945" s="194"/>
    </row>
    <row r="2946" ht="15" customHeight="1" spans="17:17">
      <c r="Q2946" s="194"/>
    </row>
    <row r="2947" ht="15" customHeight="1" spans="17:17">
      <c r="Q2947" s="194"/>
    </row>
    <row r="2948" ht="15" customHeight="1" spans="17:17">
      <c r="Q2948" s="194"/>
    </row>
    <row r="2949" ht="15" customHeight="1" spans="17:17">
      <c r="Q2949" s="194"/>
    </row>
    <row r="2950" ht="15" customHeight="1" spans="17:17">
      <c r="Q2950" s="194"/>
    </row>
    <row r="2951" ht="15" customHeight="1" spans="17:17">
      <c r="Q2951" s="194"/>
    </row>
    <row r="2952" ht="15" customHeight="1" spans="17:17">
      <c r="Q2952" s="194"/>
    </row>
    <row r="2953" ht="15" customHeight="1" spans="17:17">
      <c r="Q2953" s="194"/>
    </row>
    <row r="2954" ht="15" customHeight="1" spans="17:17">
      <c r="Q2954" s="194"/>
    </row>
    <row r="2955" ht="15" customHeight="1" spans="17:17">
      <c r="Q2955" s="194"/>
    </row>
    <row r="2956" ht="15" customHeight="1" spans="17:17">
      <c r="Q2956" s="194"/>
    </row>
    <row r="2957" ht="15" customHeight="1" spans="17:17">
      <c r="Q2957" s="194"/>
    </row>
    <row r="2958" ht="15" customHeight="1" spans="17:17">
      <c r="Q2958" s="194"/>
    </row>
    <row r="2959" ht="15" customHeight="1" spans="17:17">
      <c r="Q2959" s="194"/>
    </row>
    <row r="2960" ht="15" customHeight="1" spans="17:17">
      <c r="Q2960" s="194"/>
    </row>
    <row r="2961" ht="15" customHeight="1" spans="17:17">
      <c r="Q2961" s="194"/>
    </row>
    <row r="2962" ht="15" customHeight="1" spans="17:17">
      <c r="Q2962" s="194"/>
    </row>
    <row r="2963" ht="15" customHeight="1" spans="17:17">
      <c r="Q2963" s="194"/>
    </row>
    <row r="2964" ht="15" customHeight="1" spans="17:17">
      <c r="Q2964" s="194"/>
    </row>
    <row r="2965" ht="15" customHeight="1" spans="17:17">
      <c r="Q2965" s="196"/>
    </row>
    <row r="2966" ht="15" customHeight="1" spans="17:17">
      <c r="Q2966" s="196"/>
    </row>
    <row r="2967" ht="15" customHeight="1" spans="17:17">
      <c r="Q2967" s="196"/>
    </row>
  </sheetData>
  <mergeCells count="21">
    <mergeCell ref="A1:P1"/>
    <mergeCell ref="A3:P3"/>
    <mergeCell ref="K5:L5"/>
    <mergeCell ref="A131:D131"/>
    <mergeCell ref="A132:D132"/>
    <mergeCell ref="A133:D133"/>
    <mergeCell ref="A5:A6"/>
    <mergeCell ref="B5:B6"/>
    <mergeCell ref="C5:C6"/>
    <mergeCell ref="D5:D6"/>
    <mergeCell ref="E5:E6"/>
    <mergeCell ref="F5:F6"/>
    <mergeCell ref="G5:G6"/>
    <mergeCell ref="H5:H6"/>
    <mergeCell ref="I5:I6"/>
    <mergeCell ref="J5:J6"/>
    <mergeCell ref="M5:M6"/>
    <mergeCell ref="N5:N6"/>
    <mergeCell ref="O5:O6"/>
    <mergeCell ref="P5:P6"/>
    <mergeCell ref="Q5:Q6"/>
  </mergeCells>
  <printOptions horizontalCentered="1"/>
  <pageMargins left="0.551181102362205" right="0.551181102362205" top="0.984251968503937" bottom="0.83" header="0.511811023622047" footer="0.590551181102362"/>
  <pageSetup paperSize="9" scale="67" fitToHeight="0" orientation="landscape"/>
  <headerFooter alignWithMargins="0">
    <oddFooter>&amp;C&amp;9共&amp;N页第&amp;P页
</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874"/>
  <sheetViews>
    <sheetView view="pageBreakPreview" zoomScale="90" zoomScaleNormal="100" topLeftCell="E7" workbookViewId="0">
      <selection activeCell="K24" sqref="F19 K24"/>
    </sheetView>
  </sheetViews>
  <sheetFormatPr defaultColWidth="9" defaultRowHeight="15.75"/>
  <cols>
    <col min="1" max="1" width="4.6" style="134" customWidth="1"/>
    <col min="2" max="2" width="9.7" style="134" customWidth="1"/>
    <col min="3" max="3" width="21.1" style="134" customWidth="1"/>
    <col min="4" max="4" width="22.6" style="134" customWidth="1"/>
    <col min="5" max="5" width="17.5" style="135" customWidth="1"/>
    <col min="6" max="6" width="22.4" style="136" customWidth="1"/>
    <col min="7" max="7" width="4.7" style="137" customWidth="1"/>
    <col min="8" max="8" width="4.6" style="137" customWidth="1"/>
    <col min="9" max="9" width="13.6" style="134" customWidth="1"/>
    <col min="10" max="10" width="9.5" style="134" hidden="1" customWidth="1"/>
    <col min="11" max="12" width="12.6" style="134" customWidth="1"/>
    <col min="13" max="13" width="12.4" style="214" customWidth="1" outlineLevel="1"/>
    <col min="14" max="15" width="11.6" style="137" customWidth="1" outlineLevel="1"/>
    <col min="16" max="16" width="19.9" style="139" customWidth="1" outlineLevel="1"/>
    <col min="17" max="17" width="8.7" style="134" customWidth="1" outlineLevel="1"/>
    <col min="18" max="18" width="9" style="134"/>
    <col min="19" max="19" width="9" style="134" hidden="1" customWidth="1"/>
    <col min="20" max="16384" width="9" style="134"/>
  </cols>
  <sheetData>
    <row r="1" ht="24.9" customHeight="1" spans="1:16">
      <c r="A1" s="140" t="s">
        <v>5082</v>
      </c>
      <c r="B1" s="140"/>
      <c r="C1" s="140"/>
      <c r="D1" s="140"/>
      <c r="E1" s="140"/>
      <c r="F1" s="140"/>
      <c r="G1" s="140"/>
      <c r="H1" s="140"/>
      <c r="I1" s="140"/>
      <c r="J1" s="140"/>
      <c r="K1" s="140"/>
      <c r="L1" s="140"/>
      <c r="M1" s="134"/>
      <c r="N1" s="134"/>
      <c r="O1" s="134"/>
      <c r="P1" s="134"/>
    </row>
    <row r="2" ht="14.1" customHeight="1" spans="1:16">
      <c r="A2" s="141"/>
      <c r="B2" s="141"/>
      <c r="C2" s="141"/>
      <c r="D2" s="142"/>
      <c r="E2" s="143"/>
      <c r="F2" s="144"/>
      <c r="G2" s="143"/>
      <c r="H2" s="143"/>
      <c r="I2" s="142"/>
      <c r="J2" s="142"/>
      <c r="K2" s="142"/>
      <c r="L2" s="142"/>
      <c r="N2" s="143"/>
      <c r="O2" s="143"/>
      <c r="P2" s="168" t="s">
        <v>3875</v>
      </c>
    </row>
    <row r="3" ht="14.1" customHeight="1" spans="1:16">
      <c r="A3" s="143" t="s">
        <v>5083</v>
      </c>
      <c r="B3" s="143"/>
      <c r="C3" s="143"/>
      <c r="D3" s="143"/>
      <c r="E3" s="143"/>
      <c r="F3" s="143"/>
      <c r="G3" s="143"/>
      <c r="H3" s="143"/>
      <c r="I3" s="143"/>
      <c r="J3" s="143"/>
      <c r="K3" s="143"/>
      <c r="L3" s="143"/>
      <c r="M3" s="169"/>
      <c r="N3" s="169"/>
      <c r="O3" s="169"/>
      <c r="P3" s="169"/>
    </row>
    <row r="4" ht="15.9" customHeight="1" spans="1:16">
      <c r="A4" s="145" t="s">
        <v>5437</v>
      </c>
      <c r="B4" s="145"/>
      <c r="C4" s="142"/>
      <c r="D4" s="142"/>
      <c r="E4" s="143"/>
      <c r="F4" s="144"/>
      <c r="G4" s="143"/>
      <c r="H4" s="143"/>
      <c r="I4" s="142"/>
      <c r="J4" s="142"/>
      <c r="K4" s="142"/>
      <c r="L4" s="142"/>
      <c r="N4" s="143"/>
      <c r="O4" s="143"/>
      <c r="P4" s="170" t="s">
        <v>3878</v>
      </c>
    </row>
    <row r="5" s="133" customFormat="1" ht="20.1" customHeight="1" spans="1:17">
      <c r="A5" s="146" t="s">
        <v>134</v>
      </c>
      <c r="B5" s="147" t="s">
        <v>5085</v>
      </c>
      <c r="C5" s="148" t="s">
        <v>5086</v>
      </c>
      <c r="D5" s="148" t="s">
        <v>5087</v>
      </c>
      <c r="E5" s="148" t="s">
        <v>331</v>
      </c>
      <c r="F5" s="148" t="s">
        <v>3771</v>
      </c>
      <c r="G5" s="146" t="s">
        <v>335</v>
      </c>
      <c r="H5" s="148" t="s">
        <v>332</v>
      </c>
      <c r="I5" s="148" t="s">
        <v>5088</v>
      </c>
      <c r="J5" s="148" t="s">
        <v>3790</v>
      </c>
      <c r="K5" s="146" t="s">
        <v>139</v>
      </c>
      <c r="L5" s="146"/>
      <c r="M5" s="219" t="s">
        <v>140</v>
      </c>
      <c r="N5" s="220"/>
      <c r="O5" s="221"/>
      <c r="P5" s="173" t="s">
        <v>143</v>
      </c>
      <c r="Q5" s="190" t="s">
        <v>5089</v>
      </c>
    </row>
    <row r="6" s="133" customFormat="1" ht="20.1" customHeight="1" spans="1:17">
      <c r="A6" s="146"/>
      <c r="B6" s="149"/>
      <c r="C6" s="148"/>
      <c r="D6" s="148"/>
      <c r="E6" s="148"/>
      <c r="F6" s="148"/>
      <c r="G6" s="146"/>
      <c r="H6" s="148"/>
      <c r="I6" s="148"/>
      <c r="J6" s="148"/>
      <c r="K6" s="172" t="s">
        <v>3854</v>
      </c>
      <c r="L6" s="172" t="s">
        <v>3855</v>
      </c>
      <c r="M6" s="171" t="s">
        <v>3854</v>
      </c>
      <c r="N6" s="172" t="s">
        <v>5090</v>
      </c>
      <c r="O6" s="146" t="s">
        <v>3855</v>
      </c>
      <c r="P6" s="173"/>
      <c r="Q6" s="190"/>
    </row>
    <row r="7" s="133" customFormat="1" ht="21" customHeight="1" spans="1:22">
      <c r="A7" s="146">
        <v>1</v>
      </c>
      <c r="B7" s="150">
        <v>10</v>
      </c>
      <c r="C7" s="152" t="s">
        <v>5438</v>
      </c>
      <c r="D7" s="156" t="s">
        <v>5439</v>
      </c>
      <c r="E7" s="159"/>
      <c r="F7" s="153" t="s">
        <v>5440</v>
      </c>
      <c r="G7" s="19">
        <v>1</v>
      </c>
      <c r="H7" s="155" t="s">
        <v>342</v>
      </c>
      <c r="I7" s="181">
        <v>20091007</v>
      </c>
      <c r="J7" s="174"/>
      <c r="K7" s="184">
        <v>118000</v>
      </c>
      <c r="L7" s="184">
        <v>5900</v>
      </c>
      <c r="M7" s="184">
        <f>K7*95%</f>
        <v>112100</v>
      </c>
      <c r="N7" s="222">
        <f>V7</f>
        <v>7</v>
      </c>
      <c r="O7" s="223">
        <f>M7*N7/100</f>
        <v>7847</v>
      </c>
      <c r="P7" s="180"/>
      <c r="Q7" s="229">
        <v>2009</v>
      </c>
      <c r="R7" s="133">
        <f>2018-Q7</f>
        <v>9</v>
      </c>
      <c r="S7" s="192"/>
      <c r="T7" s="133">
        <f>(10-R7)/10*100</f>
        <v>10</v>
      </c>
      <c r="U7" s="133">
        <v>5</v>
      </c>
      <c r="V7" s="133">
        <f>T7*40%+U7*60%</f>
        <v>7</v>
      </c>
    </row>
    <row r="8" s="133" customFormat="1" ht="21" customHeight="1" spans="1:22">
      <c r="A8" s="146">
        <v>2</v>
      </c>
      <c r="B8" s="150">
        <v>11</v>
      </c>
      <c r="C8" s="152" t="s">
        <v>5441</v>
      </c>
      <c r="D8" s="156" t="s">
        <v>5439</v>
      </c>
      <c r="E8" s="159"/>
      <c r="F8" s="153" t="s">
        <v>5440</v>
      </c>
      <c r="G8" s="19">
        <v>1</v>
      </c>
      <c r="H8" s="155" t="s">
        <v>342</v>
      </c>
      <c r="I8" s="181">
        <v>20091007</v>
      </c>
      <c r="J8" s="174"/>
      <c r="K8" s="184">
        <v>118000</v>
      </c>
      <c r="L8" s="184">
        <v>5900</v>
      </c>
      <c r="M8" s="184">
        <f t="shared" ref="M8:M37" si="0">K8*95%</f>
        <v>112100</v>
      </c>
      <c r="N8" s="222">
        <f t="shared" ref="N8:N20" si="1">V8</f>
        <v>7</v>
      </c>
      <c r="O8" s="223">
        <f t="shared" ref="O8:O37" si="2">M8*N8/100</f>
        <v>7847</v>
      </c>
      <c r="P8" s="180"/>
      <c r="Q8" s="229">
        <v>2009</v>
      </c>
      <c r="R8" s="133">
        <f t="shared" ref="R8:R37" si="3">2018-Q8</f>
        <v>9</v>
      </c>
      <c r="S8" s="192">
        <v>14</v>
      </c>
      <c r="T8" s="133">
        <f t="shared" ref="T8:T21" si="4">(10-R8)/10*100</f>
        <v>10</v>
      </c>
      <c r="U8" s="133">
        <v>5</v>
      </c>
      <c r="V8" s="133">
        <f t="shared" ref="V8:V37" si="5">T8*40%+U8*60%</f>
        <v>7</v>
      </c>
    </row>
    <row r="9" s="133" customFormat="1" ht="21" customHeight="1" spans="1:22">
      <c r="A9" s="146">
        <v>3</v>
      </c>
      <c r="B9" s="150">
        <v>212</v>
      </c>
      <c r="C9" s="152" t="s">
        <v>5442</v>
      </c>
      <c r="D9" s="156" t="s">
        <v>5439</v>
      </c>
      <c r="E9" s="159"/>
      <c r="F9" s="152" t="s">
        <v>5440</v>
      </c>
      <c r="G9" s="19">
        <v>1</v>
      </c>
      <c r="H9" s="155" t="s">
        <v>342</v>
      </c>
      <c r="I9" s="181">
        <v>20130128</v>
      </c>
      <c r="J9" s="174"/>
      <c r="K9" s="184">
        <v>170000</v>
      </c>
      <c r="L9" s="184">
        <v>60987.77</v>
      </c>
      <c r="M9" s="184">
        <f t="shared" si="0"/>
        <v>161500</v>
      </c>
      <c r="N9" s="222">
        <v>8</v>
      </c>
      <c r="O9" s="223">
        <f t="shared" si="2"/>
        <v>12920</v>
      </c>
      <c r="P9" s="199"/>
      <c r="Q9" s="229">
        <v>2013</v>
      </c>
      <c r="R9" s="133">
        <f t="shared" si="3"/>
        <v>5</v>
      </c>
      <c r="S9" s="192">
        <v>14</v>
      </c>
      <c r="T9" s="133">
        <f t="shared" si="4"/>
        <v>50</v>
      </c>
      <c r="U9" s="133">
        <v>5</v>
      </c>
      <c r="V9" s="133">
        <f t="shared" si="5"/>
        <v>23</v>
      </c>
    </row>
    <row r="10" s="133" customFormat="1" ht="21" customHeight="1" spans="1:22">
      <c r="A10" s="146">
        <v>4</v>
      </c>
      <c r="B10" s="150">
        <v>17</v>
      </c>
      <c r="C10" s="152" t="s">
        <v>5443</v>
      </c>
      <c r="D10" s="156" t="s">
        <v>5439</v>
      </c>
      <c r="E10" s="159"/>
      <c r="F10" s="153" t="s">
        <v>5440</v>
      </c>
      <c r="G10" s="19">
        <v>1</v>
      </c>
      <c r="H10" s="155" t="s">
        <v>342</v>
      </c>
      <c r="I10" s="181">
        <v>20110416</v>
      </c>
      <c r="J10" s="174"/>
      <c r="K10" s="184">
        <v>170000</v>
      </c>
      <c r="L10" s="224">
        <v>46889.99</v>
      </c>
      <c r="M10" s="184">
        <f t="shared" si="0"/>
        <v>161500</v>
      </c>
      <c r="N10" s="222">
        <v>8</v>
      </c>
      <c r="O10" s="223">
        <f t="shared" si="2"/>
        <v>12920</v>
      </c>
      <c r="P10" s="198"/>
      <c r="Q10" s="229">
        <v>2011</v>
      </c>
      <c r="R10" s="133">
        <f t="shared" si="3"/>
        <v>7</v>
      </c>
      <c r="S10" s="192">
        <v>11</v>
      </c>
      <c r="T10" s="133">
        <f t="shared" si="4"/>
        <v>30</v>
      </c>
      <c r="U10" s="133">
        <v>5</v>
      </c>
      <c r="V10" s="133">
        <f t="shared" si="5"/>
        <v>15</v>
      </c>
    </row>
    <row r="11" s="133" customFormat="1" ht="21" customHeight="1" spans="1:22">
      <c r="A11" s="146">
        <v>5</v>
      </c>
      <c r="B11" s="150">
        <v>18</v>
      </c>
      <c r="C11" s="152" t="s">
        <v>5443</v>
      </c>
      <c r="D11" s="156" t="s">
        <v>5439</v>
      </c>
      <c r="E11" s="159"/>
      <c r="F11" s="153" t="s">
        <v>5440</v>
      </c>
      <c r="G11" s="19">
        <v>1</v>
      </c>
      <c r="H11" s="155" t="s">
        <v>342</v>
      </c>
      <c r="I11" s="181">
        <v>20110416</v>
      </c>
      <c r="J11" s="174"/>
      <c r="K11" s="184">
        <v>170000</v>
      </c>
      <c r="L11" s="225"/>
      <c r="M11" s="184">
        <f t="shared" si="0"/>
        <v>161500</v>
      </c>
      <c r="N11" s="222">
        <v>8</v>
      </c>
      <c r="O11" s="223">
        <f t="shared" si="2"/>
        <v>12920</v>
      </c>
      <c r="P11" s="198"/>
      <c r="Q11" s="229">
        <v>2011</v>
      </c>
      <c r="R11" s="133">
        <f t="shared" si="3"/>
        <v>7</v>
      </c>
      <c r="S11" s="192">
        <v>16</v>
      </c>
      <c r="T11" s="133">
        <f t="shared" si="4"/>
        <v>30</v>
      </c>
      <c r="U11" s="133">
        <v>5</v>
      </c>
      <c r="V11" s="133">
        <f t="shared" si="5"/>
        <v>15</v>
      </c>
    </row>
    <row r="12" s="133" customFormat="1" ht="21" customHeight="1" spans="1:22">
      <c r="A12" s="146">
        <v>6</v>
      </c>
      <c r="B12" s="150">
        <v>19</v>
      </c>
      <c r="C12" s="152" t="s">
        <v>5443</v>
      </c>
      <c r="D12" s="156" t="s">
        <v>5439</v>
      </c>
      <c r="E12" s="159"/>
      <c r="F12" s="153" t="s">
        <v>5440</v>
      </c>
      <c r="G12" s="19">
        <v>1</v>
      </c>
      <c r="H12" s="155" t="s">
        <v>342</v>
      </c>
      <c r="I12" s="181">
        <v>20110416</v>
      </c>
      <c r="J12" s="174"/>
      <c r="K12" s="184">
        <v>170000</v>
      </c>
      <c r="L12" s="225"/>
      <c r="M12" s="184">
        <f t="shared" si="0"/>
        <v>161500</v>
      </c>
      <c r="N12" s="222">
        <v>8</v>
      </c>
      <c r="O12" s="223">
        <f t="shared" si="2"/>
        <v>12920</v>
      </c>
      <c r="P12" s="198"/>
      <c r="Q12" s="229">
        <v>2011</v>
      </c>
      <c r="R12" s="133">
        <f t="shared" si="3"/>
        <v>7</v>
      </c>
      <c r="S12" s="192">
        <v>11.5</v>
      </c>
      <c r="T12" s="133">
        <f t="shared" si="4"/>
        <v>30</v>
      </c>
      <c r="U12" s="133">
        <v>5</v>
      </c>
      <c r="V12" s="133">
        <f t="shared" si="5"/>
        <v>15</v>
      </c>
    </row>
    <row r="13" s="133" customFormat="1" ht="21" customHeight="1" spans="1:22">
      <c r="A13" s="146">
        <v>7</v>
      </c>
      <c r="B13" s="150">
        <v>20</v>
      </c>
      <c r="C13" s="152" t="s">
        <v>5443</v>
      </c>
      <c r="D13" s="156" t="s">
        <v>5439</v>
      </c>
      <c r="E13" s="159"/>
      <c r="F13" s="153" t="s">
        <v>5440</v>
      </c>
      <c r="G13" s="19">
        <v>1</v>
      </c>
      <c r="H13" s="155" t="s">
        <v>342</v>
      </c>
      <c r="I13" s="181">
        <v>20110410</v>
      </c>
      <c r="J13" s="174"/>
      <c r="K13" s="184">
        <v>116000</v>
      </c>
      <c r="L13" s="225"/>
      <c r="M13" s="184">
        <f t="shared" si="0"/>
        <v>110200</v>
      </c>
      <c r="N13" s="222">
        <v>8</v>
      </c>
      <c r="O13" s="223">
        <f t="shared" si="2"/>
        <v>8816</v>
      </c>
      <c r="P13" s="198"/>
      <c r="Q13" s="229">
        <v>2011</v>
      </c>
      <c r="R13" s="133">
        <f t="shared" si="3"/>
        <v>7</v>
      </c>
      <c r="S13" s="192">
        <v>11.5</v>
      </c>
      <c r="T13" s="133">
        <f t="shared" si="4"/>
        <v>30</v>
      </c>
      <c r="U13" s="133">
        <v>5</v>
      </c>
      <c r="V13" s="133">
        <f t="shared" si="5"/>
        <v>15</v>
      </c>
    </row>
    <row r="14" s="133" customFormat="1" ht="21" customHeight="1" spans="1:22">
      <c r="A14" s="146">
        <v>8</v>
      </c>
      <c r="B14" s="150">
        <v>21</v>
      </c>
      <c r="C14" s="152" t="s">
        <v>5443</v>
      </c>
      <c r="D14" s="156" t="s">
        <v>5439</v>
      </c>
      <c r="E14" s="159"/>
      <c r="F14" s="153" t="s">
        <v>5440</v>
      </c>
      <c r="G14" s="19">
        <v>1</v>
      </c>
      <c r="H14" s="155" t="s">
        <v>342</v>
      </c>
      <c r="I14" s="181">
        <v>20110410</v>
      </c>
      <c r="J14" s="174"/>
      <c r="K14" s="184">
        <v>116000</v>
      </c>
      <c r="L14" s="226"/>
      <c r="M14" s="184">
        <f t="shared" si="0"/>
        <v>110200</v>
      </c>
      <c r="N14" s="222">
        <v>8</v>
      </c>
      <c r="O14" s="223">
        <f t="shared" si="2"/>
        <v>8816</v>
      </c>
      <c r="P14" s="180"/>
      <c r="Q14" s="229">
        <v>2011</v>
      </c>
      <c r="R14" s="133">
        <f t="shared" si="3"/>
        <v>7</v>
      </c>
      <c r="S14" s="192">
        <v>1</v>
      </c>
      <c r="T14" s="133">
        <f t="shared" si="4"/>
        <v>30</v>
      </c>
      <c r="U14" s="133">
        <v>5</v>
      </c>
      <c r="V14" s="133">
        <f t="shared" si="5"/>
        <v>15</v>
      </c>
    </row>
    <row r="15" s="133" customFormat="1" ht="21" customHeight="1" spans="1:22">
      <c r="A15" s="146">
        <v>9</v>
      </c>
      <c r="B15" s="150">
        <v>22</v>
      </c>
      <c r="C15" s="152" t="s">
        <v>5444</v>
      </c>
      <c r="D15" s="156" t="s">
        <v>5439</v>
      </c>
      <c r="E15" s="159"/>
      <c r="F15" s="153" t="s">
        <v>5440</v>
      </c>
      <c r="G15" s="19">
        <v>1</v>
      </c>
      <c r="H15" s="155" t="s">
        <v>342</v>
      </c>
      <c r="I15" s="181">
        <v>20111001</v>
      </c>
      <c r="J15" s="174"/>
      <c r="K15" s="184">
        <v>170000</v>
      </c>
      <c r="L15" s="184">
        <v>8500</v>
      </c>
      <c r="M15" s="184">
        <f t="shared" si="0"/>
        <v>161500</v>
      </c>
      <c r="N15" s="222">
        <v>8</v>
      </c>
      <c r="O15" s="223">
        <f t="shared" si="2"/>
        <v>12920</v>
      </c>
      <c r="P15" s="180"/>
      <c r="Q15" s="229">
        <v>2011</v>
      </c>
      <c r="R15" s="133">
        <f t="shared" si="3"/>
        <v>7</v>
      </c>
      <c r="S15" s="192">
        <v>1</v>
      </c>
      <c r="T15" s="133">
        <f t="shared" si="4"/>
        <v>30</v>
      </c>
      <c r="U15" s="133">
        <v>5</v>
      </c>
      <c r="V15" s="133">
        <f t="shared" si="5"/>
        <v>15</v>
      </c>
    </row>
    <row r="16" s="133" customFormat="1" ht="21" customHeight="1" spans="1:22">
      <c r="A16" s="146">
        <v>10</v>
      </c>
      <c r="B16" s="150">
        <v>77</v>
      </c>
      <c r="C16" s="152" t="s">
        <v>5445</v>
      </c>
      <c r="D16" s="156" t="s">
        <v>5439</v>
      </c>
      <c r="E16" s="159"/>
      <c r="F16" s="152" t="s">
        <v>5440</v>
      </c>
      <c r="G16" s="19">
        <v>1</v>
      </c>
      <c r="H16" s="155" t="s">
        <v>342</v>
      </c>
      <c r="I16" s="181">
        <v>20091007</v>
      </c>
      <c r="J16" s="174"/>
      <c r="K16" s="184">
        <v>172000</v>
      </c>
      <c r="L16" s="184">
        <v>8600</v>
      </c>
      <c r="M16" s="184">
        <f t="shared" si="0"/>
        <v>163400</v>
      </c>
      <c r="N16" s="222">
        <f t="shared" si="1"/>
        <v>7</v>
      </c>
      <c r="O16" s="223">
        <f t="shared" si="2"/>
        <v>11438</v>
      </c>
      <c r="P16" s="180"/>
      <c r="Q16" s="229">
        <v>2009</v>
      </c>
      <c r="R16" s="133">
        <f t="shared" si="3"/>
        <v>9</v>
      </c>
      <c r="S16" s="192">
        <v>1.4</v>
      </c>
      <c r="T16" s="133">
        <f t="shared" si="4"/>
        <v>10</v>
      </c>
      <c r="U16" s="133">
        <v>5</v>
      </c>
      <c r="V16" s="133">
        <f t="shared" si="5"/>
        <v>7</v>
      </c>
    </row>
    <row r="17" s="133" customFormat="1" ht="21" customHeight="1" spans="1:22">
      <c r="A17" s="146">
        <v>11</v>
      </c>
      <c r="B17" s="150">
        <v>78</v>
      </c>
      <c r="C17" s="152" t="s">
        <v>5446</v>
      </c>
      <c r="D17" s="156" t="s">
        <v>5439</v>
      </c>
      <c r="E17" s="159"/>
      <c r="F17" s="152" t="s">
        <v>5440</v>
      </c>
      <c r="G17" s="19">
        <v>1</v>
      </c>
      <c r="H17" s="155" t="s">
        <v>342</v>
      </c>
      <c r="I17" s="181">
        <v>20110601</v>
      </c>
      <c r="J17" s="174"/>
      <c r="K17" s="184">
        <v>118000</v>
      </c>
      <c r="L17" s="184">
        <v>5900</v>
      </c>
      <c r="M17" s="184">
        <f t="shared" si="0"/>
        <v>112100</v>
      </c>
      <c r="N17" s="222">
        <v>8</v>
      </c>
      <c r="O17" s="223">
        <f t="shared" si="2"/>
        <v>8968</v>
      </c>
      <c r="P17" s="199"/>
      <c r="Q17" s="229">
        <v>2011</v>
      </c>
      <c r="R17" s="133">
        <f t="shared" si="3"/>
        <v>7</v>
      </c>
      <c r="S17" s="192">
        <v>1.4</v>
      </c>
      <c r="T17" s="133">
        <f t="shared" si="4"/>
        <v>30</v>
      </c>
      <c r="U17" s="133">
        <v>5</v>
      </c>
      <c r="V17" s="133">
        <f t="shared" si="5"/>
        <v>15</v>
      </c>
    </row>
    <row r="18" s="133" customFormat="1" ht="21" customHeight="1" spans="1:22">
      <c r="A18" s="146">
        <v>12</v>
      </c>
      <c r="B18" s="150">
        <v>79</v>
      </c>
      <c r="C18" s="152" t="s">
        <v>5447</v>
      </c>
      <c r="D18" s="156" t="s">
        <v>5439</v>
      </c>
      <c r="E18" s="159"/>
      <c r="F18" s="152" t="s">
        <v>5440</v>
      </c>
      <c r="G18" s="19">
        <v>1</v>
      </c>
      <c r="H18" s="155" t="s">
        <v>342</v>
      </c>
      <c r="I18" s="181">
        <v>20091007</v>
      </c>
      <c r="J18" s="174"/>
      <c r="K18" s="184">
        <v>118000</v>
      </c>
      <c r="L18" s="184">
        <v>5900</v>
      </c>
      <c r="M18" s="184">
        <f t="shared" si="0"/>
        <v>112100</v>
      </c>
      <c r="N18" s="222">
        <f t="shared" si="1"/>
        <v>7</v>
      </c>
      <c r="O18" s="223">
        <f t="shared" si="2"/>
        <v>7847</v>
      </c>
      <c r="P18" s="198"/>
      <c r="Q18" s="229">
        <v>2009</v>
      </c>
      <c r="R18" s="133">
        <f t="shared" si="3"/>
        <v>9</v>
      </c>
      <c r="S18" s="192">
        <v>1</v>
      </c>
      <c r="T18" s="133">
        <f t="shared" si="4"/>
        <v>10</v>
      </c>
      <c r="U18" s="133">
        <v>5</v>
      </c>
      <c r="V18" s="133">
        <f t="shared" si="5"/>
        <v>7</v>
      </c>
    </row>
    <row r="19" s="133" customFormat="1" ht="21" customHeight="1" spans="1:22">
      <c r="A19" s="146">
        <v>13</v>
      </c>
      <c r="B19" s="150">
        <v>80</v>
      </c>
      <c r="C19" s="152" t="s">
        <v>5448</v>
      </c>
      <c r="D19" s="156" t="s">
        <v>5439</v>
      </c>
      <c r="E19" s="159"/>
      <c r="F19" s="152" t="s">
        <v>5440</v>
      </c>
      <c r="G19" s="19">
        <v>1</v>
      </c>
      <c r="H19" s="155" t="s">
        <v>342</v>
      </c>
      <c r="I19" s="181">
        <v>20091007</v>
      </c>
      <c r="J19" s="174"/>
      <c r="K19" s="184">
        <v>118000</v>
      </c>
      <c r="L19" s="184">
        <v>5900</v>
      </c>
      <c r="M19" s="184">
        <f t="shared" si="0"/>
        <v>112100</v>
      </c>
      <c r="N19" s="222">
        <f t="shared" si="1"/>
        <v>7</v>
      </c>
      <c r="O19" s="223">
        <f t="shared" si="2"/>
        <v>7847</v>
      </c>
      <c r="P19" s="198"/>
      <c r="Q19" s="229">
        <v>2009</v>
      </c>
      <c r="R19" s="133">
        <f t="shared" si="3"/>
        <v>9</v>
      </c>
      <c r="S19" s="192">
        <v>1.4</v>
      </c>
      <c r="T19" s="133">
        <f t="shared" si="4"/>
        <v>10</v>
      </c>
      <c r="U19" s="133">
        <v>5</v>
      </c>
      <c r="V19" s="133">
        <f t="shared" si="5"/>
        <v>7</v>
      </c>
    </row>
    <row r="20" s="133" customFormat="1" ht="21" customHeight="1" spans="1:22">
      <c r="A20" s="146">
        <v>14</v>
      </c>
      <c r="B20" s="150">
        <v>81</v>
      </c>
      <c r="C20" s="152" t="s">
        <v>5449</v>
      </c>
      <c r="D20" s="156" t="s">
        <v>5439</v>
      </c>
      <c r="E20" s="159"/>
      <c r="F20" s="152" t="s">
        <v>5440</v>
      </c>
      <c r="G20" s="19">
        <v>1</v>
      </c>
      <c r="H20" s="155" t="s">
        <v>342</v>
      </c>
      <c r="I20" s="181">
        <v>20091007</v>
      </c>
      <c r="J20" s="174"/>
      <c r="K20" s="184">
        <v>118000</v>
      </c>
      <c r="L20" s="184">
        <v>5900</v>
      </c>
      <c r="M20" s="184">
        <f t="shared" si="0"/>
        <v>112100</v>
      </c>
      <c r="N20" s="222">
        <f t="shared" si="1"/>
        <v>7</v>
      </c>
      <c r="O20" s="223">
        <f t="shared" si="2"/>
        <v>7847</v>
      </c>
      <c r="P20" s="198"/>
      <c r="Q20" s="229">
        <v>2009</v>
      </c>
      <c r="R20" s="133">
        <f t="shared" si="3"/>
        <v>9</v>
      </c>
      <c r="S20" s="192">
        <v>1.5</v>
      </c>
      <c r="T20" s="133">
        <f t="shared" si="4"/>
        <v>10</v>
      </c>
      <c r="U20" s="133">
        <v>5</v>
      </c>
      <c r="V20" s="133">
        <f t="shared" si="5"/>
        <v>7</v>
      </c>
    </row>
    <row r="21" s="133" customFormat="1" ht="21" customHeight="1" spans="1:22">
      <c r="A21" s="146">
        <v>15</v>
      </c>
      <c r="B21" s="150">
        <v>12</v>
      </c>
      <c r="C21" s="152" t="s">
        <v>5450</v>
      </c>
      <c r="D21" s="156" t="s">
        <v>5439</v>
      </c>
      <c r="E21" s="159"/>
      <c r="F21" s="153" t="s">
        <v>5440</v>
      </c>
      <c r="G21" s="19">
        <v>1</v>
      </c>
      <c r="H21" s="155" t="s">
        <v>342</v>
      </c>
      <c r="I21" s="181">
        <v>20110601</v>
      </c>
      <c r="J21" s="174"/>
      <c r="K21" s="184">
        <v>118000</v>
      </c>
      <c r="L21" s="184">
        <v>5900</v>
      </c>
      <c r="M21" s="184">
        <f t="shared" si="0"/>
        <v>112100</v>
      </c>
      <c r="N21" s="222">
        <v>8</v>
      </c>
      <c r="O21" s="223">
        <f t="shared" si="2"/>
        <v>8968</v>
      </c>
      <c r="P21" s="198"/>
      <c r="Q21" s="229">
        <v>2011</v>
      </c>
      <c r="R21" s="133">
        <f t="shared" si="3"/>
        <v>7</v>
      </c>
      <c r="S21" s="192">
        <v>2</v>
      </c>
      <c r="T21" s="133">
        <f t="shared" si="4"/>
        <v>30</v>
      </c>
      <c r="U21" s="133">
        <v>5</v>
      </c>
      <c r="V21" s="133">
        <f t="shared" si="5"/>
        <v>15</v>
      </c>
    </row>
    <row r="22" s="133" customFormat="1" ht="21" customHeight="1" spans="1:22">
      <c r="A22" s="146">
        <v>16</v>
      </c>
      <c r="B22" s="150">
        <v>13</v>
      </c>
      <c r="C22" s="152" t="s">
        <v>5451</v>
      </c>
      <c r="D22" s="156" t="s">
        <v>5452</v>
      </c>
      <c r="E22" s="159"/>
      <c r="F22" s="153" t="s">
        <v>5440</v>
      </c>
      <c r="G22" s="19">
        <v>1</v>
      </c>
      <c r="H22" s="155" t="s">
        <v>342</v>
      </c>
      <c r="I22" s="181">
        <v>20101031</v>
      </c>
      <c r="J22" s="174"/>
      <c r="K22" s="184">
        <v>130500</v>
      </c>
      <c r="L22" s="184">
        <v>6525</v>
      </c>
      <c r="M22" s="184">
        <f t="shared" si="0"/>
        <v>123975</v>
      </c>
      <c r="N22" s="222">
        <v>2</v>
      </c>
      <c r="O22" s="223">
        <f t="shared" si="2"/>
        <v>2479.5</v>
      </c>
      <c r="P22" s="198"/>
      <c r="Q22" s="229">
        <v>2010</v>
      </c>
      <c r="R22" s="133">
        <f t="shared" si="3"/>
        <v>8</v>
      </c>
      <c r="S22" s="192">
        <v>14</v>
      </c>
      <c r="T22" s="133">
        <f>(13-R22)/13*100</f>
        <v>38.4615384615385</v>
      </c>
      <c r="U22" s="133">
        <v>5</v>
      </c>
      <c r="V22" s="133">
        <f t="shared" si="5"/>
        <v>18.3846153846154</v>
      </c>
    </row>
    <row r="23" s="133" customFormat="1" ht="21" customHeight="1" spans="1:22">
      <c r="A23" s="146">
        <v>17</v>
      </c>
      <c r="B23" s="150">
        <v>23</v>
      </c>
      <c r="C23" s="152" t="s">
        <v>5453</v>
      </c>
      <c r="D23" s="156" t="s">
        <v>5142</v>
      </c>
      <c r="E23" s="159"/>
      <c r="F23" s="153" t="s">
        <v>5440</v>
      </c>
      <c r="G23" s="19">
        <v>1</v>
      </c>
      <c r="H23" s="155" t="s">
        <v>342</v>
      </c>
      <c r="I23" s="181">
        <v>20110414</v>
      </c>
      <c r="J23" s="174"/>
      <c r="K23" s="184">
        <v>143000</v>
      </c>
      <c r="L23" s="184">
        <v>7150</v>
      </c>
      <c r="M23" s="184">
        <f t="shared" si="0"/>
        <v>135850</v>
      </c>
      <c r="N23" s="222">
        <v>7</v>
      </c>
      <c r="O23" s="223">
        <f t="shared" si="2"/>
        <v>9509.5</v>
      </c>
      <c r="P23" s="198"/>
      <c r="Q23" s="229">
        <v>2011</v>
      </c>
      <c r="R23" s="133">
        <f t="shared" si="3"/>
        <v>7</v>
      </c>
      <c r="S23" s="192">
        <v>22</v>
      </c>
      <c r="T23" s="133">
        <f t="shared" ref="T23:T37" si="6">(13-R23)/13*100</f>
        <v>46.1538461538462</v>
      </c>
      <c r="U23" s="133">
        <v>5</v>
      </c>
      <c r="V23" s="133">
        <f t="shared" si="5"/>
        <v>21.4615384615385</v>
      </c>
    </row>
    <row r="24" s="133" customFormat="1" ht="21" customHeight="1" spans="1:22">
      <c r="A24" s="146">
        <v>18</v>
      </c>
      <c r="B24" s="150">
        <v>24</v>
      </c>
      <c r="C24" s="152" t="s">
        <v>5454</v>
      </c>
      <c r="D24" s="156" t="s">
        <v>5455</v>
      </c>
      <c r="E24" s="159"/>
      <c r="F24" s="153" t="s">
        <v>5440</v>
      </c>
      <c r="G24" s="19">
        <v>1</v>
      </c>
      <c r="H24" s="155" t="s">
        <v>342</v>
      </c>
      <c r="I24" s="181">
        <v>20130128</v>
      </c>
      <c r="J24" s="174"/>
      <c r="K24" s="184">
        <v>286000</v>
      </c>
      <c r="L24" s="184">
        <v>14300</v>
      </c>
      <c r="M24" s="184">
        <f t="shared" si="0"/>
        <v>271700</v>
      </c>
      <c r="N24" s="222">
        <v>3</v>
      </c>
      <c r="O24" s="223">
        <f t="shared" si="2"/>
        <v>8151</v>
      </c>
      <c r="P24" s="198"/>
      <c r="Q24" s="229">
        <v>2013</v>
      </c>
      <c r="R24" s="133">
        <f t="shared" si="3"/>
        <v>5</v>
      </c>
      <c r="S24" s="192">
        <v>2</v>
      </c>
      <c r="T24" s="133">
        <f t="shared" si="6"/>
        <v>61.5384615384615</v>
      </c>
      <c r="U24" s="133">
        <v>5</v>
      </c>
      <c r="V24" s="133">
        <f t="shared" si="5"/>
        <v>27.6153846153846</v>
      </c>
    </row>
    <row r="25" s="133" customFormat="1" ht="21" customHeight="1" spans="1:22">
      <c r="A25" s="146">
        <v>19</v>
      </c>
      <c r="B25" s="150">
        <v>25</v>
      </c>
      <c r="C25" s="152" t="s">
        <v>5456</v>
      </c>
      <c r="D25" s="156" t="s">
        <v>5457</v>
      </c>
      <c r="E25" s="159"/>
      <c r="F25" s="153" t="s">
        <v>5440</v>
      </c>
      <c r="G25" s="19">
        <v>1</v>
      </c>
      <c r="H25" s="155" t="s">
        <v>342</v>
      </c>
      <c r="I25" s="181">
        <v>20120327</v>
      </c>
      <c r="J25" s="174"/>
      <c r="K25" s="184">
        <v>46000</v>
      </c>
      <c r="L25" s="184">
        <v>2300</v>
      </c>
      <c r="M25" s="184">
        <f t="shared" si="0"/>
        <v>43700</v>
      </c>
      <c r="N25" s="222">
        <v>13</v>
      </c>
      <c r="O25" s="223">
        <f t="shared" si="2"/>
        <v>5681</v>
      </c>
      <c r="P25" s="198"/>
      <c r="Q25" s="229">
        <v>2012</v>
      </c>
      <c r="R25" s="133">
        <f t="shared" si="3"/>
        <v>6</v>
      </c>
      <c r="S25" s="192">
        <v>10</v>
      </c>
      <c r="T25" s="133">
        <f t="shared" si="6"/>
        <v>53.8461538461538</v>
      </c>
      <c r="U25" s="133">
        <v>5</v>
      </c>
      <c r="V25" s="133">
        <f t="shared" si="5"/>
        <v>24.5384615384615</v>
      </c>
    </row>
    <row r="26" s="133" customFormat="1" ht="21" customHeight="1" spans="1:22">
      <c r="A26" s="146">
        <v>20</v>
      </c>
      <c r="B26" s="150">
        <v>26</v>
      </c>
      <c r="C26" s="152" t="s">
        <v>5458</v>
      </c>
      <c r="D26" s="156" t="s">
        <v>5457</v>
      </c>
      <c r="E26" s="159"/>
      <c r="F26" s="153" t="s">
        <v>5440</v>
      </c>
      <c r="G26" s="19">
        <v>1</v>
      </c>
      <c r="H26" s="155" t="s">
        <v>342</v>
      </c>
      <c r="I26" s="181">
        <v>20120327</v>
      </c>
      <c r="J26" s="174"/>
      <c r="K26" s="184">
        <v>46000</v>
      </c>
      <c r="L26" s="184">
        <v>2300</v>
      </c>
      <c r="M26" s="184">
        <f t="shared" si="0"/>
        <v>43700</v>
      </c>
      <c r="N26" s="222">
        <v>13</v>
      </c>
      <c r="O26" s="223">
        <f t="shared" si="2"/>
        <v>5681</v>
      </c>
      <c r="P26" s="198"/>
      <c r="Q26" s="229">
        <v>2012</v>
      </c>
      <c r="R26" s="133">
        <f t="shared" si="3"/>
        <v>6</v>
      </c>
      <c r="S26" s="192">
        <v>1</v>
      </c>
      <c r="T26" s="133">
        <f t="shared" si="6"/>
        <v>53.8461538461538</v>
      </c>
      <c r="U26" s="133">
        <v>5</v>
      </c>
      <c r="V26" s="133">
        <f t="shared" si="5"/>
        <v>24.5384615384615</v>
      </c>
    </row>
    <row r="27" s="133" customFormat="1" ht="21" customHeight="1" spans="1:22">
      <c r="A27" s="146">
        <v>21</v>
      </c>
      <c r="B27" s="150">
        <v>14</v>
      </c>
      <c r="C27" s="152" t="s">
        <v>5459</v>
      </c>
      <c r="D27" s="156" t="s">
        <v>5460</v>
      </c>
      <c r="E27" s="159"/>
      <c r="F27" s="153" t="s">
        <v>5440</v>
      </c>
      <c r="G27" s="19">
        <v>1</v>
      </c>
      <c r="H27" s="155" t="s">
        <v>342</v>
      </c>
      <c r="I27" s="181">
        <v>20130128</v>
      </c>
      <c r="J27" s="174"/>
      <c r="K27" s="184">
        <v>183000</v>
      </c>
      <c r="L27" s="184">
        <v>9150</v>
      </c>
      <c r="M27" s="184">
        <f t="shared" si="0"/>
        <v>173850</v>
      </c>
      <c r="N27" s="222">
        <v>3</v>
      </c>
      <c r="O27" s="223">
        <f t="shared" si="2"/>
        <v>5215.5</v>
      </c>
      <c r="P27" s="198"/>
      <c r="Q27" s="229">
        <v>2013</v>
      </c>
      <c r="R27" s="133">
        <f t="shared" si="3"/>
        <v>5</v>
      </c>
      <c r="S27" s="192">
        <v>1</v>
      </c>
      <c r="T27" s="133">
        <f t="shared" si="6"/>
        <v>61.5384615384615</v>
      </c>
      <c r="U27" s="133">
        <v>5</v>
      </c>
      <c r="V27" s="133">
        <f t="shared" si="5"/>
        <v>27.6153846153846</v>
      </c>
    </row>
    <row r="28" s="133" customFormat="1" ht="21" customHeight="1" spans="1:22">
      <c r="A28" s="146">
        <v>22</v>
      </c>
      <c r="B28" s="150">
        <v>141</v>
      </c>
      <c r="C28" s="152" t="s">
        <v>5461</v>
      </c>
      <c r="D28" s="156" t="s">
        <v>5462</v>
      </c>
      <c r="E28" s="159"/>
      <c r="F28" s="162" t="s">
        <v>5440</v>
      </c>
      <c r="G28" s="19">
        <v>1</v>
      </c>
      <c r="H28" s="155" t="s">
        <v>342</v>
      </c>
      <c r="I28" s="181">
        <v>20100401</v>
      </c>
      <c r="J28" s="174"/>
      <c r="K28" s="184">
        <v>144000</v>
      </c>
      <c r="L28" s="184">
        <v>32280</v>
      </c>
      <c r="M28" s="184">
        <f t="shared" si="0"/>
        <v>136800</v>
      </c>
      <c r="N28" s="222">
        <v>8</v>
      </c>
      <c r="O28" s="223">
        <f t="shared" si="2"/>
        <v>10944</v>
      </c>
      <c r="P28" s="198"/>
      <c r="Q28" s="229">
        <v>2010</v>
      </c>
      <c r="R28" s="133">
        <f t="shared" si="3"/>
        <v>8</v>
      </c>
      <c r="S28" s="192">
        <v>3</v>
      </c>
      <c r="T28" s="133">
        <f t="shared" si="6"/>
        <v>38.4615384615385</v>
      </c>
      <c r="U28" s="133">
        <v>5</v>
      </c>
      <c r="V28" s="133">
        <f t="shared" si="5"/>
        <v>18.3846153846154</v>
      </c>
    </row>
    <row r="29" s="133" customFormat="1" ht="21" customHeight="1" spans="1:22">
      <c r="A29" s="146">
        <v>23</v>
      </c>
      <c r="B29" s="150">
        <v>142</v>
      </c>
      <c r="C29" s="152" t="s">
        <v>5463</v>
      </c>
      <c r="D29" s="156" t="s">
        <v>5462</v>
      </c>
      <c r="E29" s="159"/>
      <c r="F29" s="162" t="s">
        <v>5440</v>
      </c>
      <c r="G29" s="19">
        <v>1</v>
      </c>
      <c r="H29" s="155" t="s">
        <v>342</v>
      </c>
      <c r="I29" s="181">
        <v>20100401</v>
      </c>
      <c r="J29" s="174"/>
      <c r="K29" s="184">
        <v>144000</v>
      </c>
      <c r="L29" s="184">
        <v>32280</v>
      </c>
      <c r="M29" s="184">
        <f t="shared" si="0"/>
        <v>136800</v>
      </c>
      <c r="N29" s="222">
        <v>8</v>
      </c>
      <c r="O29" s="223">
        <f t="shared" si="2"/>
        <v>10944</v>
      </c>
      <c r="P29" s="198"/>
      <c r="Q29" s="229">
        <v>2010</v>
      </c>
      <c r="R29" s="133">
        <f t="shared" si="3"/>
        <v>8</v>
      </c>
      <c r="S29" s="192">
        <v>16</v>
      </c>
      <c r="T29" s="133">
        <f t="shared" si="6"/>
        <v>38.4615384615385</v>
      </c>
      <c r="U29" s="133">
        <v>5</v>
      </c>
      <c r="V29" s="133">
        <f t="shared" si="5"/>
        <v>18.3846153846154</v>
      </c>
    </row>
    <row r="30" s="133" customFormat="1" ht="21" customHeight="1" spans="1:22">
      <c r="A30" s="146">
        <v>24</v>
      </c>
      <c r="B30" s="150">
        <v>143</v>
      </c>
      <c r="C30" s="152" t="s">
        <v>5464</v>
      </c>
      <c r="D30" s="156" t="s">
        <v>5462</v>
      </c>
      <c r="E30" s="159"/>
      <c r="F30" s="162" t="s">
        <v>5440</v>
      </c>
      <c r="G30" s="19">
        <v>1</v>
      </c>
      <c r="H30" s="155" t="s">
        <v>342</v>
      </c>
      <c r="I30" s="181">
        <v>20100401</v>
      </c>
      <c r="J30" s="174"/>
      <c r="K30" s="184">
        <v>144000</v>
      </c>
      <c r="L30" s="184">
        <v>32280</v>
      </c>
      <c r="M30" s="184">
        <f t="shared" si="0"/>
        <v>136800</v>
      </c>
      <c r="N30" s="222">
        <v>8</v>
      </c>
      <c r="O30" s="223">
        <f t="shared" si="2"/>
        <v>10944</v>
      </c>
      <c r="P30" s="198"/>
      <c r="Q30" s="229">
        <v>2010</v>
      </c>
      <c r="R30" s="133">
        <f t="shared" si="3"/>
        <v>8</v>
      </c>
      <c r="S30" s="192">
        <v>16</v>
      </c>
      <c r="T30" s="133">
        <f t="shared" si="6"/>
        <v>38.4615384615385</v>
      </c>
      <c r="U30" s="133">
        <v>5</v>
      </c>
      <c r="V30" s="133">
        <f t="shared" si="5"/>
        <v>18.3846153846154</v>
      </c>
    </row>
    <row r="31" s="133" customFormat="1" ht="21" customHeight="1" spans="1:22">
      <c r="A31" s="146">
        <v>25</v>
      </c>
      <c r="B31" s="150">
        <v>144</v>
      </c>
      <c r="C31" s="152" t="s">
        <v>5465</v>
      </c>
      <c r="D31" s="156" t="s">
        <v>5466</v>
      </c>
      <c r="E31" s="159"/>
      <c r="F31" s="162" t="s">
        <v>5467</v>
      </c>
      <c r="G31" s="19">
        <v>1</v>
      </c>
      <c r="H31" s="155" t="s">
        <v>342</v>
      </c>
      <c r="I31" s="181">
        <v>20100401</v>
      </c>
      <c r="J31" s="174"/>
      <c r="K31" s="184">
        <v>62000</v>
      </c>
      <c r="L31" s="184">
        <v>14389.49</v>
      </c>
      <c r="M31" s="184">
        <f t="shared" si="0"/>
        <v>58900</v>
      </c>
      <c r="N31" s="222">
        <v>8</v>
      </c>
      <c r="O31" s="223">
        <f t="shared" si="2"/>
        <v>4712</v>
      </c>
      <c r="P31" s="198"/>
      <c r="Q31" s="229">
        <v>2010</v>
      </c>
      <c r="R31" s="133">
        <f t="shared" si="3"/>
        <v>8</v>
      </c>
      <c r="S31" s="192">
        <v>14</v>
      </c>
      <c r="T31" s="133">
        <f t="shared" si="6"/>
        <v>38.4615384615385</v>
      </c>
      <c r="U31" s="133">
        <v>5</v>
      </c>
      <c r="V31" s="133">
        <f t="shared" si="5"/>
        <v>18.3846153846154</v>
      </c>
    </row>
    <row r="32" s="133" customFormat="1" ht="21" customHeight="1" spans="1:22">
      <c r="A32" s="146">
        <v>26</v>
      </c>
      <c r="B32" s="150">
        <v>145</v>
      </c>
      <c r="C32" s="152" t="s">
        <v>5468</v>
      </c>
      <c r="D32" s="156" t="s">
        <v>5469</v>
      </c>
      <c r="E32" s="159"/>
      <c r="F32" s="162" t="s">
        <v>5440</v>
      </c>
      <c r="G32" s="19">
        <v>1</v>
      </c>
      <c r="H32" s="155" t="s">
        <v>342</v>
      </c>
      <c r="I32" s="181">
        <v>20101031</v>
      </c>
      <c r="J32" s="174"/>
      <c r="K32" s="184">
        <v>85000</v>
      </c>
      <c r="L32" s="184">
        <v>21072.6</v>
      </c>
      <c r="M32" s="184">
        <f t="shared" si="0"/>
        <v>80750</v>
      </c>
      <c r="N32" s="222">
        <v>11</v>
      </c>
      <c r="O32" s="223">
        <f t="shared" si="2"/>
        <v>8882.5</v>
      </c>
      <c r="P32" s="198"/>
      <c r="Q32" s="229">
        <v>2010</v>
      </c>
      <c r="R32" s="133">
        <f t="shared" si="3"/>
        <v>8</v>
      </c>
      <c r="S32" s="192"/>
      <c r="T32" s="133">
        <f t="shared" si="6"/>
        <v>38.4615384615385</v>
      </c>
      <c r="U32" s="133">
        <v>5</v>
      </c>
      <c r="V32" s="133">
        <f t="shared" si="5"/>
        <v>18.3846153846154</v>
      </c>
    </row>
    <row r="33" s="133" customFormat="1" ht="21" customHeight="1" spans="1:22">
      <c r="A33" s="146">
        <v>27</v>
      </c>
      <c r="B33" s="150">
        <v>209</v>
      </c>
      <c r="C33" s="152" t="s">
        <v>5470</v>
      </c>
      <c r="D33" s="156" t="s">
        <v>5142</v>
      </c>
      <c r="E33" s="159"/>
      <c r="F33" s="152" t="s">
        <v>5471</v>
      </c>
      <c r="G33" s="19">
        <v>1</v>
      </c>
      <c r="H33" s="155" t="s">
        <v>342</v>
      </c>
      <c r="I33" s="181">
        <v>20101031</v>
      </c>
      <c r="J33" s="174"/>
      <c r="K33" s="184">
        <v>130500</v>
      </c>
      <c r="L33" s="184">
        <v>6525</v>
      </c>
      <c r="M33" s="184">
        <f t="shared" si="0"/>
        <v>123975</v>
      </c>
      <c r="N33" s="222">
        <v>8</v>
      </c>
      <c r="O33" s="223">
        <f t="shared" si="2"/>
        <v>9918</v>
      </c>
      <c r="P33" s="198"/>
      <c r="Q33" s="229">
        <v>2010</v>
      </c>
      <c r="R33" s="133">
        <f t="shared" si="3"/>
        <v>8</v>
      </c>
      <c r="S33" s="192">
        <v>3.3</v>
      </c>
      <c r="T33" s="133">
        <f t="shared" si="6"/>
        <v>38.4615384615385</v>
      </c>
      <c r="U33" s="133">
        <v>5</v>
      </c>
      <c r="V33" s="133">
        <f t="shared" si="5"/>
        <v>18.3846153846154</v>
      </c>
    </row>
    <row r="34" s="133" customFormat="1" ht="21" customHeight="1" spans="1:22">
      <c r="A34" s="146">
        <v>28</v>
      </c>
      <c r="B34" s="150">
        <v>210</v>
      </c>
      <c r="C34" s="152" t="s">
        <v>5472</v>
      </c>
      <c r="D34" s="156" t="s">
        <v>5142</v>
      </c>
      <c r="E34" s="159"/>
      <c r="F34" s="152" t="s">
        <v>5471</v>
      </c>
      <c r="G34" s="19">
        <v>1</v>
      </c>
      <c r="H34" s="155" t="s">
        <v>342</v>
      </c>
      <c r="I34" s="181">
        <v>20101031</v>
      </c>
      <c r="J34" s="174"/>
      <c r="K34" s="184">
        <v>130500</v>
      </c>
      <c r="L34" s="184">
        <v>6525</v>
      </c>
      <c r="M34" s="184">
        <f t="shared" si="0"/>
        <v>123975</v>
      </c>
      <c r="N34" s="222">
        <f t="shared" ref="N34:N36" si="7">V34-9</f>
        <v>9.38461538461539</v>
      </c>
      <c r="O34" s="223">
        <f t="shared" si="2"/>
        <v>11634.5769230769</v>
      </c>
      <c r="P34" s="198"/>
      <c r="Q34" s="229">
        <v>2010</v>
      </c>
      <c r="R34" s="133">
        <f t="shared" si="3"/>
        <v>8</v>
      </c>
      <c r="S34" s="192">
        <v>3.3</v>
      </c>
      <c r="T34" s="133">
        <f t="shared" si="6"/>
        <v>38.4615384615385</v>
      </c>
      <c r="U34" s="133">
        <v>5</v>
      </c>
      <c r="V34" s="133">
        <f t="shared" si="5"/>
        <v>18.3846153846154</v>
      </c>
    </row>
    <row r="35" s="133" customFormat="1" ht="21" customHeight="1" spans="1:22">
      <c r="A35" s="146">
        <v>29</v>
      </c>
      <c r="B35" s="150">
        <v>211</v>
      </c>
      <c r="C35" s="215" t="s">
        <v>5473</v>
      </c>
      <c r="D35" s="152" t="s">
        <v>5142</v>
      </c>
      <c r="E35" s="159"/>
      <c r="F35" s="152" t="s">
        <v>5474</v>
      </c>
      <c r="G35" s="19">
        <v>1</v>
      </c>
      <c r="H35" s="155" t="s">
        <v>342</v>
      </c>
      <c r="I35" s="227">
        <v>20101031</v>
      </c>
      <c r="J35" s="174"/>
      <c r="K35" s="184">
        <v>105000</v>
      </c>
      <c r="L35" s="184">
        <v>24368.75</v>
      </c>
      <c r="M35" s="184">
        <f t="shared" si="0"/>
        <v>99750</v>
      </c>
      <c r="N35" s="222">
        <v>8</v>
      </c>
      <c r="O35" s="223">
        <f t="shared" si="2"/>
        <v>7980</v>
      </c>
      <c r="P35" s="198"/>
      <c r="Q35" s="229">
        <v>2010</v>
      </c>
      <c r="R35" s="133">
        <f t="shared" si="3"/>
        <v>8</v>
      </c>
      <c r="S35" s="192">
        <v>2</v>
      </c>
      <c r="T35" s="133">
        <f t="shared" si="6"/>
        <v>38.4615384615385</v>
      </c>
      <c r="U35" s="133">
        <v>5</v>
      </c>
      <c r="V35" s="133">
        <f t="shared" si="5"/>
        <v>18.3846153846154</v>
      </c>
    </row>
    <row r="36" s="133" customFormat="1" ht="21" customHeight="1" spans="1:22">
      <c r="A36" s="146">
        <v>30</v>
      </c>
      <c r="B36" s="150">
        <v>204</v>
      </c>
      <c r="C36" s="152" t="s">
        <v>5475</v>
      </c>
      <c r="D36" s="156" t="s">
        <v>5142</v>
      </c>
      <c r="E36" s="159"/>
      <c r="F36" s="152" t="s">
        <v>5476</v>
      </c>
      <c r="G36" s="19">
        <v>1</v>
      </c>
      <c r="H36" s="155" t="s">
        <v>342</v>
      </c>
      <c r="I36" s="181">
        <v>20100831</v>
      </c>
      <c r="J36" s="174"/>
      <c r="K36" s="184">
        <v>36000</v>
      </c>
      <c r="L36" s="184">
        <v>9210</v>
      </c>
      <c r="M36" s="184">
        <f t="shared" si="0"/>
        <v>34200</v>
      </c>
      <c r="N36" s="222">
        <f t="shared" si="7"/>
        <v>9.38461538461539</v>
      </c>
      <c r="O36" s="223">
        <f t="shared" si="2"/>
        <v>3209.53846153846</v>
      </c>
      <c r="P36" s="173"/>
      <c r="Q36" s="230">
        <v>2010</v>
      </c>
      <c r="R36" s="133">
        <f t="shared" si="3"/>
        <v>8</v>
      </c>
      <c r="S36" s="192">
        <v>0.3</v>
      </c>
      <c r="T36" s="133">
        <f t="shared" si="6"/>
        <v>38.4615384615385</v>
      </c>
      <c r="U36" s="133">
        <v>5</v>
      </c>
      <c r="V36" s="133">
        <f t="shared" si="5"/>
        <v>18.3846153846154</v>
      </c>
    </row>
    <row r="37" s="133" customFormat="1" ht="21" customHeight="1" spans="1:22">
      <c r="A37" s="146">
        <v>31</v>
      </c>
      <c r="B37" s="150">
        <v>15</v>
      </c>
      <c r="C37" s="152" t="s">
        <v>5477</v>
      </c>
      <c r="D37" s="156" t="s">
        <v>5142</v>
      </c>
      <c r="E37" s="159"/>
      <c r="F37" s="153" t="s">
        <v>5440</v>
      </c>
      <c r="G37" s="19">
        <v>1</v>
      </c>
      <c r="H37" s="155" t="s">
        <v>342</v>
      </c>
      <c r="I37" s="181">
        <v>20110506</v>
      </c>
      <c r="J37" s="174"/>
      <c r="K37" s="184">
        <v>57000</v>
      </c>
      <c r="L37" s="184">
        <v>2850</v>
      </c>
      <c r="M37" s="184">
        <f t="shared" si="0"/>
        <v>54150</v>
      </c>
      <c r="N37" s="222">
        <v>8</v>
      </c>
      <c r="O37" s="223">
        <f t="shared" si="2"/>
        <v>4332</v>
      </c>
      <c r="P37" s="173"/>
      <c r="Q37" s="230">
        <v>2011</v>
      </c>
      <c r="R37" s="133">
        <f t="shared" si="3"/>
        <v>7</v>
      </c>
      <c r="S37" s="192">
        <v>0.03</v>
      </c>
      <c r="T37" s="133">
        <f t="shared" si="6"/>
        <v>46.1538461538462</v>
      </c>
      <c r="U37" s="133">
        <v>5</v>
      </c>
      <c r="V37" s="133">
        <f t="shared" si="5"/>
        <v>21.4615384615385</v>
      </c>
    </row>
    <row r="38" s="133" customFormat="1" ht="21" customHeight="1" spans="1:17">
      <c r="A38" s="216" t="s">
        <v>3856</v>
      </c>
      <c r="B38" s="217"/>
      <c r="C38" s="217"/>
      <c r="D38" s="218"/>
      <c r="E38" s="163"/>
      <c r="F38" s="164"/>
      <c r="G38" s="146"/>
      <c r="H38" s="146"/>
      <c r="I38" s="186"/>
      <c r="J38" s="186"/>
      <c r="K38" s="184">
        <f>SUM(K7:K37)</f>
        <v>3952500</v>
      </c>
      <c r="L38" s="184">
        <f>SUM(L7:L37)</f>
        <v>389783.6</v>
      </c>
      <c r="M38" s="171">
        <f>SUM(M7:M37)</f>
        <v>3754875</v>
      </c>
      <c r="N38" s="172"/>
      <c r="O38" s="223">
        <f>SUBTOTAL(9,O7:O37)</f>
        <v>271059.115384615</v>
      </c>
      <c r="P38" s="173"/>
      <c r="Q38" s="193"/>
    </row>
    <row r="39" s="133" customFormat="1" ht="21" customHeight="1" spans="1:17">
      <c r="A39" s="216" t="s">
        <v>3818</v>
      </c>
      <c r="B39" s="217"/>
      <c r="C39" s="217"/>
      <c r="D39" s="218"/>
      <c r="E39" s="163"/>
      <c r="F39" s="164"/>
      <c r="G39" s="146"/>
      <c r="H39" s="146"/>
      <c r="I39" s="186"/>
      <c r="J39" s="186"/>
      <c r="K39" s="184"/>
      <c r="L39" s="184"/>
      <c r="M39" s="171"/>
      <c r="N39" s="172"/>
      <c r="O39" s="223" t="str">
        <f>IF(OR(L39&lt;=0,L39=""),"",(IF(M39="",0,M39)-L39)/L39*100)</f>
        <v/>
      </c>
      <c r="P39" s="173"/>
      <c r="Q39" s="193"/>
    </row>
    <row r="40" s="133" customFormat="1" ht="21" customHeight="1" spans="1:17">
      <c r="A40" s="216" t="s">
        <v>3857</v>
      </c>
      <c r="B40" s="217"/>
      <c r="C40" s="217"/>
      <c r="D40" s="218"/>
      <c r="E40" s="163"/>
      <c r="F40" s="164"/>
      <c r="G40" s="146"/>
      <c r="H40" s="146"/>
      <c r="I40" s="186"/>
      <c r="J40" s="186"/>
      <c r="K40" s="184">
        <f>K38</f>
        <v>3952500</v>
      </c>
      <c r="L40" s="184">
        <f>L38</f>
        <v>389783.6</v>
      </c>
      <c r="M40" s="171">
        <f>M38-M39</f>
        <v>3754875</v>
      </c>
      <c r="N40" s="172"/>
      <c r="O40" s="223">
        <f>O38</f>
        <v>271059.115384615</v>
      </c>
      <c r="P40" s="173"/>
      <c r="Q40" s="193"/>
    </row>
    <row r="41" s="133" customFormat="1" ht="15" customHeight="1" spans="1:17">
      <c r="A41" s="165" t="s">
        <v>4351</v>
      </c>
      <c r="B41" s="165"/>
      <c r="C41" s="165"/>
      <c r="D41" s="165"/>
      <c r="E41" s="166"/>
      <c r="F41" s="167"/>
      <c r="G41" s="166"/>
      <c r="H41" s="166"/>
      <c r="I41" s="165"/>
      <c r="J41" s="165"/>
      <c r="K41" s="165"/>
      <c r="L41" s="165"/>
      <c r="M41" s="228"/>
      <c r="N41" s="166"/>
      <c r="O41" s="166"/>
      <c r="P41" s="188"/>
      <c r="Q41" s="193"/>
    </row>
    <row r="42" s="133" customFormat="1" ht="15" customHeight="1" spans="1:17">
      <c r="A42" s="165" t="s">
        <v>13</v>
      </c>
      <c r="B42" s="165"/>
      <c r="C42" s="165"/>
      <c r="D42" s="165"/>
      <c r="E42" s="166"/>
      <c r="F42" s="167"/>
      <c r="G42" s="166"/>
      <c r="H42" s="166"/>
      <c r="I42" s="165"/>
      <c r="J42" s="165"/>
      <c r="K42" s="165"/>
      <c r="L42" s="165"/>
      <c r="M42" s="228"/>
      <c r="N42" s="166"/>
      <c r="O42" s="166"/>
      <c r="P42" s="188"/>
      <c r="Q42" s="193"/>
    </row>
    <row r="43" ht="15" customHeight="1" spans="17:17">
      <c r="Q43" s="194"/>
    </row>
    <row r="44" ht="15" customHeight="1" spans="17:17">
      <c r="Q44" s="194"/>
    </row>
    <row r="45" ht="15" customHeight="1" spans="17:17">
      <c r="Q45" s="194"/>
    </row>
    <row r="46" ht="15" customHeight="1" spans="17:17">
      <c r="Q46" s="194"/>
    </row>
    <row r="47" ht="15" customHeight="1" spans="17:17">
      <c r="Q47" s="194"/>
    </row>
    <row r="48" ht="15" customHeight="1" spans="17:17">
      <c r="Q48" s="194"/>
    </row>
    <row r="49" ht="15" customHeight="1" spans="11:17">
      <c r="K49" s="189"/>
      <c r="Q49" s="194"/>
    </row>
    <row r="50" ht="15" customHeight="1" spans="17:17">
      <c r="Q50" s="194"/>
    </row>
    <row r="51" ht="15" customHeight="1" spans="17:17">
      <c r="Q51" s="194"/>
    </row>
    <row r="52" ht="15" customHeight="1" spans="17:17">
      <c r="Q52" s="194"/>
    </row>
    <row r="53" ht="15" customHeight="1" spans="17:17">
      <c r="Q53" s="194"/>
    </row>
    <row r="54" ht="15" customHeight="1" spans="17:17">
      <c r="Q54" s="194"/>
    </row>
    <row r="55" ht="15" customHeight="1" spans="17:17">
      <c r="Q55" s="194"/>
    </row>
    <row r="56" ht="15" customHeight="1" spans="17:17">
      <c r="Q56" s="194"/>
    </row>
    <row r="57" ht="15" customHeight="1" spans="17:17">
      <c r="Q57" s="194"/>
    </row>
    <row r="58" ht="15" customHeight="1" spans="17:17">
      <c r="Q58" s="194"/>
    </row>
    <row r="59" ht="15" customHeight="1" spans="17:17">
      <c r="Q59" s="194"/>
    </row>
    <row r="60" ht="15" customHeight="1" spans="17:17">
      <c r="Q60" s="194"/>
    </row>
    <row r="61" ht="15" customHeight="1" spans="17:17">
      <c r="Q61" s="194"/>
    </row>
    <row r="62" ht="15" customHeight="1" spans="17:17">
      <c r="Q62" s="194"/>
    </row>
    <row r="63" ht="15" customHeight="1" spans="17:17">
      <c r="Q63" s="194"/>
    </row>
    <row r="64" ht="15" customHeight="1" spans="17:17">
      <c r="Q64" s="194"/>
    </row>
    <row r="65" ht="15" customHeight="1" spans="17:17">
      <c r="Q65" s="194"/>
    </row>
    <row r="66" ht="15" customHeight="1" spans="17:17">
      <c r="Q66" s="194"/>
    </row>
    <row r="67" ht="15" customHeight="1" spans="17:17">
      <c r="Q67" s="194"/>
    </row>
    <row r="68" ht="15" customHeight="1" spans="17:17">
      <c r="Q68" s="194"/>
    </row>
    <row r="69" ht="15" customHeight="1" spans="17:17">
      <c r="Q69" s="194"/>
    </row>
    <row r="70" ht="15" customHeight="1" spans="17:17">
      <c r="Q70" s="194"/>
    </row>
    <row r="71" ht="15" customHeight="1" spans="17:17">
      <c r="Q71" s="194"/>
    </row>
    <row r="72" ht="15" customHeight="1" spans="17:17">
      <c r="Q72" s="194"/>
    </row>
    <row r="73" ht="15" customHeight="1" spans="17:17">
      <c r="Q73" s="194"/>
    </row>
    <row r="74" ht="15" customHeight="1" spans="17:17">
      <c r="Q74" s="194"/>
    </row>
    <row r="75" ht="15" customHeight="1" spans="17:17">
      <c r="Q75" s="194"/>
    </row>
    <row r="76" ht="15" customHeight="1" spans="17:17">
      <c r="Q76" s="194"/>
    </row>
    <row r="77" ht="15" customHeight="1" spans="17:17">
      <c r="Q77" s="194"/>
    </row>
    <row r="78" ht="15" customHeight="1" spans="17:17">
      <c r="Q78" s="194"/>
    </row>
    <row r="79" ht="15" customHeight="1" spans="17:17">
      <c r="Q79" s="194"/>
    </row>
    <row r="80" ht="15" customHeight="1" spans="17:17">
      <c r="Q80" s="194"/>
    </row>
    <row r="81" ht="15" customHeight="1" spans="17:17">
      <c r="Q81" s="194"/>
    </row>
    <row r="82" ht="15" customHeight="1" spans="17:17">
      <c r="Q82" s="194"/>
    </row>
    <row r="83" ht="15" customHeight="1" spans="17:17">
      <c r="Q83" s="194"/>
    </row>
    <row r="84" ht="15" customHeight="1" spans="17:17">
      <c r="Q84" s="194"/>
    </row>
    <row r="85" ht="15" customHeight="1" spans="17:17">
      <c r="Q85" s="194"/>
    </row>
    <row r="86" ht="15" customHeight="1" spans="17:17">
      <c r="Q86" s="194"/>
    </row>
    <row r="87" ht="15" customHeight="1" spans="17:17">
      <c r="Q87" s="194"/>
    </row>
    <row r="88" ht="15" customHeight="1" spans="17:17">
      <c r="Q88" s="194"/>
    </row>
    <row r="89" ht="15" customHeight="1" spans="17:17">
      <c r="Q89" s="194"/>
    </row>
    <row r="90" ht="15" customHeight="1" spans="17:17">
      <c r="Q90" s="194"/>
    </row>
    <row r="91" ht="15" customHeight="1" spans="17:17">
      <c r="Q91" s="194"/>
    </row>
    <row r="92" ht="15" customHeight="1" spans="17:17">
      <c r="Q92" s="194"/>
    </row>
    <row r="93" ht="15" customHeight="1" spans="17:17">
      <c r="Q93" s="194"/>
    </row>
    <row r="94" ht="15" customHeight="1" spans="17:17">
      <c r="Q94" s="194"/>
    </row>
    <row r="95" ht="15" customHeight="1" spans="17:17">
      <c r="Q95" s="194"/>
    </row>
    <row r="96" ht="15" customHeight="1" spans="17:17">
      <c r="Q96" s="194"/>
    </row>
    <row r="97" ht="15" customHeight="1" spans="17:17">
      <c r="Q97" s="194"/>
    </row>
    <row r="98" ht="15" customHeight="1" spans="17:17">
      <c r="Q98" s="194"/>
    </row>
    <row r="99" ht="15" customHeight="1" spans="17:17">
      <c r="Q99" s="194"/>
    </row>
    <row r="100" ht="15" customHeight="1" spans="17:17">
      <c r="Q100" s="194"/>
    </row>
    <row r="101" ht="15" customHeight="1" spans="17:17">
      <c r="Q101" s="194"/>
    </row>
    <row r="102" ht="15" customHeight="1" spans="17:17">
      <c r="Q102" s="194"/>
    </row>
    <row r="103" ht="15" customHeight="1" spans="17:17">
      <c r="Q103" s="194"/>
    </row>
    <row r="104" ht="15" customHeight="1" spans="17:17">
      <c r="Q104" s="194"/>
    </row>
    <row r="105" ht="15" customHeight="1" spans="17:17">
      <c r="Q105" s="194"/>
    </row>
    <row r="106" ht="15" customHeight="1" spans="17:17">
      <c r="Q106" s="194"/>
    </row>
    <row r="107" ht="15" customHeight="1" spans="17:17">
      <c r="Q107" s="194"/>
    </row>
    <row r="108" ht="15" customHeight="1" spans="17:17">
      <c r="Q108" s="194"/>
    </row>
    <row r="109" ht="15" customHeight="1" spans="17:17">
      <c r="Q109" s="194"/>
    </row>
    <row r="110" ht="15" customHeight="1" spans="17:17">
      <c r="Q110" s="194"/>
    </row>
    <row r="111" ht="15" customHeight="1" spans="17:17">
      <c r="Q111" s="194"/>
    </row>
    <row r="112" ht="15" customHeight="1" spans="17:17">
      <c r="Q112" s="194"/>
    </row>
    <row r="113" ht="15" customHeight="1" spans="17:17">
      <c r="Q113" s="194"/>
    </row>
    <row r="114" ht="15" customHeight="1" spans="17:17">
      <c r="Q114" s="194"/>
    </row>
    <row r="115" ht="15" customHeight="1" spans="17:17">
      <c r="Q115" s="194"/>
    </row>
    <row r="116" ht="15" customHeight="1" spans="17:17">
      <c r="Q116" s="194"/>
    </row>
    <row r="117" ht="15" customHeight="1" spans="17:17">
      <c r="Q117" s="194"/>
    </row>
    <row r="118" ht="15" customHeight="1" spans="17:17">
      <c r="Q118" s="194"/>
    </row>
    <row r="119" ht="15" customHeight="1" spans="17:17">
      <c r="Q119" s="194"/>
    </row>
    <row r="120" ht="15" customHeight="1" spans="17:17">
      <c r="Q120" s="194"/>
    </row>
    <row r="121" ht="15" customHeight="1" spans="17:17">
      <c r="Q121" s="194"/>
    </row>
    <row r="122" ht="15" customHeight="1" spans="17:17">
      <c r="Q122" s="194"/>
    </row>
    <row r="123" ht="15" customHeight="1" spans="17:17">
      <c r="Q123" s="194"/>
    </row>
    <row r="124" ht="15" customHeight="1" spans="17:17">
      <c r="Q124" s="194"/>
    </row>
    <row r="125" ht="15" customHeight="1" spans="17:17">
      <c r="Q125" s="194"/>
    </row>
    <row r="126" ht="15" customHeight="1" spans="17:17">
      <c r="Q126" s="194"/>
    </row>
    <row r="127" ht="15" customHeight="1" spans="17:17">
      <c r="Q127" s="194"/>
    </row>
    <row r="128" ht="15" customHeight="1" spans="17:17">
      <c r="Q128" s="194"/>
    </row>
    <row r="129" ht="15" customHeight="1" spans="17:17">
      <c r="Q129" s="194"/>
    </row>
    <row r="130" ht="15" customHeight="1" spans="17:17">
      <c r="Q130" s="194"/>
    </row>
    <row r="131" ht="15" customHeight="1" spans="17:17">
      <c r="Q131" s="194"/>
    </row>
    <row r="132" ht="15" customHeight="1" spans="17:17">
      <c r="Q132" s="194"/>
    </row>
    <row r="133" ht="15" customHeight="1" spans="17:17">
      <c r="Q133" s="194"/>
    </row>
    <row r="134" ht="15" customHeight="1" spans="17:17">
      <c r="Q134" s="194"/>
    </row>
    <row r="135" ht="15" customHeight="1" spans="17:17">
      <c r="Q135" s="194"/>
    </row>
    <row r="136" ht="15" customHeight="1" spans="17:17">
      <c r="Q136" s="194"/>
    </row>
    <row r="137" ht="15" customHeight="1" spans="17:17">
      <c r="Q137" s="194"/>
    </row>
    <row r="138" ht="15" customHeight="1" spans="17:17">
      <c r="Q138" s="194"/>
    </row>
    <row r="139" ht="15" customHeight="1" spans="17:17">
      <c r="Q139" s="194"/>
    </row>
    <row r="140" ht="15" customHeight="1" spans="17:17">
      <c r="Q140" s="194"/>
    </row>
    <row r="141" ht="15" customHeight="1" spans="17:17">
      <c r="Q141" s="194"/>
    </row>
    <row r="142" ht="15" customHeight="1" spans="17:17">
      <c r="Q142" s="194"/>
    </row>
    <row r="143" ht="15" customHeight="1" spans="17:17">
      <c r="Q143" s="194"/>
    </row>
    <row r="144" ht="15" customHeight="1" spans="17:17">
      <c r="Q144" s="194"/>
    </row>
    <row r="145" ht="15" customHeight="1" spans="17:17">
      <c r="Q145" s="194"/>
    </row>
    <row r="146" ht="15" customHeight="1" spans="17:17">
      <c r="Q146" s="194"/>
    </row>
    <row r="147" ht="15" customHeight="1" spans="17:17">
      <c r="Q147" s="194"/>
    </row>
    <row r="148" ht="15" customHeight="1" spans="17:17">
      <c r="Q148" s="194"/>
    </row>
    <row r="149" ht="15" customHeight="1" spans="17:17">
      <c r="Q149" s="194"/>
    </row>
    <row r="150" ht="15" customHeight="1" spans="17:17">
      <c r="Q150" s="194"/>
    </row>
    <row r="151" ht="15" customHeight="1" spans="17:17">
      <c r="Q151" s="194"/>
    </row>
    <row r="152" ht="15" customHeight="1" spans="17:17">
      <c r="Q152" s="194"/>
    </row>
    <row r="153" ht="15" customHeight="1" spans="17:17">
      <c r="Q153" s="194"/>
    </row>
    <row r="154" ht="15" customHeight="1" spans="17:17">
      <c r="Q154" s="194"/>
    </row>
    <row r="155" ht="15" customHeight="1" spans="17:17">
      <c r="Q155" s="194"/>
    </row>
    <row r="156" ht="15" customHeight="1" spans="17:17">
      <c r="Q156" s="194"/>
    </row>
    <row r="157" ht="15" customHeight="1" spans="17:17">
      <c r="Q157" s="194"/>
    </row>
    <row r="158" ht="15" customHeight="1" spans="17:17">
      <c r="Q158" s="194"/>
    </row>
    <row r="159" ht="15" customHeight="1" spans="17:17">
      <c r="Q159" s="194"/>
    </row>
    <row r="160" ht="15" customHeight="1" spans="17:17">
      <c r="Q160" s="194"/>
    </row>
    <row r="161" ht="15" customHeight="1" spans="17:17">
      <c r="Q161" s="194"/>
    </row>
    <row r="162" ht="15" customHeight="1" spans="17:17">
      <c r="Q162" s="194"/>
    </row>
    <row r="163" ht="15" customHeight="1" spans="17:17">
      <c r="Q163" s="194"/>
    </row>
    <row r="164" ht="15" customHeight="1" spans="17:17">
      <c r="Q164" s="194"/>
    </row>
    <row r="165" ht="15" customHeight="1" spans="17:17">
      <c r="Q165" s="194"/>
    </row>
    <row r="166" ht="15" customHeight="1" spans="17:17">
      <c r="Q166" s="194"/>
    </row>
    <row r="167" ht="15" customHeight="1" spans="17:17">
      <c r="Q167" s="194"/>
    </row>
    <row r="168" ht="15" customHeight="1" spans="17:17">
      <c r="Q168" s="194"/>
    </row>
    <row r="169" ht="15" customHeight="1" spans="17:17">
      <c r="Q169" s="194"/>
    </row>
    <row r="170" ht="15" customHeight="1" spans="17:17">
      <c r="Q170" s="194"/>
    </row>
    <row r="171" ht="15" customHeight="1" spans="17:17">
      <c r="Q171" s="194"/>
    </row>
    <row r="172" ht="15" customHeight="1" spans="17:17">
      <c r="Q172" s="194"/>
    </row>
    <row r="173" ht="15" customHeight="1" spans="17:17">
      <c r="Q173" s="194"/>
    </row>
    <row r="174" ht="15" customHeight="1" spans="17:17">
      <c r="Q174" s="194"/>
    </row>
    <row r="175" ht="15" customHeight="1" spans="17:17">
      <c r="Q175" s="194"/>
    </row>
    <row r="176" ht="15" customHeight="1" spans="17:17">
      <c r="Q176" s="194"/>
    </row>
    <row r="177" ht="15" customHeight="1" spans="17:17">
      <c r="Q177" s="194"/>
    </row>
    <row r="178" ht="15" customHeight="1" spans="17:17">
      <c r="Q178" s="194"/>
    </row>
    <row r="179" ht="15" customHeight="1" spans="17:17">
      <c r="Q179" s="194"/>
    </row>
    <row r="180" ht="15" customHeight="1" spans="17:17">
      <c r="Q180" s="194"/>
    </row>
    <row r="181" ht="15" customHeight="1" spans="17:17">
      <c r="Q181" s="194"/>
    </row>
    <row r="182" ht="15" customHeight="1" spans="17:17">
      <c r="Q182" s="194"/>
    </row>
    <row r="183" ht="15" customHeight="1" spans="17:17">
      <c r="Q183" s="194"/>
    </row>
    <row r="184" ht="15" customHeight="1" spans="17:17">
      <c r="Q184" s="194"/>
    </row>
    <row r="185" ht="15" customHeight="1" spans="17:17">
      <c r="Q185" s="194"/>
    </row>
    <row r="186" ht="15" customHeight="1" spans="17:17">
      <c r="Q186" s="194"/>
    </row>
    <row r="187" ht="15" customHeight="1" spans="17:17">
      <c r="Q187" s="194"/>
    </row>
    <row r="188" ht="15" customHeight="1" spans="17:17">
      <c r="Q188" s="194"/>
    </row>
    <row r="189" ht="15" customHeight="1" spans="17:17">
      <c r="Q189" s="194"/>
    </row>
    <row r="190" ht="15" customHeight="1" spans="17:17">
      <c r="Q190" s="194"/>
    </row>
    <row r="191" ht="15" customHeight="1" spans="17:17">
      <c r="Q191" s="194"/>
    </row>
    <row r="192" ht="15" customHeight="1" spans="17:17">
      <c r="Q192" s="194"/>
    </row>
    <row r="193" ht="15" customHeight="1" spans="17:17">
      <c r="Q193" s="194"/>
    </row>
    <row r="194" ht="15" customHeight="1" spans="17:17">
      <c r="Q194" s="194"/>
    </row>
    <row r="195" ht="15" customHeight="1" spans="17:17">
      <c r="Q195" s="194"/>
    </row>
    <row r="196" ht="15" customHeight="1" spans="17:17">
      <c r="Q196" s="194"/>
    </row>
    <row r="197" ht="15" customHeight="1" spans="17:17">
      <c r="Q197" s="194"/>
    </row>
    <row r="198" ht="15" customHeight="1" spans="17:17">
      <c r="Q198" s="194"/>
    </row>
    <row r="199" ht="15" customHeight="1" spans="17:17">
      <c r="Q199" s="194"/>
    </row>
    <row r="200" ht="15" customHeight="1" spans="17:17">
      <c r="Q200" s="194"/>
    </row>
    <row r="201" ht="15" customHeight="1" spans="17:17">
      <c r="Q201" s="194"/>
    </row>
    <row r="202" ht="15" customHeight="1" spans="17:17">
      <c r="Q202" s="194"/>
    </row>
    <row r="203" ht="15" customHeight="1" spans="17:17">
      <c r="Q203" s="194"/>
    </row>
    <row r="204" ht="15" customHeight="1" spans="17:17">
      <c r="Q204" s="194"/>
    </row>
    <row r="205" ht="15" customHeight="1" spans="17:17">
      <c r="Q205" s="194"/>
    </row>
    <row r="206" ht="15" customHeight="1" spans="17:17">
      <c r="Q206" s="194"/>
    </row>
    <row r="207" ht="15" customHeight="1" spans="17:17">
      <c r="Q207" s="194"/>
    </row>
    <row r="208" ht="15" customHeight="1" spans="17:17">
      <c r="Q208" s="194"/>
    </row>
    <row r="209" ht="15" customHeight="1" spans="17:17">
      <c r="Q209" s="194"/>
    </row>
    <row r="210" ht="15" customHeight="1" spans="17:17">
      <c r="Q210" s="194"/>
    </row>
    <row r="211" ht="15" customHeight="1" spans="17:17">
      <c r="Q211" s="194"/>
    </row>
    <row r="212" ht="15" customHeight="1" spans="17:17">
      <c r="Q212" s="194"/>
    </row>
    <row r="213" ht="15" customHeight="1" spans="17:17">
      <c r="Q213" s="194"/>
    </row>
    <row r="214" ht="15" customHeight="1" spans="17:17">
      <c r="Q214" s="194"/>
    </row>
    <row r="215" ht="15" customHeight="1" spans="17:17">
      <c r="Q215" s="194"/>
    </row>
    <row r="216" ht="15" customHeight="1" spans="17:17">
      <c r="Q216" s="194"/>
    </row>
    <row r="217" ht="15" customHeight="1" spans="17:17">
      <c r="Q217" s="194"/>
    </row>
    <row r="218" ht="15" customHeight="1" spans="17:17">
      <c r="Q218" s="194"/>
    </row>
    <row r="219" ht="15" customHeight="1" spans="17:17">
      <c r="Q219" s="194"/>
    </row>
    <row r="220" ht="15" customHeight="1" spans="17:17">
      <c r="Q220" s="194"/>
    </row>
    <row r="221" ht="15" customHeight="1" spans="17:17">
      <c r="Q221" s="194"/>
    </row>
    <row r="222" ht="15" customHeight="1" spans="17:17">
      <c r="Q222" s="194"/>
    </row>
    <row r="223" ht="15" customHeight="1" spans="17:17">
      <c r="Q223" s="194"/>
    </row>
    <row r="224" ht="15" customHeight="1" spans="17:17">
      <c r="Q224" s="194"/>
    </row>
    <row r="225" ht="15" customHeight="1" spans="17:17">
      <c r="Q225" s="194"/>
    </row>
    <row r="226" ht="15" customHeight="1" spans="17:17">
      <c r="Q226" s="194"/>
    </row>
    <row r="227" ht="15" customHeight="1" spans="17:17">
      <c r="Q227" s="194"/>
    </row>
    <row r="228" ht="15" customHeight="1" spans="17:17">
      <c r="Q228" s="194"/>
    </row>
    <row r="229" ht="15" customHeight="1" spans="17:17">
      <c r="Q229" s="194"/>
    </row>
    <row r="230" ht="15" customHeight="1" spans="17:17">
      <c r="Q230" s="194"/>
    </row>
    <row r="231" ht="15" customHeight="1" spans="17:17">
      <c r="Q231" s="194"/>
    </row>
    <row r="232" ht="15" customHeight="1" spans="17:17">
      <c r="Q232" s="194"/>
    </row>
    <row r="233" ht="15" customHeight="1" spans="17:17">
      <c r="Q233" s="194"/>
    </row>
    <row r="234" ht="15" customHeight="1" spans="17:17">
      <c r="Q234" s="194"/>
    </row>
    <row r="235" ht="15" customHeight="1" spans="17:17">
      <c r="Q235" s="194"/>
    </row>
    <row r="236" ht="15" customHeight="1" spans="17:17">
      <c r="Q236" s="194"/>
    </row>
    <row r="237" ht="15" customHeight="1" spans="17:17">
      <c r="Q237" s="194"/>
    </row>
    <row r="238" ht="15" customHeight="1" spans="17:17">
      <c r="Q238" s="194"/>
    </row>
    <row r="239" ht="15" customHeight="1" spans="17:17">
      <c r="Q239" s="194"/>
    </row>
    <row r="240" ht="15" customHeight="1" spans="17:17">
      <c r="Q240" s="194"/>
    </row>
    <row r="241" ht="15" customHeight="1" spans="17:17">
      <c r="Q241" s="194"/>
    </row>
    <row r="242" ht="15" customHeight="1" spans="17:17">
      <c r="Q242" s="194"/>
    </row>
    <row r="243" ht="15" customHeight="1" spans="17:17">
      <c r="Q243" s="194"/>
    </row>
    <row r="244" ht="15" customHeight="1" spans="17:17">
      <c r="Q244" s="194"/>
    </row>
    <row r="245" ht="15" customHeight="1" spans="17:17">
      <c r="Q245" s="194"/>
    </row>
    <row r="246" ht="15" customHeight="1" spans="17:17">
      <c r="Q246" s="194"/>
    </row>
    <row r="247" ht="15" customHeight="1" spans="17:17">
      <c r="Q247" s="194"/>
    </row>
    <row r="248" ht="15" customHeight="1" spans="17:17">
      <c r="Q248" s="194"/>
    </row>
    <row r="249" ht="15" customHeight="1" spans="17:17">
      <c r="Q249" s="194"/>
    </row>
    <row r="250" ht="15" customHeight="1" spans="17:17">
      <c r="Q250" s="194"/>
    </row>
    <row r="251" ht="15" customHeight="1" spans="17:17">
      <c r="Q251" s="194"/>
    </row>
    <row r="252" ht="15" customHeight="1" spans="17:17">
      <c r="Q252" s="194"/>
    </row>
    <row r="253" ht="15" customHeight="1" spans="17:17">
      <c r="Q253" s="194"/>
    </row>
    <row r="254" ht="15" customHeight="1" spans="17:17">
      <c r="Q254" s="194"/>
    </row>
    <row r="255" ht="15" customHeight="1" spans="17:17">
      <c r="Q255" s="194"/>
    </row>
    <row r="256" ht="15" customHeight="1" spans="17:17">
      <c r="Q256" s="194"/>
    </row>
    <row r="257" ht="15" customHeight="1" spans="17:17">
      <c r="Q257" s="194"/>
    </row>
    <row r="258" ht="15" customHeight="1" spans="17:17">
      <c r="Q258" s="194"/>
    </row>
    <row r="259" ht="15" customHeight="1" spans="17:17">
      <c r="Q259" s="194"/>
    </row>
    <row r="260" ht="15" customHeight="1" spans="17:17">
      <c r="Q260" s="194"/>
    </row>
    <row r="261" ht="15" customHeight="1" spans="17:17">
      <c r="Q261" s="194"/>
    </row>
    <row r="262" ht="15" customHeight="1" spans="17:17">
      <c r="Q262" s="194"/>
    </row>
    <row r="263" ht="15" customHeight="1" spans="17:17">
      <c r="Q263" s="194"/>
    </row>
    <row r="264" ht="15" customHeight="1" spans="17:17">
      <c r="Q264" s="194"/>
    </row>
    <row r="265" ht="15" customHeight="1" spans="17:17">
      <c r="Q265" s="194"/>
    </row>
    <row r="266" ht="15" customHeight="1" spans="17:17">
      <c r="Q266" s="194"/>
    </row>
    <row r="267" ht="15" customHeight="1" spans="17:17">
      <c r="Q267" s="194"/>
    </row>
    <row r="268" ht="15" customHeight="1" spans="17:17">
      <c r="Q268" s="194"/>
    </row>
    <row r="269" ht="15" customHeight="1" spans="17:17">
      <c r="Q269" s="194"/>
    </row>
    <row r="270" ht="15" customHeight="1" spans="17:17">
      <c r="Q270" s="194"/>
    </row>
    <row r="271" ht="15" customHeight="1" spans="17:17">
      <c r="Q271" s="194"/>
    </row>
    <row r="272" ht="15" customHeight="1" spans="17:17">
      <c r="Q272" s="194"/>
    </row>
    <row r="273" ht="15" customHeight="1" spans="17:17">
      <c r="Q273" s="194"/>
    </row>
    <row r="274" ht="15" customHeight="1" spans="17:17">
      <c r="Q274" s="194"/>
    </row>
    <row r="275" ht="15" customHeight="1" spans="17:17">
      <c r="Q275" s="194"/>
    </row>
    <row r="276" ht="15" customHeight="1" spans="17:17">
      <c r="Q276" s="194"/>
    </row>
    <row r="277" ht="15" customHeight="1" spans="17:17">
      <c r="Q277" s="194"/>
    </row>
    <row r="278" ht="15" customHeight="1" spans="17:17">
      <c r="Q278" s="194"/>
    </row>
    <row r="279" ht="15" customHeight="1" spans="17:17">
      <c r="Q279" s="194"/>
    </row>
    <row r="280" ht="15" customHeight="1" spans="17:17">
      <c r="Q280" s="194"/>
    </row>
    <row r="281" ht="15" customHeight="1" spans="17:17">
      <c r="Q281" s="194"/>
    </row>
    <row r="282" ht="15" customHeight="1" spans="17:17">
      <c r="Q282" s="194"/>
    </row>
    <row r="283" ht="15" customHeight="1" spans="17:17">
      <c r="Q283" s="194"/>
    </row>
    <row r="284" ht="15" customHeight="1" spans="17:17">
      <c r="Q284" s="194"/>
    </row>
    <row r="285" ht="15" customHeight="1" spans="17:17">
      <c r="Q285" s="194"/>
    </row>
    <row r="286" ht="15" customHeight="1" spans="17:17">
      <c r="Q286" s="194"/>
    </row>
    <row r="287" ht="15" customHeight="1" spans="17:17">
      <c r="Q287" s="194"/>
    </row>
    <row r="288" ht="15" customHeight="1" spans="17:17">
      <c r="Q288" s="194"/>
    </row>
    <row r="289" ht="15" customHeight="1" spans="17:17">
      <c r="Q289" s="194"/>
    </row>
    <row r="290" ht="15" customHeight="1" spans="17:17">
      <c r="Q290" s="194"/>
    </row>
    <row r="291" ht="15" customHeight="1" spans="17:17">
      <c r="Q291" s="194"/>
    </row>
    <row r="292" ht="15" customHeight="1" spans="17:17">
      <c r="Q292" s="194"/>
    </row>
    <row r="293" ht="15" customHeight="1" spans="17:17">
      <c r="Q293" s="194"/>
    </row>
    <row r="294" ht="15" customHeight="1" spans="17:17">
      <c r="Q294" s="194"/>
    </row>
    <row r="295" ht="15" customHeight="1" spans="17:17">
      <c r="Q295" s="194"/>
    </row>
    <row r="296" ht="15" customHeight="1" spans="17:17">
      <c r="Q296" s="194"/>
    </row>
    <row r="297" ht="15" customHeight="1" spans="17:17">
      <c r="Q297" s="194"/>
    </row>
    <row r="298" ht="15" customHeight="1" spans="17:17">
      <c r="Q298" s="194"/>
    </row>
    <row r="299" ht="15" customHeight="1" spans="17:17">
      <c r="Q299" s="194"/>
    </row>
    <row r="300" ht="15" customHeight="1" spans="17:17">
      <c r="Q300" s="194"/>
    </row>
    <row r="301" ht="15" customHeight="1" spans="17:17">
      <c r="Q301" s="194"/>
    </row>
    <row r="302" ht="15" customHeight="1" spans="17:17">
      <c r="Q302" s="194"/>
    </row>
    <row r="303" ht="15" customHeight="1" spans="17:17">
      <c r="Q303" s="194"/>
    </row>
    <row r="304" ht="15" customHeight="1" spans="17:17">
      <c r="Q304" s="194"/>
    </row>
    <row r="305" ht="15" customHeight="1" spans="17:17">
      <c r="Q305" s="194"/>
    </row>
    <row r="306" ht="15" customHeight="1" spans="17:17">
      <c r="Q306" s="194"/>
    </row>
    <row r="307" ht="15" customHeight="1" spans="17:17">
      <c r="Q307" s="194"/>
    </row>
    <row r="308" ht="15" customHeight="1" spans="17:17">
      <c r="Q308" s="194"/>
    </row>
    <row r="309" ht="15" customHeight="1" spans="17:17">
      <c r="Q309" s="194"/>
    </row>
    <row r="310" ht="15" customHeight="1" spans="17:17">
      <c r="Q310" s="194"/>
    </row>
    <row r="311" ht="15" customHeight="1" spans="17:17">
      <c r="Q311" s="195"/>
    </row>
    <row r="312" ht="15" customHeight="1" spans="17:17">
      <c r="Q312" s="194"/>
    </row>
    <row r="313" ht="15" customHeight="1" spans="17:17">
      <c r="Q313" s="194"/>
    </row>
    <row r="314" ht="15" customHeight="1" spans="17:17">
      <c r="Q314" s="194"/>
    </row>
    <row r="315" ht="15" customHeight="1" spans="17:17">
      <c r="Q315" s="194"/>
    </row>
    <row r="316" ht="15" customHeight="1" spans="17:17">
      <c r="Q316" s="194"/>
    </row>
    <row r="317" ht="15" customHeight="1" spans="17:17">
      <c r="Q317" s="194"/>
    </row>
    <row r="318" ht="15" customHeight="1" spans="17:17">
      <c r="Q318" s="194"/>
    </row>
    <row r="319" ht="15" customHeight="1" spans="17:17">
      <c r="Q319" s="194"/>
    </row>
    <row r="320" ht="15" customHeight="1" spans="17:17">
      <c r="Q320" s="194"/>
    </row>
    <row r="321" ht="15" customHeight="1" spans="17:17">
      <c r="Q321" s="194"/>
    </row>
    <row r="322" ht="15" customHeight="1" spans="17:17">
      <c r="Q322" s="194"/>
    </row>
    <row r="323" ht="15" customHeight="1" spans="17:17">
      <c r="Q323" s="194"/>
    </row>
    <row r="324" ht="15" customHeight="1" spans="17:17">
      <c r="Q324" s="194"/>
    </row>
    <row r="325" ht="15" customHeight="1" spans="17:17">
      <c r="Q325" s="194"/>
    </row>
    <row r="326" ht="15" customHeight="1" spans="17:17">
      <c r="Q326" s="194"/>
    </row>
    <row r="327" ht="15" customHeight="1" spans="17:17">
      <c r="Q327" s="194"/>
    </row>
    <row r="328" ht="15" customHeight="1" spans="17:17">
      <c r="Q328" s="194"/>
    </row>
    <row r="329" ht="15" customHeight="1" spans="17:17">
      <c r="Q329" s="194"/>
    </row>
    <row r="330" ht="15" customHeight="1" spans="17:17">
      <c r="Q330" s="194"/>
    </row>
    <row r="331" ht="15" customHeight="1" spans="17:17">
      <c r="Q331" s="194"/>
    </row>
    <row r="332" ht="15" customHeight="1" spans="17:17">
      <c r="Q332" s="194"/>
    </row>
    <row r="333" ht="15" customHeight="1" spans="17:17">
      <c r="Q333" s="194"/>
    </row>
    <row r="334" ht="15" customHeight="1" spans="17:17">
      <c r="Q334" s="194"/>
    </row>
    <row r="335" ht="15" customHeight="1" spans="17:17">
      <c r="Q335" s="194"/>
    </row>
    <row r="336" ht="15" customHeight="1" spans="17:17">
      <c r="Q336" s="194"/>
    </row>
    <row r="337" ht="15" customHeight="1" spans="17:17">
      <c r="Q337" s="194"/>
    </row>
    <row r="338" ht="15" customHeight="1" spans="17:17">
      <c r="Q338" s="194"/>
    </row>
    <row r="339" ht="15" customHeight="1" spans="17:17">
      <c r="Q339" s="194"/>
    </row>
    <row r="340" ht="15" customHeight="1" spans="17:17">
      <c r="Q340" s="194"/>
    </row>
    <row r="341" ht="15" customHeight="1" spans="17:17">
      <c r="Q341" s="194"/>
    </row>
    <row r="342" ht="15" customHeight="1" spans="17:17">
      <c r="Q342" s="194"/>
    </row>
    <row r="343" ht="15" customHeight="1" spans="17:17">
      <c r="Q343" s="194"/>
    </row>
    <row r="344" ht="15" customHeight="1" spans="17:17">
      <c r="Q344" s="194"/>
    </row>
    <row r="345" ht="15" customHeight="1" spans="17:17">
      <c r="Q345" s="194"/>
    </row>
    <row r="346" ht="15" customHeight="1" spans="17:17">
      <c r="Q346" s="194"/>
    </row>
    <row r="347" ht="15" customHeight="1" spans="17:17">
      <c r="Q347" s="194"/>
    </row>
    <row r="348" ht="15" customHeight="1" spans="17:17">
      <c r="Q348" s="194"/>
    </row>
    <row r="349" ht="15" customHeight="1" spans="17:17">
      <c r="Q349" s="194"/>
    </row>
    <row r="350" ht="15" customHeight="1" spans="17:17">
      <c r="Q350" s="194"/>
    </row>
    <row r="351" ht="15" customHeight="1" spans="17:17">
      <c r="Q351" s="194"/>
    </row>
    <row r="352" ht="15" customHeight="1" spans="17:17">
      <c r="Q352" s="194"/>
    </row>
    <row r="353" ht="15" customHeight="1" spans="17:17">
      <c r="Q353" s="194"/>
    </row>
    <row r="354" ht="15" customHeight="1" spans="17:17">
      <c r="Q354" s="194"/>
    </row>
    <row r="355" ht="15" customHeight="1" spans="17:17">
      <c r="Q355" s="194"/>
    </row>
    <row r="356" ht="15" customHeight="1" spans="17:17">
      <c r="Q356" s="194"/>
    </row>
    <row r="357" ht="15" customHeight="1" spans="17:17">
      <c r="Q357" s="194"/>
    </row>
    <row r="358" ht="15" customHeight="1" spans="17:17">
      <c r="Q358" s="194"/>
    </row>
    <row r="359" ht="15" customHeight="1" spans="17:17">
      <c r="Q359" s="194"/>
    </row>
    <row r="360" ht="15" customHeight="1" spans="17:17">
      <c r="Q360" s="194"/>
    </row>
    <row r="361" ht="15" customHeight="1" spans="17:17">
      <c r="Q361" s="194"/>
    </row>
    <row r="362" ht="15" customHeight="1" spans="17:17">
      <c r="Q362" s="194"/>
    </row>
    <row r="363" ht="15" customHeight="1" spans="17:17">
      <c r="Q363" s="194"/>
    </row>
    <row r="364" ht="15" customHeight="1" spans="17:17">
      <c r="Q364" s="194"/>
    </row>
    <row r="365" ht="15" customHeight="1" spans="17:17">
      <c r="Q365" s="194"/>
    </row>
    <row r="366" ht="15" customHeight="1" spans="17:17">
      <c r="Q366" s="194"/>
    </row>
    <row r="367" ht="15" customHeight="1" spans="17:17">
      <c r="Q367" s="194"/>
    </row>
    <row r="368" ht="15" customHeight="1" spans="17:17">
      <c r="Q368" s="194"/>
    </row>
    <row r="369" ht="15" customHeight="1" spans="17:17">
      <c r="Q369" s="194"/>
    </row>
    <row r="370" ht="15" customHeight="1" spans="17:17">
      <c r="Q370" s="194"/>
    </row>
    <row r="371" ht="15" customHeight="1" spans="17:17">
      <c r="Q371" s="194"/>
    </row>
    <row r="372" ht="15" customHeight="1" spans="17:17">
      <c r="Q372" s="194"/>
    </row>
    <row r="373" ht="15" customHeight="1" spans="17:17">
      <c r="Q373" s="194"/>
    </row>
    <row r="374" ht="15" customHeight="1" spans="17:17">
      <c r="Q374" s="194"/>
    </row>
    <row r="375" ht="15" customHeight="1" spans="17:17">
      <c r="Q375" s="194"/>
    </row>
    <row r="376" ht="15" customHeight="1" spans="17:17">
      <c r="Q376" s="194"/>
    </row>
    <row r="377" ht="15" customHeight="1" spans="17:17">
      <c r="Q377" s="194"/>
    </row>
    <row r="378" ht="15" customHeight="1" spans="17:17">
      <c r="Q378" s="194"/>
    </row>
    <row r="379" ht="15" customHeight="1" spans="17:17">
      <c r="Q379" s="194"/>
    </row>
    <row r="380" ht="15" customHeight="1" spans="17:17">
      <c r="Q380" s="194"/>
    </row>
    <row r="381" ht="15" customHeight="1" spans="17:17">
      <c r="Q381" s="194"/>
    </row>
    <row r="382" ht="15" customHeight="1" spans="17:17">
      <c r="Q382" s="194"/>
    </row>
    <row r="383" ht="15" customHeight="1" spans="17:17">
      <c r="Q383" s="194"/>
    </row>
    <row r="384" ht="15" customHeight="1" spans="17:17">
      <c r="Q384" s="194"/>
    </row>
    <row r="385" ht="15" customHeight="1" spans="17:17">
      <c r="Q385" s="194"/>
    </row>
    <row r="386" ht="15" customHeight="1" spans="17:17">
      <c r="Q386" s="194"/>
    </row>
    <row r="387" ht="15" customHeight="1" spans="17:17">
      <c r="Q387" s="194"/>
    </row>
    <row r="388" ht="15" customHeight="1" spans="17:17">
      <c r="Q388" s="194"/>
    </row>
    <row r="389" ht="15" customHeight="1" spans="17:17">
      <c r="Q389" s="194"/>
    </row>
    <row r="390" ht="15" customHeight="1" spans="17:17">
      <c r="Q390" s="194"/>
    </row>
    <row r="391" ht="15" customHeight="1" spans="17:17">
      <c r="Q391" s="194"/>
    </row>
    <row r="392" ht="15" customHeight="1" spans="17:17">
      <c r="Q392" s="194"/>
    </row>
    <row r="393" ht="15" customHeight="1" spans="17:17">
      <c r="Q393" s="194"/>
    </row>
    <row r="394" ht="15" customHeight="1" spans="17:17">
      <c r="Q394" s="194"/>
    </row>
    <row r="395" ht="15" customHeight="1" spans="17:17">
      <c r="Q395" s="194"/>
    </row>
    <row r="396" ht="15" customHeight="1" spans="17:17">
      <c r="Q396" s="194"/>
    </row>
    <row r="397" ht="15" customHeight="1" spans="17:17">
      <c r="Q397" s="194"/>
    </row>
    <row r="398" ht="15" customHeight="1" spans="17:17">
      <c r="Q398" s="194"/>
    </row>
    <row r="399" ht="15" customHeight="1" spans="17:17">
      <c r="Q399" s="194"/>
    </row>
    <row r="400" ht="15" customHeight="1" spans="17:17">
      <c r="Q400" s="194"/>
    </row>
    <row r="401" ht="15" customHeight="1" spans="17:17">
      <c r="Q401" s="194"/>
    </row>
    <row r="402" ht="15" customHeight="1" spans="17:17">
      <c r="Q402" s="194"/>
    </row>
    <row r="403" ht="15" customHeight="1" spans="17:17">
      <c r="Q403" s="194"/>
    </row>
    <row r="404" ht="15" customHeight="1" spans="17:17">
      <c r="Q404" s="194"/>
    </row>
    <row r="405" ht="15" customHeight="1" spans="17:17">
      <c r="Q405" s="194"/>
    </row>
    <row r="406" ht="15" customHeight="1" spans="17:17">
      <c r="Q406" s="194"/>
    </row>
    <row r="407" ht="15" customHeight="1" spans="17:17">
      <c r="Q407" s="194"/>
    </row>
    <row r="408" ht="15" customHeight="1" spans="17:17">
      <c r="Q408" s="194"/>
    </row>
    <row r="409" ht="15" customHeight="1" spans="17:17">
      <c r="Q409" s="194"/>
    </row>
    <row r="410" ht="15" customHeight="1" spans="17:17">
      <c r="Q410" s="194"/>
    </row>
    <row r="411" ht="15" customHeight="1" spans="17:17">
      <c r="Q411" s="194"/>
    </row>
    <row r="412" ht="15" customHeight="1" spans="17:17">
      <c r="Q412" s="194"/>
    </row>
    <row r="413" ht="15" customHeight="1" spans="17:17">
      <c r="Q413" s="194"/>
    </row>
    <row r="414" ht="15" customHeight="1" spans="17:17">
      <c r="Q414" s="194"/>
    </row>
    <row r="415" ht="15" customHeight="1" spans="17:17">
      <c r="Q415" s="194"/>
    </row>
    <row r="416" ht="15" customHeight="1" spans="17:17">
      <c r="Q416" s="194"/>
    </row>
    <row r="417" ht="15" customHeight="1" spans="17:17">
      <c r="Q417" s="194"/>
    </row>
    <row r="418" ht="15" customHeight="1" spans="17:17">
      <c r="Q418" s="194"/>
    </row>
    <row r="419" ht="15" customHeight="1" spans="17:17">
      <c r="Q419" s="194"/>
    </row>
    <row r="420" ht="15" customHeight="1" spans="17:17">
      <c r="Q420" s="194"/>
    </row>
    <row r="421" ht="15" customHeight="1" spans="17:17">
      <c r="Q421" s="194"/>
    </row>
    <row r="422" ht="15" customHeight="1" spans="17:17">
      <c r="Q422" s="194"/>
    </row>
    <row r="423" ht="15" customHeight="1" spans="17:17">
      <c r="Q423" s="194"/>
    </row>
    <row r="424" ht="15" customHeight="1" spans="17:17">
      <c r="Q424" s="194"/>
    </row>
    <row r="425" ht="15" customHeight="1" spans="17:17">
      <c r="Q425" s="194"/>
    </row>
    <row r="426" ht="15" customHeight="1" spans="17:17">
      <c r="Q426" s="194"/>
    </row>
    <row r="427" ht="15" customHeight="1" spans="17:17">
      <c r="Q427" s="194"/>
    </row>
    <row r="428" ht="15" customHeight="1" spans="17:17">
      <c r="Q428" s="194"/>
    </row>
    <row r="429" ht="15" customHeight="1" spans="17:17">
      <c r="Q429" s="194"/>
    </row>
    <row r="430" ht="15" customHeight="1" spans="17:17">
      <c r="Q430" s="194"/>
    </row>
    <row r="431" ht="15" customHeight="1" spans="17:17">
      <c r="Q431" s="194"/>
    </row>
    <row r="432" ht="15" customHeight="1" spans="17:17">
      <c r="Q432" s="194"/>
    </row>
    <row r="433" ht="15" customHeight="1" spans="17:17">
      <c r="Q433" s="194"/>
    </row>
    <row r="434" ht="15" customHeight="1" spans="17:17">
      <c r="Q434" s="194"/>
    </row>
    <row r="435" ht="15" customHeight="1" spans="17:17">
      <c r="Q435" s="194"/>
    </row>
    <row r="436" ht="15" customHeight="1" spans="17:17">
      <c r="Q436" s="194"/>
    </row>
    <row r="437" ht="15" customHeight="1" spans="17:17">
      <c r="Q437" s="194"/>
    </row>
    <row r="438" ht="15" customHeight="1" spans="17:17">
      <c r="Q438" s="194"/>
    </row>
    <row r="439" ht="15" customHeight="1" spans="17:17">
      <c r="Q439" s="194"/>
    </row>
    <row r="440" ht="15" customHeight="1" spans="17:17">
      <c r="Q440" s="194"/>
    </row>
    <row r="441" ht="15" customHeight="1" spans="17:17">
      <c r="Q441" s="194"/>
    </row>
    <row r="442" ht="15" customHeight="1" spans="17:17">
      <c r="Q442" s="194"/>
    </row>
    <row r="443" ht="15" customHeight="1" spans="17:17">
      <c r="Q443" s="194"/>
    </row>
    <row r="444" ht="15" customHeight="1" spans="17:17">
      <c r="Q444" s="194"/>
    </row>
    <row r="445" ht="15" customHeight="1" spans="17:17">
      <c r="Q445" s="194"/>
    </row>
    <row r="446" ht="15" customHeight="1" spans="17:17">
      <c r="Q446" s="194"/>
    </row>
    <row r="447" ht="15" customHeight="1" spans="17:17">
      <c r="Q447" s="194"/>
    </row>
    <row r="448" ht="15" customHeight="1" spans="17:17">
      <c r="Q448" s="194"/>
    </row>
    <row r="449" ht="15" customHeight="1" spans="17:17">
      <c r="Q449" s="194"/>
    </row>
    <row r="450" ht="15" customHeight="1" spans="17:17">
      <c r="Q450" s="194"/>
    </row>
    <row r="451" ht="15" customHeight="1" spans="17:17">
      <c r="Q451" s="194"/>
    </row>
    <row r="452" ht="15" customHeight="1" spans="17:17">
      <c r="Q452" s="194"/>
    </row>
    <row r="453" ht="15" customHeight="1" spans="17:17">
      <c r="Q453" s="194"/>
    </row>
    <row r="454" ht="15" customHeight="1" spans="17:17">
      <c r="Q454" s="194"/>
    </row>
    <row r="455" ht="15" customHeight="1" spans="17:17">
      <c r="Q455" s="194"/>
    </row>
    <row r="456" ht="15" customHeight="1" spans="17:17">
      <c r="Q456" s="194"/>
    </row>
    <row r="457" ht="15" customHeight="1" spans="17:17">
      <c r="Q457" s="194"/>
    </row>
    <row r="458" ht="15" customHeight="1" spans="17:17">
      <c r="Q458" s="194"/>
    </row>
    <row r="459" ht="15" customHeight="1" spans="17:17">
      <c r="Q459" s="194"/>
    </row>
    <row r="460" ht="15" customHeight="1" spans="17:17">
      <c r="Q460" s="194"/>
    </row>
    <row r="461" ht="15" customHeight="1" spans="17:17">
      <c r="Q461" s="194"/>
    </row>
    <row r="462" ht="15" customHeight="1" spans="17:17">
      <c r="Q462" s="194"/>
    </row>
    <row r="463" ht="15" customHeight="1" spans="17:17">
      <c r="Q463" s="194"/>
    </row>
    <row r="464" ht="15" customHeight="1" spans="17:17">
      <c r="Q464" s="194"/>
    </row>
    <row r="465" ht="15" customHeight="1" spans="17:17">
      <c r="Q465" s="194"/>
    </row>
    <row r="466" ht="15" customHeight="1" spans="17:17">
      <c r="Q466" s="194"/>
    </row>
    <row r="467" ht="15" customHeight="1" spans="17:17">
      <c r="Q467" s="194"/>
    </row>
    <row r="468" ht="15" customHeight="1" spans="17:17">
      <c r="Q468" s="194"/>
    </row>
    <row r="469" ht="15" customHeight="1" spans="17:17">
      <c r="Q469" s="194"/>
    </row>
    <row r="470" ht="15" customHeight="1" spans="17:17">
      <c r="Q470" s="194"/>
    </row>
    <row r="471" ht="15" customHeight="1" spans="17:17">
      <c r="Q471" s="194"/>
    </row>
    <row r="472" ht="15" customHeight="1" spans="17:17">
      <c r="Q472" s="194"/>
    </row>
    <row r="473" ht="15" customHeight="1" spans="17:17">
      <c r="Q473" s="194"/>
    </row>
    <row r="474" ht="15" customHeight="1" spans="17:17">
      <c r="Q474" s="194"/>
    </row>
    <row r="475" ht="15" customHeight="1" spans="17:17">
      <c r="Q475" s="194"/>
    </row>
    <row r="476" ht="15" customHeight="1" spans="17:17">
      <c r="Q476" s="194"/>
    </row>
    <row r="477" ht="15" customHeight="1" spans="17:17">
      <c r="Q477" s="194"/>
    </row>
    <row r="478" ht="15" customHeight="1" spans="17:17">
      <c r="Q478" s="194"/>
    </row>
    <row r="479" ht="15" customHeight="1" spans="17:17">
      <c r="Q479" s="194"/>
    </row>
    <row r="480" ht="15" customHeight="1" spans="17:17">
      <c r="Q480" s="194"/>
    </row>
    <row r="481" ht="15" customHeight="1" spans="17:17">
      <c r="Q481" s="194"/>
    </row>
    <row r="482" ht="15" customHeight="1" spans="17:17">
      <c r="Q482" s="194"/>
    </row>
    <row r="483" ht="15" customHeight="1" spans="17:17">
      <c r="Q483" s="194"/>
    </row>
    <row r="484" ht="15" customHeight="1" spans="17:17">
      <c r="Q484" s="194"/>
    </row>
    <row r="485" ht="15" customHeight="1" spans="17:17">
      <c r="Q485" s="194"/>
    </row>
    <row r="486" ht="15" customHeight="1" spans="17:17">
      <c r="Q486" s="194"/>
    </row>
    <row r="487" ht="15" customHeight="1" spans="17:17">
      <c r="Q487" s="194"/>
    </row>
    <row r="488" ht="15" customHeight="1" spans="17:17">
      <c r="Q488" s="194"/>
    </row>
    <row r="489" ht="15" customHeight="1" spans="17:17">
      <c r="Q489" s="194"/>
    </row>
    <row r="490" ht="15" customHeight="1" spans="17:17">
      <c r="Q490" s="194"/>
    </row>
    <row r="491" ht="15" customHeight="1" spans="17:17">
      <c r="Q491" s="194"/>
    </row>
    <row r="492" ht="15" customHeight="1" spans="17:17">
      <c r="Q492" s="194"/>
    </row>
    <row r="493" ht="15" customHeight="1" spans="17:17">
      <c r="Q493" s="194"/>
    </row>
    <row r="494" ht="15" customHeight="1" spans="17:17">
      <c r="Q494" s="194"/>
    </row>
    <row r="495" ht="15" customHeight="1" spans="17:17">
      <c r="Q495" s="194"/>
    </row>
    <row r="496" ht="15" customHeight="1" spans="17:17">
      <c r="Q496" s="194"/>
    </row>
    <row r="497" ht="15" customHeight="1" spans="17:17">
      <c r="Q497" s="194"/>
    </row>
    <row r="498" ht="15" customHeight="1" spans="17:17">
      <c r="Q498" s="194"/>
    </row>
    <row r="499" ht="15" customHeight="1" spans="17:17">
      <c r="Q499" s="194"/>
    </row>
    <row r="500" ht="15" customHeight="1" spans="17:17">
      <c r="Q500" s="194"/>
    </row>
    <row r="501" ht="15" customHeight="1" spans="17:17">
      <c r="Q501" s="194"/>
    </row>
    <row r="502" ht="15" customHeight="1" spans="17:17">
      <c r="Q502" s="194"/>
    </row>
    <row r="503" ht="15" customHeight="1" spans="17:17">
      <c r="Q503" s="194"/>
    </row>
    <row r="504" ht="15" customHeight="1" spans="17:17">
      <c r="Q504" s="194"/>
    </row>
    <row r="505" ht="15" customHeight="1" spans="17:17">
      <c r="Q505" s="194"/>
    </row>
    <row r="506" ht="15" customHeight="1" spans="17:17">
      <c r="Q506" s="194"/>
    </row>
    <row r="507" ht="15" customHeight="1" spans="17:17">
      <c r="Q507" s="194"/>
    </row>
    <row r="508" ht="15" customHeight="1" spans="17:17">
      <c r="Q508" s="194"/>
    </row>
    <row r="509" ht="15" customHeight="1" spans="17:17">
      <c r="Q509" s="194"/>
    </row>
    <row r="510" ht="15" customHeight="1" spans="17:17">
      <c r="Q510" s="194"/>
    </row>
    <row r="511" ht="15" customHeight="1" spans="17:17">
      <c r="Q511" s="194"/>
    </row>
    <row r="512" ht="15" customHeight="1" spans="17:17">
      <c r="Q512" s="194"/>
    </row>
    <row r="513" ht="15" customHeight="1" spans="17:17">
      <c r="Q513" s="194"/>
    </row>
    <row r="514" ht="15" customHeight="1" spans="17:17">
      <c r="Q514" s="194"/>
    </row>
    <row r="515" ht="15" customHeight="1" spans="17:17">
      <c r="Q515" s="194"/>
    </row>
    <row r="516" ht="15" customHeight="1" spans="17:17">
      <c r="Q516" s="194"/>
    </row>
    <row r="517" ht="15" customHeight="1" spans="17:17">
      <c r="Q517" s="194"/>
    </row>
    <row r="518" ht="15" customHeight="1" spans="17:17">
      <c r="Q518" s="194"/>
    </row>
    <row r="519" ht="15" customHeight="1" spans="17:17">
      <c r="Q519" s="194"/>
    </row>
    <row r="520" ht="15" customHeight="1" spans="17:17">
      <c r="Q520" s="194"/>
    </row>
    <row r="521" ht="15" customHeight="1" spans="17:17">
      <c r="Q521" s="194"/>
    </row>
    <row r="522" ht="15" customHeight="1" spans="17:17">
      <c r="Q522" s="194"/>
    </row>
    <row r="523" ht="15" customHeight="1" spans="17:17">
      <c r="Q523" s="194"/>
    </row>
    <row r="524" ht="15" customHeight="1" spans="17:17">
      <c r="Q524" s="194"/>
    </row>
    <row r="525" ht="15" customHeight="1" spans="17:17">
      <c r="Q525" s="194"/>
    </row>
    <row r="526" ht="15" customHeight="1" spans="17:17">
      <c r="Q526" s="194"/>
    </row>
    <row r="527" ht="15" customHeight="1" spans="17:17">
      <c r="Q527" s="194"/>
    </row>
    <row r="528" ht="15" customHeight="1" spans="17:17">
      <c r="Q528" s="194"/>
    </row>
    <row r="529" ht="15" customHeight="1" spans="17:17">
      <c r="Q529" s="194"/>
    </row>
    <row r="530" ht="15" customHeight="1" spans="17:17">
      <c r="Q530" s="194"/>
    </row>
    <row r="531" ht="15" customHeight="1" spans="17:17">
      <c r="Q531" s="194"/>
    </row>
    <row r="532" ht="15" customHeight="1" spans="17:17">
      <c r="Q532" s="194"/>
    </row>
    <row r="533" ht="15" customHeight="1" spans="17:17">
      <c r="Q533" s="194"/>
    </row>
    <row r="534" ht="15" customHeight="1" spans="17:17">
      <c r="Q534" s="194"/>
    </row>
    <row r="535" ht="15" customHeight="1" spans="17:17">
      <c r="Q535" s="194"/>
    </row>
    <row r="536" ht="15" customHeight="1" spans="17:17">
      <c r="Q536" s="194"/>
    </row>
    <row r="537" ht="15" customHeight="1" spans="17:17">
      <c r="Q537" s="194"/>
    </row>
    <row r="538" ht="15" customHeight="1" spans="17:17">
      <c r="Q538" s="194"/>
    </row>
    <row r="539" ht="15" customHeight="1" spans="17:17">
      <c r="Q539" s="194"/>
    </row>
    <row r="540" ht="15" customHeight="1" spans="17:17">
      <c r="Q540" s="194"/>
    </row>
    <row r="541" ht="15" customHeight="1" spans="17:17">
      <c r="Q541" s="194"/>
    </row>
    <row r="542" ht="15" customHeight="1" spans="17:17">
      <c r="Q542" s="194"/>
    </row>
    <row r="543" ht="15" customHeight="1" spans="17:17">
      <c r="Q543" s="194"/>
    </row>
    <row r="544" ht="15" customHeight="1" spans="17:17">
      <c r="Q544" s="194"/>
    </row>
    <row r="545" ht="15" customHeight="1" spans="17:17">
      <c r="Q545" s="194"/>
    </row>
    <row r="546" ht="15" customHeight="1" spans="17:17">
      <c r="Q546" s="194"/>
    </row>
    <row r="547" ht="15" customHeight="1" spans="17:17">
      <c r="Q547" s="194"/>
    </row>
    <row r="548" ht="15" customHeight="1" spans="17:17">
      <c r="Q548" s="194"/>
    </row>
    <row r="549" ht="15" customHeight="1" spans="17:17">
      <c r="Q549" s="194"/>
    </row>
    <row r="550" ht="15" customHeight="1" spans="17:17">
      <c r="Q550" s="194"/>
    </row>
    <row r="551" ht="15" customHeight="1" spans="17:17">
      <c r="Q551" s="194"/>
    </row>
    <row r="552" ht="15" customHeight="1" spans="17:17">
      <c r="Q552" s="194"/>
    </row>
    <row r="553" ht="15" customHeight="1" spans="17:17">
      <c r="Q553" s="194"/>
    </row>
    <row r="554" ht="15" customHeight="1" spans="17:17">
      <c r="Q554" s="194"/>
    </row>
    <row r="555" ht="15" customHeight="1" spans="17:17">
      <c r="Q555" s="194"/>
    </row>
    <row r="556" ht="15" customHeight="1" spans="17:17">
      <c r="Q556" s="194"/>
    </row>
    <row r="557" ht="15" customHeight="1" spans="17:17">
      <c r="Q557" s="194"/>
    </row>
    <row r="558" ht="15" customHeight="1" spans="17:17">
      <c r="Q558" s="194"/>
    </row>
    <row r="559" ht="15" customHeight="1" spans="17:17">
      <c r="Q559" s="194"/>
    </row>
    <row r="560" ht="15" customHeight="1" spans="17:17">
      <c r="Q560" s="194"/>
    </row>
    <row r="561" ht="15" customHeight="1" spans="17:17">
      <c r="Q561" s="194"/>
    </row>
    <row r="562" ht="15" customHeight="1" spans="17:17">
      <c r="Q562" s="194"/>
    </row>
    <row r="563" ht="15" customHeight="1" spans="17:17">
      <c r="Q563" s="194"/>
    </row>
    <row r="564" ht="15" customHeight="1" spans="17:17">
      <c r="Q564" s="194"/>
    </row>
    <row r="565" ht="15" customHeight="1" spans="17:17">
      <c r="Q565" s="194"/>
    </row>
    <row r="566" ht="15" customHeight="1" spans="17:17">
      <c r="Q566" s="194"/>
    </row>
    <row r="567" ht="15" customHeight="1" spans="17:17">
      <c r="Q567" s="194"/>
    </row>
    <row r="568" ht="15" customHeight="1" spans="17:17">
      <c r="Q568" s="194"/>
    </row>
    <row r="569" ht="15" customHeight="1" spans="17:17">
      <c r="Q569" s="194"/>
    </row>
    <row r="570" ht="15" customHeight="1" spans="17:17">
      <c r="Q570" s="194"/>
    </row>
    <row r="571" ht="15" customHeight="1" spans="17:17">
      <c r="Q571" s="194"/>
    </row>
    <row r="572" ht="15" customHeight="1" spans="17:17">
      <c r="Q572" s="194"/>
    </row>
    <row r="573" ht="15" customHeight="1" spans="17:17">
      <c r="Q573" s="194"/>
    </row>
    <row r="574" ht="15" customHeight="1" spans="17:17">
      <c r="Q574" s="194"/>
    </row>
    <row r="575" ht="15" customHeight="1" spans="17:17">
      <c r="Q575" s="194"/>
    </row>
    <row r="576" ht="15" customHeight="1" spans="17:17">
      <c r="Q576" s="194"/>
    </row>
    <row r="577" ht="15" customHeight="1" spans="17:17">
      <c r="Q577" s="194"/>
    </row>
    <row r="578" ht="15" customHeight="1" spans="17:17">
      <c r="Q578" s="194"/>
    </row>
    <row r="579" ht="15" customHeight="1" spans="17:17">
      <c r="Q579" s="194"/>
    </row>
    <row r="580" ht="15" customHeight="1" spans="17:17">
      <c r="Q580" s="194"/>
    </row>
    <row r="581" ht="15" customHeight="1" spans="17:17">
      <c r="Q581" s="194"/>
    </row>
    <row r="582" ht="15" customHeight="1" spans="17:17">
      <c r="Q582" s="194"/>
    </row>
    <row r="583" ht="15" customHeight="1" spans="17:17">
      <c r="Q583" s="194"/>
    </row>
    <row r="584" ht="15" customHeight="1" spans="17:17">
      <c r="Q584" s="194"/>
    </row>
    <row r="585" ht="15" customHeight="1" spans="17:17">
      <c r="Q585" s="194"/>
    </row>
    <row r="586" ht="15" customHeight="1" spans="17:17">
      <c r="Q586" s="194"/>
    </row>
    <row r="587" ht="15" customHeight="1" spans="17:17">
      <c r="Q587" s="194"/>
    </row>
    <row r="588" ht="15" customHeight="1" spans="17:17">
      <c r="Q588" s="194"/>
    </row>
    <row r="589" ht="15" customHeight="1" spans="17:17">
      <c r="Q589" s="194"/>
    </row>
    <row r="590" ht="15" customHeight="1" spans="17:17">
      <c r="Q590" s="194"/>
    </row>
    <row r="591" ht="15" customHeight="1" spans="17:17">
      <c r="Q591" s="194"/>
    </row>
    <row r="592" ht="15" customHeight="1" spans="17:17">
      <c r="Q592" s="194"/>
    </row>
    <row r="593" ht="15" customHeight="1" spans="17:17">
      <c r="Q593" s="194"/>
    </row>
    <row r="594" ht="15" customHeight="1" spans="17:17">
      <c r="Q594" s="194"/>
    </row>
    <row r="595" ht="15" customHeight="1" spans="17:17">
      <c r="Q595" s="194"/>
    </row>
    <row r="596" ht="15" customHeight="1" spans="17:17">
      <c r="Q596" s="194"/>
    </row>
    <row r="597" ht="15" customHeight="1" spans="17:17">
      <c r="Q597" s="194"/>
    </row>
    <row r="598" ht="15" customHeight="1" spans="17:17">
      <c r="Q598" s="194"/>
    </row>
    <row r="599" ht="15" customHeight="1" spans="17:17">
      <c r="Q599" s="194"/>
    </row>
    <row r="600" ht="15" customHeight="1" spans="17:17">
      <c r="Q600" s="194"/>
    </row>
    <row r="601" ht="15" customHeight="1" spans="17:17">
      <c r="Q601" s="194"/>
    </row>
    <row r="602" ht="15" customHeight="1" spans="17:17">
      <c r="Q602" s="194"/>
    </row>
    <row r="603" ht="15" customHeight="1" spans="17:17">
      <c r="Q603" s="194"/>
    </row>
    <row r="604" ht="15" customHeight="1" spans="17:17">
      <c r="Q604" s="194"/>
    </row>
    <row r="605" ht="15" customHeight="1" spans="17:17">
      <c r="Q605" s="194"/>
    </row>
    <row r="606" ht="15" customHeight="1" spans="17:17">
      <c r="Q606" s="194"/>
    </row>
    <row r="607" ht="15" customHeight="1" spans="17:17">
      <c r="Q607" s="194"/>
    </row>
    <row r="608" ht="15" customHeight="1" spans="17:17">
      <c r="Q608" s="194"/>
    </row>
    <row r="609" ht="15" customHeight="1" spans="17:17">
      <c r="Q609" s="194"/>
    </row>
    <row r="610" ht="15" customHeight="1" spans="17:17">
      <c r="Q610" s="194"/>
    </row>
    <row r="611" ht="15" customHeight="1" spans="17:17">
      <c r="Q611" s="194"/>
    </row>
    <row r="612" ht="15" customHeight="1" spans="17:17">
      <c r="Q612" s="194"/>
    </row>
    <row r="613" ht="15" customHeight="1" spans="17:17">
      <c r="Q613" s="194"/>
    </row>
    <row r="614" ht="15" customHeight="1" spans="17:17">
      <c r="Q614" s="194"/>
    </row>
    <row r="615" ht="15" customHeight="1" spans="17:17">
      <c r="Q615" s="194"/>
    </row>
    <row r="616" ht="15" customHeight="1" spans="17:17">
      <c r="Q616" s="194"/>
    </row>
    <row r="617" ht="15" customHeight="1" spans="17:17">
      <c r="Q617" s="194"/>
    </row>
    <row r="618" ht="15" customHeight="1" spans="17:17">
      <c r="Q618" s="194"/>
    </row>
    <row r="619" ht="15" customHeight="1" spans="17:17">
      <c r="Q619" s="194"/>
    </row>
    <row r="620" ht="15" customHeight="1" spans="17:17">
      <c r="Q620" s="194"/>
    </row>
    <row r="621" ht="15" customHeight="1" spans="17:17">
      <c r="Q621" s="194"/>
    </row>
    <row r="622" ht="15" customHeight="1" spans="17:17">
      <c r="Q622" s="194"/>
    </row>
    <row r="623" ht="15" customHeight="1" spans="17:17">
      <c r="Q623" s="194"/>
    </row>
    <row r="624" ht="15" customHeight="1" spans="17:17">
      <c r="Q624" s="194"/>
    </row>
    <row r="625" ht="15" customHeight="1" spans="17:17">
      <c r="Q625" s="194"/>
    </row>
    <row r="626" ht="15" customHeight="1" spans="17:17">
      <c r="Q626" s="194"/>
    </row>
    <row r="627" ht="15" customHeight="1" spans="17:17">
      <c r="Q627" s="194"/>
    </row>
    <row r="628" ht="15" customHeight="1" spans="17:17">
      <c r="Q628" s="194"/>
    </row>
    <row r="629" ht="15" customHeight="1" spans="17:17">
      <c r="Q629" s="194"/>
    </row>
    <row r="630" ht="15" customHeight="1" spans="17:17">
      <c r="Q630" s="194"/>
    </row>
    <row r="631" ht="15" customHeight="1" spans="17:17">
      <c r="Q631" s="194"/>
    </row>
    <row r="632" ht="15" customHeight="1" spans="17:17">
      <c r="Q632" s="194"/>
    </row>
    <row r="633" ht="15" customHeight="1" spans="17:17">
      <c r="Q633" s="194"/>
    </row>
    <row r="634" ht="15" customHeight="1" spans="17:17">
      <c r="Q634" s="194"/>
    </row>
    <row r="635" ht="15" customHeight="1" spans="17:17">
      <c r="Q635" s="194"/>
    </row>
    <row r="636" ht="15" customHeight="1" spans="17:17">
      <c r="Q636" s="194"/>
    </row>
    <row r="637" ht="15" customHeight="1" spans="17:17">
      <c r="Q637" s="194"/>
    </row>
    <row r="638" ht="15" customHeight="1" spans="17:17">
      <c r="Q638" s="194"/>
    </row>
    <row r="639" ht="15" customHeight="1" spans="17:17">
      <c r="Q639" s="194"/>
    </row>
    <row r="640" ht="15" customHeight="1" spans="17:17">
      <c r="Q640" s="194"/>
    </row>
    <row r="641" ht="15" customHeight="1" spans="17:17">
      <c r="Q641" s="194"/>
    </row>
    <row r="642" ht="15" customHeight="1" spans="17:17">
      <c r="Q642" s="194"/>
    </row>
    <row r="643" ht="15" customHeight="1" spans="17:17">
      <c r="Q643" s="194"/>
    </row>
    <row r="644" ht="15" customHeight="1" spans="17:17">
      <c r="Q644" s="194"/>
    </row>
    <row r="645" ht="15" customHeight="1" spans="17:17">
      <c r="Q645" s="194"/>
    </row>
    <row r="646" ht="15" customHeight="1" spans="17:17">
      <c r="Q646" s="194"/>
    </row>
    <row r="647" ht="15" customHeight="1" spans="17:17">
      <c r="Q647" s="194"/>
    </row>
    <row r="648" ht="15" customHeight="1" spans="17:17">
      <c r="Q648" s="194"/>
    </row>
    <row r="649" ht="15" customHeight="1" spans="17:17">
      <c r="Q649" s="194"/>
    </row>
    <row r="650" ht="15" customHeight="1" spans="17:17">
      <c r="Q650" s="194"/>
    </row>
    <row r="651" ht="15" customHeight="1" spans="17:17">
      <c r="Q651" s="194"/>
    </row>
    <row r="652" ht="15" customHeight="1" spans="17:17">
      <c r="Q652" s="194"/>
    </row>
    <row r="653" ht="15" customHeight="1" spans="17:17">
      <c r="Q653" s="194"/>
    </row>
    <row r="654" ht="15" customHeight="1" spans="17:17">
      <c r="Q654" s="194"/>
    </row>
    <row r="655" ht="15" customHeight="1" spans="17:17">
      <c r="Q655" s="194"/>
    </row>
    <row r="656" ht="15" customHeight="1" spans="17:17">
      <c r="Q656" s="194"/>
    </row>
    <row r="657" ht="15" customHeight="1" spans="17:17">
      <c r="Q657" s="194"/>
    </row>
    <row r="658" ht="15" customHeight="1" spans="17:17">
      <c r="Q658" s="194"/>
    </row>
    <row r="659" ht="15" customHeight="1" spans="17:17">
      <c r="Q659" s="194"/>
    </row>
    <row r="660" ht="15" customHeight="1" spans="17:17">
      <c r="Q660" s="194"/>
    </row>
    <row r="661" ht="15" customHeight="1" spans="17:17">
      <c r="Q661" s="194"/>
    </row>
    <row r="662" ht="15" customHeight="1" spans="17:17">
      <c r="Q662" s="194"/>
    </row>
    <row r="663" ht="15" customHeight="1" spans="17:17">
      <c r="Q663" s="194"/>
    </row>
    <row r="664" ht="15" customHeight="1" spans="17:17">
      <c r="Q664" s="194"/>
    </row>
    <row r="665" ht="15" customHeight="1" spans="17:17">
      <c r="Q665" s="194"/>
    </row>
    <row r="666" ht="15" customHeight="1" spans="17:17">
      <c r="Q666" s="194"/>
    </row>
    <row r="667" ht="15" customHeight="1" spans="17:17">
      <c r="Q667" s="194"/>
    </row>
    <row r="668" ht="15" customHeight="1" spans="17:17">
      <c r="Q668" s="194"/>
    </row>
    <row r="669" ht="15" customHeight="1" spans="17:17">
      <c r="Q669" s="194"/>
    </row>
    <row r="670" ht="15" customHeight="1" spans="17:17">
      <c r="Q670" s="194"/>
    </row>
    <row r="671" ht="15" customHeight="1" spans="17:17">
      <c r="Q671" s="194"/>
    </row>
    <row r="672" ht="15" customHeight="1" spans="17:17">
      <c r="Q672" s="194"/>
    </row>
    <row r="673" ht="15" customHeight="1" spans="17:17">
      <c r="Q673" s="194"/>
    </row>
    <row r="674" ht="15" customHeight="1" spans="17:17">
      <c r="Q674" s="194"/>
    </row>
    <row r="675" ht="15" customHeight="1" spans="17:17">
      <c r="Q675" s="194"/>
    </row>
    <row r="676" ht="15" customHeight="1" spans="17:17">
      <c r="Q676" s="194"/>
    </row>
    <row r="677" ht="15" customHeight="1" spans="17:17">
      <c r="Q677" s="194"/>
    </row>
    <row r="678" ht="15" customHeight="1" spans="17:17">
      <c r="Q678" s="194"/>
    </row>
    <row r="679" ht="15" customHeight="1" spans="17:17">
      <c r="Q679" s="194"/>
    </row>
    <row r="680" ht="15" customHeight="1" spans="17:17">
      <c r="Q680" s="194"/>
    </row>
    <row r="681" ht="15" customHeight="1" spans="17:17">
      <c r="Q681" s="194"/>
    </row>
    <row r="682" ht="15" customHeight="1" spans="17:17">
      <c r="Q682" s="194"/>
    </row>
    <row r="683" ht="15" customHeight="1" spans="17:17">
      <c r="Q683" s="194"/>
    </row>
    <row r="684" ht="15" customHeight="1" spans="17:17">
      <c r="Q684" s="194"/>
    </row>
    <row r="685" ht="15" customHeight="1" spans="17:17">
      <c r="Q685" s="194"/>
    </row>
    <row r="686" ht="15" customHeight="1" spans="17:17">
      <c r="Q686" s="194"/>
    </row>
    <row r="687" ht="15" customHeight="1" spans="17:17">
      <c r="Q687" s="194"/>
    </row>
    <row r="688" ht="15" customHeight="1" spans="17:17">
      <c r="Q688" s="194"/>
    </row>
    <row r="689" ht="15" customHeight="1" spans="17:17">
      <c r="Q689" s="194"/>
    </row>
    <row r="690" ht="15" customHeight="1" spans="17:17">
      <c r="Q690" s="194"/>
    </row>
    <row r="691" ht="15" customHeight="1" spans="17:17">
      <c r="Q691" s="194"/>
    </row>
    <row r="692" ht="15" customHeight="1" spans="17:17">
      <c r="Q692" s="194"/>
    </row>
    <row r="693" ht="15" customHeight="1" spans="17:17">
      <c r="Q693" s="194"/>
    </row>
    <row r="694" ht="15" customHeight="1" spans="17:17">
      <c r="Q694" s="194"/>
    </row>
    <row r="695" ht="15" customHeight="1" spans="17:17">
      <c r="Q695" s="194"/>
    </row>
    <row r="696" ht="15" customHeight="1" spans="17:17">
      <c r="Q696" s="194"/>
    </row>
    <row r="697" ht="15" customHeight="1" spans="17:17">
      <c r="Q697" s="194"/>
    </row>
    <row r="698" ht="15" customHeight="1" spans="17:17">
      <c r="Q698" s="194"/>
    </row>
    <row r="699" ht="15" customHeight="1" spans="17:17">
      <c r="Q699" s="194"/>
    </row>
    <row r="700" ht="15" customHeight="1" spans="17:17">
      <c r="Q700" s="194"/>
    </row>
    <row r="701" ht="15" customHeight="1" spans="17:17">
      <c r="Q701" s="194"/>
    </row>
    <row r="702" ht="15" customHeight="1" spans="17:17">
      <c r="Q702" s="194"/>
    </row>
    <row r="703" ht="15" customHeight="1" spans="17:17">
      <c r="Q703" s="194"/>
    </row>
    <row r="704" ht="15" customHeight="1" spans="17:17">
      <c r="Q704" s="194"/>
    </row>
    <row r="705" ht="15" customHeight="1" spans="17:17">
      <c r="Q705" s="194"/>
    </row>
    <row r="706" ht="15" customHeight="1" spans="17:17">
      <c r="Q706" s="194"/>
    </row>
    <row r="707" ht="15" customHeight="1" spans="17:17">
      <c r="Q707" s="194"/>
    </row>
    <row r="708" ht="15" customHeight="1" spans="17:17">
      <c r="Q708" s="194"/>
    </row>
    <row r="709" ht="15" customHeight="1" spans="17:17">
      <c r="Q709" s="194"/>
    </row>
    <row r="710" ht="15" customHeight="1" spans="17:17">
      <c r="Q710" s="194"/>
    </row>
    <row r="711" ht="15" customHeight="1" spans="17:17">
      <c r="Q711" s="194"/>
    </row>
    <row r="712" ht="15" customHeight="1" spans="17:17">
      <c r="Q712" s="194"/>
    </row>
    <row r="713" ht="15" customHeight="1" spans="17:17">
      <c r="Q713" s="194"/>
    </row>
    <row r="714" ht="15" customHeight="1" spans="17:17">
      <c r="Q714" s="194"/>
    </row>
    <row r="715" ht="15" customHeight="1" spans="17:17">
      <c r="Q715" s="194"/>
    </row>
    <row r="716" ht="15" customHeight="1" spans="17:17">
      <c r="Q716" s="194"/>
    </row>
    <row r="717" ht="15" customHeight="1" spans="17:17">
      <c r="Q717" s="194"/>
    </row>
    <row r="718" ht="15" customHeight="1" spans="17:17">
      <c r="Q718" s="194"/>
    </row>
    <row r="719" ht="15" customHeight="1" spans="17:17">
      <c r="Q719" s="194"/>
    </row>
    <row r="720" ht="15" customHeight="1" spans="17:17">
      <c r="Q720" s="194"/>
    </row>
    <row r="721" ht="15" customHeight="1" spans="17:17">
      <c r="Q721" s="194"/>
    </row>
    <row r="722" ht="15" customHeight="1" spans="17:17">
      <c r="Q722" s="194"/>
    </row>
    <row r="723" ht="15" customHeight="1" spans="17:17">
      <c r="Q723" s="194"/>
    </row>
    <row r="724" ht="15" customHeight="1" spans="17:17">
      <c r="Q724" s="194"/>
    </row>
    <row r="725" ht="15" customHeight="1" spans="17:17">
      <c r="Q725" s="194"/>
    </row>
    <row r="726" ht="15" customHeight="1" spans="17:17">
      <c r="Q726" s="194"/>
    </row>
    <row r="727" ht="15" customHeight="1" spans="17:17">
      <c r="Q727" s="194"/>
    </row>
    <row r="728" ht="15" customHeight="1" spans="17:17">
      <c r="Q728" s="194"/>
    </row>
    <row r="729" ht="15" customHeight="1" spans="17:17">
      <c r="Q729" s="194"/>
    </row>
    <row r="730" ht="15" customHeight="1" spans="17:17">
      <c r="Q730" s="194"/>
    </row>
    <row r="731" ht="15" customHeight="1" spans="17:17">
      <c r="Q731" s="194"/>
    </row>
    <row r="732" ht="15" customHeight="1" spans="17:17">
      <c r="Q732" s="194"/>
    </row>
    <row r="733" ht="15" customHeight="1" spans="17:17">
      <c r="Q733" s="194"/>
    </row>
    <row r="734" ht="15" customHeight="1" spans="17:17">
      <c r="Q734" s="194"/>
    </row>
    <row r="735" ht="15" customHeight="1" spans="17:17">
      <c r="Q735" s="194"/>
    </row>
    <row r="736" ht="15" customHeight="1" spans="17:17">
      <c r="Q736" s="194"/>
    </row>
    <row r="737" ht="15" customHeight="1" spans="17:17">
      <c r="Q737" s="194"/>
    </row>
    <row r="738" ht="15" customHeight="1" spans="17:17">
      <c r="Q738" s="194"/>
    </row>
    <row r="739" ht="15" customHeight="1" spans="17:17">
      <c r="Q739" s="194"/>
    </row>
    <row r="740" ht="15" customHeight="1" spans="17:17">
      <c r="Q740" s="194"/>
    </row>
    <row r="741" ht="15" customHeight="1" spans="17:17">
      <c r="Q741" s="194"/>
    </row>
    <row r="742" ht="15" customHeight="1" spans="17:17">
      <c r="Q742" s="194"/>
    </row>
    <row r="743" ht="15" customHeight="1" spans="17:17">
      <c r="Q743" s="194"/>
    </row>
    <row r="744" ht="15" customHeight="1" spans="17:17">
      <c r="Q744" s="194"/>
    </row>
    <row r="745" ht="15" customHeight="1" spans="17:17">
      <c r="Q745" s="194"/>
    </row>
    <row r="746" ht="15" customHeight="1" spans="17:17">
      <c r="Q746" s="194"/>
    </row>
    <row r="747" ht="15" customHeight="1" spans="17:17">
      <c r="Q747" s="194"/>
    </row>
    <row r="748" ht="15" customHeight="1" spans="17:17">
      <c r="Q748" s="194"/>
    </row>
    <row r="749" ht="15" customHeight="1" spans="17:17">
      <c r="Q749" s="194"/>
    </row>
    <row r="750" ht="15" customHeight="1" spans="17:17">
      <c r="Q750" s="194"/>
    </row>
    <row r="751" ht="15" customHeight="1" spans="17:17">
      <c r="Q751" s="194"/>
    </row>
    <row r="752" ht="15" customHeight="1" spans="17:17">
      <c r="Q752" s="194"/>
    </row>
    <row r="753" ht="15" customHeight="1" spans="17:17">
      <c r="Q753" s="194"/>
    </row>
    <row r="754" ht="15" customHeight="1" spans="17:17">
      <c r="Q754" s="194"/>
    </row>
    <row r="755" ht="15" customHeight="1" spans="17:17">
      <c r="Q755" s="194"/>
    </row>
    <row r="756" ht="15" customHeight="1" spans="17:17">
      <c r="Q756" s="194"/>
    </row>
    <row r="757" ht="15" customHeight="1" spans="17:17">
      <c r="Q757" s="194"/>
    </row>
    <row r="758" ht="15" customHeight="1" spans="17:17">
      <c r="Q758" s="194"/>
    </row>
    <row r="759" ht="15" customHeight="1" spans="17:17">
      <c r="Q759" s="194"/>
    </row>
    <row r="760" ht="15" customHeight="1" spans="17:17">
      <c r="Q760" s="194"/>
    </row>
    <row r="761" ht="15" customHeight="1" spans="17:17">
      <c r="Q761" s="194"/>
    </row>
    <row r="762" ht="15" customHeight="1" spans="17:17">
      <c r="Q762" s="194"/>
    </row>
    <row r="763" ht="15" customHeight="1" spans="17:17">
      <c r="Q763" s="194"/>
    </row>
    <row r="764" ht="15" customHeight="1" spans="17:17">
      <c r="Q764" s="194"/>
    </row>
    <row r="765" ht="15" customHeight="1" spans="17:17">
      <c r="Q765" s="194"/>
    </row>
    <row r="766" ht="15" customHeight="1" spans="17:17">
      <c r="Q766" s="194"/>
    </row>
    <row r="767" ht="15" customHeight="1" spans="17:17">
      <c r="Q767" s="194"/>
    </row>
    <row r="768" ht="15" customHeight="1" spans="17:17">
      <c r="Q768" s="194"/>
    </row>
    <row r="769" ht="15" customHeight="1" spans="17:17">
      <c r="Q769" s="194"/>
    </row>
    <row r="770" ht="15" customHeight="1" spans="17:17">
      <c r="Q770" s="194"/>
    </row>
    <row r="771" ht="15" customHeight="1" spans="17:17">
      <c r="Q771" s="194"/>
    </row>
    <row r="772" ht="15" customHeight="1" spans="17:17">
      <c r="Q772" s="194"/>
    </row>
    <row r="773" ht="15" customHeight="1" spans="17:17">
      <c r="Q773" s="194"/>
    </row>
    <row r="774" ht="15" customHeight="1" spans="17:17">
      <c r="Q774" s="194"/>
    </row>
    <row r="775" ht="15" customHeight="1" spans="17:17">
      <c r="Q775" s="194"/>
    </row>
    <row r="776" ht="15" customHeight="1" spans="17:17">
      <c r="Q776" s="194"/>
    </row>
    <row r="777" ht="15" customHeight="1" spans="17:17">
      <c r="Q777" s="194"/>
    </row>
    <row r="778" ht="15" customHeight="1" spans="17:17">
      <c r="Q778" s="194"/>
    </row>
    <row r="779" ht="15" customHeight="1" spans="17:17">
      <c r="Q779" s="194"/>
    </row>
    <row r="780" ht="15" customHeight="1" spans="17:17">
      <c r="Q780" s="194"/>
    </row>
    <row r="781" ht="15" customHeight="1" spans="17:17">
      <c r="Q781" s="194"/>
    </row>
    <row r="782" ht="15" customHeight="1" spans="17:17">
      <c r="Q782" s="194"/>
    </row>
    <row r="783" ht="15" customHeight="1" spans="17:17">
      <c r="Q783" s="194"/>
    </row>
    <row r="784" ht="15" customHeight="1" spans="17:17">
      <c r="Q784" s="194"/>
    </row>
    <row r="785" ht="15" customHeight="1" spans="17:17">
      <c r="Q785" s="194"/>
    </row>
    <row r="786" ht="15" customHeight="1" spans="17:17">
      <c r="Q786" s="194"/>
    </row>
    <row r="787" ht="15" customHeight="1" spans="17:17">
      <c r="Q787" s="194"/>
    </row>
    <row r="788" ht="15" customHeight="1" spans="17:17">
      <c r="Q788" s="194"/>
    </row>
    <row r="789" ht="15" customHeight="1" spans="17:17">
      <c r="Q789" s="194"/>
    </row>
    <row r="790" ht="15" customHeight="1" spans="17:17">
      <c r="Q790" s="194"/>
    </row>
    <row r="791" ht="15" customHeight="1" spans="17:17">
      <c r="Q791" s="194"/>
    </row>
    <row r="792" ht="15" customHeight="1" spans="17:17">
      <c r="Q792" s="194"/>
    </row>
    <row r="793" ht="15" customHeight="1" spans="17:17">
      <c r="Q793" s="194"/>
    </row>
    <row r="794" ht="15" customHeight="1" spans="17:17">
      <c r="Q794" s="194"/>
    </row>
    <row r="795" ht="15" customHeight="1" spans="17:17">
      <c r="Q795" s="194"/>
    </row>
    <row r="796" ht="15" customHeight="1" spans="17:17">
      <c r="Q796" s="194"/>
    </row>
    <row r="797" ht="15" customHeight="1" spans="17:17">
      <c r="Q797" s="194"/>
    </row>
    <row r="798" ht="15" customHeight="1" spans="17:17">
      <c r="Q798" s="194"/>
    </row>
    <row r="799" ht="15" customHeight="1" spans="17:17">
      <c r="Q799" s="194"/>
    </row>
    <row r="800" ht="15" customHeight="1" spans="17:17">
      <c r="Q800" s="194"/>
    </row>
    <row r="801" ht="15" customHeight="1" spans="17:17">
      <c r="Q801" s="194"/>
    </row>
    <row r="802" ht="15" customHeight="1" spans="17:17">
      <c r="Q802" s="194"/>
    </row>
    <row r="803" ht="15" customHeight="1" spans="17:17">
      <c r="Q803" s="194"/>
    </row>
    <row r="804" ht="15" customHeight="1" spans="17:17">
      <c r="Q804" s="194"/>
    </row>
    <row r="805" ht="15" customHeight="1" spans="17:17">
      <c r="Q805" s="194"/>
    </row>
    <row r="806" ht="15" customHeight="1" spans="17:17">
      <c r="Q806" s="194"/>
    </row>
    <row r="807" ht="15" customHeight="1" spans="17:17">
      <c r="Q807" s="194"/>
    </row>
    <row r="808" ht="15" customHeight="1" spans="17:17">
      <c r="Q808" s="194"/>
    </row>
    <row r="809" ht="15" customHeight="1" spans="17:17">
      <c r="Q809" s="194"/>
    </row>
    <row r="810" ht="15" customHeight="1" spans="17:17">
      <c r="Q810" s="194"/>
    </row>
    <row r="811" ht="15" customHeight="1" spans="17:17">
      <c r="Q811" s="194"/>
    </row>
    <row r="812" ht="15" customHeight="1" spans="17:17">
      <c r="Q812" s="194"/>
    </row>
    <row r="813" ht="15" customHeight="1" spans="17:17">
      <c r="Q813" s="194"/>
    </row>
    <row r="814" ht="15" customHeight="1" spans="17:17">
      <c r="Q814" s="194"/>
    </row>
    <row r="815" ht="15" customHeight="1" spans="17:17">
      <c r="Q815" s="194"/>
    </row>
    <row r="816" ht="15" customHeight="1" spans="17:17">
      <c r="Q816" s="194"/>
    </row>
    <row r="817" ht="15" customHeight="1" spans="17:17">
      <c r="Q817" s="194"/>
    </row>
    <row r="818" ht="15" customHeight="1" spans="17:17">
      <c r="Q818" s="194"/>
    </row>
    <row r="819" ht="15" customHeight="1" spans="17:17">
      <c r="Q819" s="194"/>
    </row>
    <row r="820" ht="15" customHeight="1" spans="17:17">
      <c r="Q820" s="194"/>
    </row>
    <row r="821" ht="15" customHeight="1" spans="17:17">
      <c r="Q821" s="194"/>
    </row>
    <row r="822" ht="15" customHeight="1" spans="17:17">
      <c r="Q822" s="194"/>
    </row>
    <row r="823" ht="15" customHeight="1" spans="17:17">
      <c r="Q823" s="194"/>
    </row>
    <row r="824" ht="15" customHeight="1" spans="17:17">
      <c r="Q824" s="194"/>
    </row>
    <row r="825" ht="15" customHeight="1" spans="17:17">
      <c r="Q825" s="194"/>
    </row>
    <row r="826" ht="15" customHeight="1" spans="17:17">
      <c r="Q826" s="194"/>
    </row>
    <row r="827" ht="15" customHeight="1" spans="17:17">
      <c r="Q827" s="194"/>
    </row>
    <row r="828" ht="15" customHeight="1" spans="17:17">
      <c r="Q828" s="194"/>
    </row>
    <row r="829" ht="15" customHeight="1" spans="17:17">
      <c r="Q829" s="194"/>
    </row>
    <row r="830" ht="15" customHeight="1" spans="17:17">
      <c r="Q830" s="194"/>
    </row>
    <row r="831" ht="15" customHeight="1" spans="17:17">
      <c r="Q831" s="194"/>
    </row>
    <row r="832" ht="15" customHeight="1" spans="17:17">
      <c r="Q832" s="194"/>
    </row>
    <row r="833" ht="15" customHeight="1" spans="17:17">
      <c r="Q833" s="194"/>
    </row>
    <row r="834" ht="15" customHeight="1" spans="17:17">
      <c r="Q834" s="194"/>
    </row>
    <row r="835" ht="15" customHeight="1" spans="17:17">
      <c r="Q835" s="194"/>
    </row>
    <row r="836" ht="15" customHeight="1" spans="17:17">
      <c r="Q836" s="194"/>
    </row>
    <row r="837" ht="15" customHeight="1" spans="17:17">
      <c r="Q837" s="194"/>
    </row>
    <row r="838" ht="15" customHeight="1" spans="17:17">
      <c r="Q838" s="194"/>
    </row>
    <row r="839" ht="15" customHeight="1" spans="17:17">
      <c r="Q839" s="194"/>
    </row>
    <row r="840" ht="15" customHeight="1" spans="17:17">
      <c r="Q840" s="194"/>
    </row>
    <row r="841" ht="15" customHeight="1" spans="17:17">
      <c r="Q841" s="194"/>
    </row>
    <row r="842" ht="15" customHeight="1" spans="17:17">
      <c r="Q842" s="194"/>
    </row>
    <row r="843" ht="15" customHeight="1" spans="17:17">
      <c r="Q843" s="194"/>
    </row>
    <row r="844" ht="15" customHeight="1" spans="17:17">
      <c r="Q844" s="194"/>
    </row>
    <row r="845" ht="15" customHeight="1" spans="17:17">
      <c r="Q845" s="194"/>
    </row>
    <row r="846" ht="15" customHeight="1" spans="17:17">
      <c r="Q846" s="194"/>
    </row>
    <row r="847" ht="15" customHeight="1" spans="17:17">
      <c r="Q847" s="194"/>
    </row>
    <row r="848" ht="15" customHeight="1" spans="17:17">
      <c r="Q848" s="194"/>
    </row>
    <row r="849" ht="15" customHeight="1" spans="17:17">
      <c r="Q849" s="194"/>
    </row>
    <row r="850" ht="15" customHeight="1" spans="17:17">
      <c r="Q850" s="194"/>
    </row>
    <row r="851" ht="15" customHeight="1" spans="17:17">
      <c r="Q851" s="194"/>
    </row>
    <row r="852" ht="15" customHeight="1" spans="17:17">
      <c r="Q852" s="194"/>
    </row>
    <row r="853" ht="15" customHeight="1" spans="17:17">
      <c r="Q853" s="194"/>
    </row>
    <row r="854" ht="15" customHeight="1" spans="17:17">
      <c r="Q854" s="194"/>
    </row>
    <row r="855" ht="15" customHeight="1" spans="17:17">
      <c r="Q855" s="194"/>
    </row>
    <row r="856" ht="15" customHeight="1" spans="17:17">
      <c r="Q856" s="194"/>
    </row>
    <row r="857" ht="15" customHeight="1" spans="17:17">
      <c r="Q857" s="194"/>
    </row>
    <row r="858" ht="15" customHeight="1" spans="17:17">
      <c r="Q858" s="194"/>
    </row>
    <row r="859" ht="15" customHeight="1" spans="17:17">
      <c r="Q859" s="194"/>
    </row>
    <row r="860" ht="15" customHeight="1" spans="17:17">
      <c r="Q860" s="194"/>
    </row>
    <row r="861" ht="15" customHeight="1" spans="17:17">
      <c r="Q861" s="194"/>
    </row>
    <row r="862" ht="15" customHeight="1" spans="17:17">
      <c r="Q862" s="194"/>
    </row>
    <row r="863" ht="15" customHeight="1" spans="17:17">
      <c r="Q863" s="194"/>
    </row>
    <row r="864" ht="15" customHeight="1" spans="17:17">
      <c r="Q864" s="194"/>
    </row>
    <row r="865" ht="15" customHeight="1" spans="17:17">
      <c r="Q865" s="194"/>
    </row>
    <row r="866" ht="15" customHeight="1" spans="17:17">
      <c r="Q866" s="194"/>
    </row>
    <row r="867" ht="15" customHeight="1" spans="17:17">
      <c r="Q867" s="194"/>
    </row>
    <row r="868" ht="15" customHeight="1" spans="17:17">
      <c r="Q868" s="194"/>
    </row>
    <row r="869" ht="15" customHeight="1" spans="17:17">
      <c r="Q869" s="194"/>
    </row>
    <row r="870" ht="15" customHeight="1" spans="17:17">
      <c r="Q870" s="194"/>
    </row>
    <row r="871" ht="15" customHeight="1" spans="17:17">
      <c r="Q871" s="194"/>
    </row>
    <row r="872" ht="15" customHeight="1" spans="17:17">
      <c r="Q872" s="194"/>
    </row>
    <row r="873" ht="15" customHeight="1" spans="17:17">
      <c r="Q873" s="194"/>
    </row>
    <row r="874" ht="15" customHeight="1" spans="17:17">
      <c r="Q874" s="194"/>
    </row>
    <row r="875" ht="15" customHeight="1" spans="17:17">
      <c r="Q875" s="194"/>
    </row>
    <row r="876" ht="15" customHeight="1" spans="17:17">
      <c r="Q876" s="194"/>
    </row>
    <row r="877" ht="15" customHeight="1" spans="17:17">
      <c r="Q877" s="194"/>
    </row>
    <row r="878" ht="15" customHeight="1" spans="17:17">
      <c r="Q878" s="194"/>
    </row>
    <row r="879" ht="15" customHeight="1" spans="17:17">
      <c r="Q879" s="194"/>
    </row>
    <row r="880" ht="15" customHeight="1" spans="17:17">
      <c r="Q880" s="194"/>
    </row>
    <row r="881" ht="15" customHeight="1" spans="17:17">
      <c r="Q881" s="194"/>
    </row>
    <row r="882" ht="15" customHeight="1" spans="17:17">
      <c r="Q882" s="194"/>
    </row>
    <row r="883" ht="15" customHeight="1" spans="17:17">
      <c r="Q883" s="194"/>
    </row>
    <row r="884" ht="15" customHeight="1" spans="17:17">
      <c r="Q884" s="194"/>
    </row>
    <row r="885" ht="15" customHeight="1" spans="17:17">
      <c r="Q885" s="194"/>
    </row>
    <row r="886" ht="15" customHeight="1" spans="17:17">
      <c r="Q886" s="194"/>
    </row>
    <row r="887" ht="15" customHeight="1" spans="17:17">
      <c r="Q887" s="194"/>
    </row>
    <row r="888" ht="15" customHeight="1" spans="17:17">
      <c r="Q888" s="194"/>
    </row>
    <row r="889" ht="15" customHeight="1" spans="17:17">
      <c r="Q889" s="194"/>
    </row>
    <row r="890" ht="15" customHeight="1" spans="17:17">
      <c r="Q890" s="194"/>
    </row>
    <row r="891" ht="15" customHeight="1" spans="17:17">
      <c r="Q891" s="194"/>
    </row>
    <row r="892" ht="15" customHeight="1" spans="17:17">
      <c r="Q892" s="194"/>
    </row>
    <row r="893" ht="15" customHeight="1" spans="17:17">
      <c r="Q893" s="194"/>
    </row>
    <row r="894" ht="15" customHeight="1" spans="17:17">
      <c r="Q894" s="194"/>
    </row>
    <row r="895" ht="15" customHeight="1" spans="17:17">
      <c r="Q895" s="194"/>
    </row>
    <row r="896" ht="15" customHeight="1" spans="17:17">
      <c r="Q896" s="194"/>
    </row>
    <row r="897" ht="15" customHeight="1" spans="17:17">
      <c r="Q897" s="194"/>
    </row>
    <row r="898" ht="15" customHeight="1" spans="17:17">
      <c r="Q898" s="194"/>
    </row>
    <row r="899" ht="15" customHeight="1" spans="17:17">
      <c r="Q899" s="194"/>
    </row>
    <row r="900" ht="15" customHeight="1" spans="17:17">
      <c r="Q900" s="194"/>
    </row>
    <row r="901" ht="15" customHeight="1" spans="17:17">
      <c r="Q901" s="194"/>
    </row>
    <row r="902" ht="15" customHeight="1" spans="17:17">
      <c r="Q902" s="194"/>
    </row>
    <row r="903" ht="15" customHeight="1" spans="17:17">
      <c r="Q903" s="194"/>
    </row>
    <row r="904" ht="15" customHeight="1" spans="17:17">
      <c r="Q904" s="194"/>
    </row>
    <row r="905" ht="15" customHeight="1" spans="17:17">
      <c r="Q905" s="194"/>
    </row>
    <row r="906" ht="15" customHeight="1" spans="17:17">
      <c r="Q906" s="194"/>
    </row>
    <row r="907" ht="15" customHeight="1" spans="17:17">
      <c r="Q907" s="194"/>
    </row>
    <row r="908" ht="15" customHeight="1" spans="17:17">
      <c r="Q908" s="194"/>
    </row>
    <row r="909" ht="15" customHeight="1" spans="17:17">
      <c r="Q909" s="194"/>
    </row>
    <row r="910" ht="15" customHeight="1" spans="17:17">
      <c r="Q910" s="194"/>
    </row>
    <row r="911" ht="15" customHeight="1" spans="17:17">
      <c r="Q911" s="194"/>
    </row>
    <row r="912" ht="15" customHeight="1" spans="17:17">
      <c r="Q912" s="194"/>
    </row>
    <row r="913" ht="15" customHeight="1" spans="17:17">
      <c r="Q913" s="194"/>
    </row>
    <row r="914" ht="15" customHeight="1" spans="17:17">
      <c r="Q914" s="194"/>
    </row>
    <row r="915" ht="15" customHeight="1" spans="17:17">
      <c r="Q915" s="194"/>
    </row>
    <row r="916" ht="15" customHeight="1" spans="17:17">
      <c r="Q916" s="194"/>
    </row>
    <row r="917" ht="15" customHeight="1" spans="17:17">
      <c r="Q917" s="194"/>
    </row>
    <row r="918" ht="15" customHeight="1" spans="17:17">
      <c r="Q918" s="194"/>
    </row>
    <row r="919" ht="15" customHeight="1" spans="17:17">
      <c r="Q919" s="194"/>
    </row>
    <row r="920" ht="15" customHeight="1" spans="17:17">
      <c r="Q920" s="194"/>
    </row>
    <row r="921" ht="15" customHeight="1" spans="17:17">
      <c r="Q921" s="194"/>
    </row>
    <row r="922" ht="15" customHeight="1" spans="17:17">
      <c r="Q922" s="194"/>
    </row>
    <row r="923" ht="15" customHeight="1" spans="17:17">
      <c r="Q923" s="194"/>
    </row>
    <row r="924" ht="15" customHeight="1" spans="17:17">
      <c r="Q924" s="194"/>
    </row>
    <row r="925" ht="15" customHeight="1" spans="17:17">
      <c r="Q925" s="194"/>
    </row>
    <row r="926" ht="15" customHeight="1" spans="17:17">
      <c r="Q926" s="194"/>
    </row>
    <row r="927" ht="15" customHeight="1" spans="17:17">
      <c r="Q927" s="194"/>
    </row>
    <row r="928" ht="15" customHeight="1" spans="17:17">
      <c r="Q928" s="194"/>
    </row>
    <row r="929" ht="15" customHeight="1" spans="17:17">
      <c r="Q929" s="194"/>
    </row>
    <row r="930" ht="15" customHeight="1" spans="17:17">
      <c r="Q930" s="194"/>
    </row>
    <row r="931" ht="15" customHeight="1" spans="17:17">
      <c r="Q931" s="194"/>
    </row>
    <row r="932" ht="15" customHeight="1" spans="17:17">
      <c r="Q932" s="194"/>
    </row>
    <row r="933" ht="15" customHeight="1" spans="17:17">
      <c r="Q933" s="194"/>
    </row>
    <row r="934" ht="15" customHeight="1" spans="17:17">
      <c r="Q934" s="194"/>
    </row>
    <row r="935" ht="15" customHeight="1" spans="17:17">
      <c r="Q935" s="194"/>
    </row>
    <row r="936" ht="15" customHeight="1" spans="17:17">
      <c r="Q936" s="194"/>
    </row>
    <row r="937" ht="15" customHeight="1" spans="17:17">
      <c r="Q937" s="194"/>
    </row>
    <row r="938" ht="15" customHeight="1" spans="17:17">
      <c r="Q938" s="194"/>
    </row>
    <row r="939" ht="15" customHeight="1" spans="17:17">
      <c r="Q939" s="194"/>
    </row>
    <row r="940" ht="15" customHeight="1" spans="17:17">
      <c r="Q940" s="194"/>
    </row>
    <row r="941" ht="15" customHeight="1" spans="17:17">
      <c r="Q941" s="194"/>
    </row>
    <row r="942" ht="15" customHeight="1" spans="17:17">
      <c r="Q942" s="194"/>
    </row>
    <row r="943" ht="15" customHeight="1" spans="17:17">
      <c r="Q943" s="194"/>
    </row>
    <row r="944" ht="15" customHeight="1" spans="17:17">
      <c r="Q944" s="194"/>
    </row>
    <row r="945" ht="15" customHeight="1" spans="17:17">
      <c r="Q945" s="194"/>
    </row>
    <row r="946" ht="15" customHeight="1" spans="17:17">
      <c r="Q946" s="194"/>
    </row>
    <row r="947" ht="15" customHeight="1" spans="17:17">
      <c r="Q947" s="194"/>
    </row>
    <row r="948" ht="15" customHeight="1" spans="17:17">
      <c r="Q948" s="194"/>
    </row>
    <row r="949" ht="15" customHeight="1" spans="17:17">
      <c r="Q949" s="194"/>
    </row>
    <row r="950" ht="15" customHeight="1" spans="17:17">
      <c r="Q950" s="194"/>
    </row>
    <row r="951" ht="15" customHeight="1" spans="17:17">
      <c r="Q951" s="194"/>
    </row>
    <row r="952" ht="15" customHeight="1" spans="17:17">
      <c r="Q952" s="194"/>
    </row>
    <row r="953" ht="15" customHeight="1" spans="17:17">
      <c r="Q953" s="194"/>
    </row>
    <row r="954" ht="15" customHeight="1" spans="17:17">
      <c r="Q954" s="194"/>
    </row>
    <row r="955" ht="15" customHeight="1" spans="17:17">
      <c r="Q955" s="194"/>
    </row>
    <row r="956" ht="15" customHeight="1" spans="17:17">
      <c r="Q956" s="194"/>
    </row>
    <row r="957" ht="15" customHeight="1" spans="17:17">
      <c r="Q957" s="194"/>
    </row>
    <row r="958" ht="15" customHeight="1" spans="17:17">
      <c r="Q958" s="194"/>
    </row>
    <row r="959" ht="15" customHeight="1" spans="17:17">
      <c r="Q959" s="194"/>
    </row>
    <row r="960" ht="15" customHeight="1" spans="17:17">
      <c r="Q960" s="194"/>
    </row>
    <row r="961" ht="15" customHeight="1" spans="17:17">
      <c r="Q961" s="194"/>
    </row>
    <row r="962" ht="15" customHeight="1" spans="17:17">
      <c r="Q962" s="194"/>
    </row>
    <row r="963" ht="15" customHeight="1" spans="17:17">
      <c r="Q963" s="194"/>
    </row>
    <row r="964" ht="15" customHeight="1" spans="17:17">
      <c r="Q964" s="194"/>
    </row>
    <row r="965" ht="15" customHeight="1" spans="17:17">
      <c r="Q965" s="194"/>
    </row>
    <row r="966" ht="15" customHeight="1" spans="17:17">
      <c r="Q966" s="194"/>
    </row>
    <row r="967" ht="15" customHeight="1" spans="17:17">
      <c r="Q967" s="194"/>
    </row>
    <row r="968" ht="15" customHeight="1" spans="17:17">
      <c r="Q968" s="194"/>
    </row>
    <row r="969" ht="15" customHeight="1" spans="17:17">
      <c r="Q969" s="194"/>
    </row>
    <row r="970" ht="15" customHeight="1" spans="17:17">
      <c r="Q970" s="194"/>
    </row>
    <row r="971" ht="15" customHeight="1" spans="17:17">
      <c r="Q971" s="194"/>
    </row>
    <row r="972" ht="15" customHeight="1" spans="17:17">
      <c r="Q972" s="194"/>
    </row>
    <row r="973" ht="15" customHeight="1" spans="17:17">
      <c r="Q973" s="194"/>
    </row>
    <row r="974" ht="15" customHeight="1" spans="17:17">
      <c r="Q974" s="194"/>
    </row>
    <row r="975" ht="15" customHeight="1" spans="17:17">
      <c r="Q975" s="194"/>
    </row>
    <row r="976" ht="15" customHeight="1" spans="17:17">
      <c r="Q976" s="194"/>
    </row>
    <row r="977" ht="15" customHeight="1" spans="17:17">
      <c r="Q977" s="194"/>
    </row>
    <row r="978" ht="15" customHeight="1" spans="17:17">
      <c r="Q978" s="194"/>
    </row>
    <row r="979" ht="15" customHeight="1" spans="17:17">
      <c r="Q979" s="194"/>
    </row>
    <row r="980" ht="15" customHeight="1" spans="17:17">
      <c r="Q980" s="194"/>
    </row>
    <row r="981" ht="15" customHeight="1" spans="17:17">
      <c r="Q981" s="194"/>
    </row>
    <row r="982" ht="15" customHeight="1" spans="17:17">
      <c r="Q982" s="194"/>
    </row>
    <row r="983" ht="15" customHeight="1" spans="17:17">
      <c r="Q983" s="194"/>
    </row>
    <row r="984" ht="15" customHeight="1" spans="17:17">
      <c r="Q984" s="194"/>
    </row>
    <row r="985" ht="15" customHeight="1" spans="17:17">
      <c r="Q985" s="194"/>
    </row>
    <row r="986" ht="15" customHeight="1" spans="17:17">
      <c r="Q986" s="194"/>
    </row>
    <row r="987" ht="15" customHeight="1" spans="17:17">
      <c r="Q987" s="194"/>
    </row>
    <row r="988" ht="15" customHeight="1" spans="17:17">
      <c r="Q988" s="194"/>
    </row>
    <row r="989" ht="15" customHeight="1" spans="17:17">
      <c r="Q989" s="194"/>
    </row>
    <row r="990" ht="15" customHeight="1" spans="17:17">
      <c r="Q990" s="194"/>
    </row>
    <row r="991" ht="15" customHeight="1" spans="17:17">
      <c r="Q991" s="194"/>
    </row>
    <row r="992" ht="15" customHeight="1" spans="17:17">
      <c r="Q992" s="194"/>
    </row>
    <row r="993" ht="15" customHeight="1" spans="17:17">
      <c r="Q993" s="194"/>
    </row>
    <row r="994" ht="15" customHeight="1" spans="17:17">
      <c r="Q994" s="194"/>
    </row>
    <row r="995" ht="15" customHeight="1" spans="17:17">
      <c r="Q995" s="194"/>
    </row>
    <row r="996" ht="15" customHeight="1" spans="17:17">
      <c r="Q996" s="194"/>
    </row>
    <row r="997" ht="15" customHeight="1" spans="17:17">
      <c r="Q997" s="194"/>
    </row>
    <row r="998" ht="15" customHeight="1" spans="17:17">
      <c r="Q998" s="194"/>
    </row>
    <row r="999" ht="15" customHeight="1" spans="17:17">
      <c r="Q999" s="194"/>
    </row>
    <row r="1000" ht="15" customHeight="1" spans="17:17">
      <c r="Q1000" s="194"/>
    </row>
    <row r="1001" ht="15" customHeight="1" spans="17:17">
      <c r="Q1001" s="194"/>
    </row>
    <row r="1002" ht="15" customHeight="1" spans="17:17">
      <c r="Q1002" s="194"/>
    </row>
    <row r="1003" ht="15" customHeight="1" spans="17:17">
      <c r="Q1003" s="194"/>
    </row>
    <row r="1004" ht="15" customHeight="1" spans="17:17">
      <c r="Q1004" s="194"/>
    </row>
    <row r="1005" ht="15" customHeight="1" spans="17:17">
      <c r="Q1005" s="194"/>
    </row>
    <row r="1006" ht="15" customHeight="1" spans="17:17">
      <c r="Q1006" s="194"/>
    </row>
    <row r="1007" ht="15" customHeight="1" spans="17:17">
      <c r="Q1007" s="194"/>
    </row>
    <row r="1008" ht="15" customHeight="1" spans="17:17">
      <c r="Q1008" s="194"/>
    </row>
    <row r="1009" ht="15" customHeight="1" spans="17:17">
      <c r="Q1009" s="194"/>
    </row>
    <row r="1010" ht="15" customHeight="1" spans="17:17">
      <c r="Q1010" s="194"/>
    </row>
    <row r="1011" ht="15" customHeight="1" spans="17:17">
      <c r="Q1011" s="194"/>
    </row>
    <row r="1012" ht="15" customHeight="1" spans="17:17">
      <c r="Q1012" s="194"/>
    </row>
    <row r="1013" ht="15" customHeight="1" spans="17:17">
      <c r="Q1013" s="194"/>
    </row>
    <row r="1014" ht="15" customHeight="1" spans="17:17">
      <c r="Q1014" s="194"/>
    </row>
    <row r="1015" ht="15" customHeight="1" spans="17:17">
      <c r="Q1015" s="194"/>
    </row>
    <row r="1016" ht="15" customHeight="1" spans="17:17">
      <c r="Q1016" s="194"/>
    </row>
    <row r="1017" ht="15" customHeight="1" spans="17:17">
      <c r="Q1017" s="194"/>
    </row>
    <row r="1018" ht="15" customHeight="1" spans="17:17">
      <c r="Q1018" s="194"/>
    </row>
    <row r="1019" ht="15" customHeight="1" spans="17:17">
      <c r="Q1019" s="194"/>
    </row>
    <row r="1020" ht="15" customHeight="1" spans="17:17">
      <c r="Q1020" s="194"/>
    </row>
    <row r="1021" ht="15" customHeight="1" spans="17:17">
      <c r="Q1021" s="194"/>
    </row>
    <row r="1022" ht="15" customHeight="1" spans="17:17">
      <c r="Q1022" s="194"/>
    </row>
    <row r="1023" ht="15" customHeight="1" spans="17:17">
      <c r="Q1023" s="194"/>
    </row>
    <row r="1024" ht="15" customHeight="1" spans="17:17">
      <c r="Q1024" s="194"/>
    </row>
    <row r="1025" ht="15" customHeight="1" spans="17:17">
      <c r="Q1025" s="194"/>
    </row>
    <row r="1026" ht="15" customHeight="1" spans="17:17">
      <c r="Q1026" s="194"/>
    </row>
    <row r="1027" ht="15" customHeight="1" spans="17:17">
      <c r="Q1027" s="194"/>
    </row>
    <row r="1028" ht="15" customHeight="1" spans="17:17">
      <c r="Q1028" s="194"/>
    </row>
    <row r="1029" ht="15" customHeight="1" spans="17:17">
      <c r="Q1029" s="194"/>
    </row>
    <row r="1030" ht="15" customHeight="1" spans="17:17">
      <c r="Q1030" s="194"/>
    </row>
    <row r="1031" ht="15" customHeight="1" spans="17:17">
      <c r="Q1031" s="194"/>
    </row>
    <row r="1032" ht="15" customHeight="1" spans="17:17">
      <c r="Q1032" s="194"/>
    </row>
    <row r="1033" ht="15" customHeight="1" spans="17:17">
      <c r="Q1033" s="194"/>
    </row>
    <row r="1034" ht="15" customHeight="1" spans="17:17">
      <c r="Q1034" s="194"/>
    </row>
    <row r="1035" ht="15" customHeight="1" spans="17:17">
      <c r="Q1035" s="194"/>
    </row>
    <row r="1036" ht="15" customHeight="1" spans="17:17">
      <c r="Q1036" s="194"/>
    </row>
    <row r="1037" ht="15" customHeight="1" spans="17:17">
      <c r="Q1037" s="194"/>
    </row>
    <row r="1038" ht="15" customHeight="1" spans="17:17">
      <c r="Q1038" s="194"/>
    </row>
    <row r="1039" ht="15" customHeight="1" spans="17:17">
      <c r="Q1039" s="194"/>
    </row>
    <row r="1040" ht="15" customHeight="1" spans="17:17">
      <c r="Q1040" s="194"/>
    </row>
    <row r="1041" ht="15" customHeight="1" spans="17:17">
      <c r="Q1041" s="194"/>
    </row>
    <row r="1042" ht="15" customHeight="1" spans="17:17">
      <c r="Q1042" s="194"/>
    </row>
    <row r="1043" ht="15" customHeight="1" spans="17:17">
      <c r="Q1043" s="194"/>
    </row>
    <row r="1044" ht="15" customHeight="1" spans="17:17">
      <c r="Q1044" s="194"/>
    </row>
    <row r="1045" ht="15" customHeight="1" spans="17:17">
      <c r="Q1045" s="194"/>
    </row>
    <row r="1046" ht="15" customHeight="1" spans="17:17">
      <c r="Q1046" s="194"/>
    </row>
    <row r="1047" ht="15" customHeight="1" spans="17:17">
      <c r="Q1047" s="194"/>
    </row>
    <row r="1048" ht="15" customHeight="1" spans="17:17">
      <c r="Q1048" s="194"/>
    </row>
    <row r="1049" ht="15" customHeight="1" spans="17:17">
      <c r="Q1049" s="194"/>
    </row>
    <row r="1050" ht="15" customHeight="1" spans="17:17">
      <c r="Q1050" s="194"/>
    </row>
    <row r="1051" ht="15" customHeight="1" spans="17:17">
      <c r="Q1051" s="194"/>
    </row>
    <row r="1052" ht="15" customHeight="1" spans="17:17">
      <c r="Q1052" s="194"/>
    </row>
    <row r="1053" ht="15" customHeight="1" spans="17:17">
      <c r="Q1053" s="194"/>
    </row>
    <row r="1054" ht="15" customHeight="1" spans="17:17">
      <c r="Q1054" s="194"/>
    </row>
    <row r="1055" ht="15" customHeight="1" spans="17:17">
      <c r="Q1055" s="194"/>
    </row>
    <row r="1056" ht="15" customHeight="1" spans="17:17">
      <c r="Q1056" s="194"/>
    </row>
    <row r="1057" ht="15" customHeight="1" spans="17:17">
      <c r="Q1057" s="194"/>
    </row>
    <row r="1058" ht="15" customHeight="1" spans="17:17">
      <c r="Q1058" s="194"/>
    </row>
    <row r="1059" ht="15" customHeight="1" spans="17:17">
      <c r="Q1059" s="194"/>
    </row>
    <row r="1060" ht="15" customHeight="1" spans="17:17">
      <c r="Q1060" s="194"/>
    </row>
    <row r="1061" ht="15" customHeight="1" spans="17:17">
      <c r="Q1061" s="194"/>
    </row>
    <row r="1062" ht="15" customHeight="1" spans="17:17">
      <c r="Q1062" s="194"/>
    </row>
    <row r="1063" ht="15" customHeight="1" spans="17:17">
      <c r="Q1063" s="194"/>
    </row>
    <row r="1064" ht="15" customHeight="1" spans="17:17">
      <c r="Q1064" s="194"/>
    </row>
    <row r="1065" ht="15" customHeight="1" spans="17:17">
      <c r="Q1065" s="194"/>
    </row>
    <row r="1066" ht="15" customHeight="1" spans="17:17">
      <c r="Q1066" s="194"/>
    </row>
    <row r="1067" ht="15" customHeight="1" spans="17:17">
      <c r="Q1067" s="194"/>
    </row>
    <row r="1068" ht="15" customHeight="1" spans="17:17">
      <c r="Q1068" s="194"/>
    </row>
    <row r="1069" ht="15" customHeight="1" spans="17:17">
      <c r="Q1069" s="194"/>
    </row>
    <row r="1070" ht="15" customHeight="1" spans="17:17">
      <c r="Q1070" s="194"/>
    </row>
    <row r="1071" ht="15" customHeight="1" spans="17:17">
      <c r="Q1071" s="194"/>
    </row>
    <row r="1072" ht="15" customHeight="1" spans="17:17">
      <c r="Q1072" s="194"/>
    </row>
    <row r="1073" ht="15" customHeight="1" spans="17:17">
      <c r="Q1073" s="194"/>
    </row>
    <row r="1074" ht="15" customHeight="1" spans="17:17">
      <c r="Q1074" s="194"/>
    </row>
    <row r="1075" ht="15" customHeight="1" spans="17:17">
      <c r="Q1075" s="194"/>
    </row>
    <row r="1076" ht="15" customHeight="1" spans="17:17">
      <c r="Q1076" s="194"/>
    </row>
    <row r="1077" ht="15" customHeight="1" spans="17:17">
      <c r="Q1077" s="194"/>
    </row>
    <row r="1078" ht="15" customHeight="1" spans="17:17">
      <c r="Q1078" s="194"/>
    </row>
    <row r="1079" ht="15" customHeight="1" spans="17:17">
      <c r="Q1079" s="194"/>
    </row>
    <row r="1080" ht="15" customHeight="1" spans="17:17">
      <c r="Q1080" s="194"/>
    </row>
    <row r="1081" ht="15" customHeight="1" spans="17:17">
      <c r="Q1081" s="194"/>
    </row>
    <row r="1082" ht="15" customHeight="1" spans="17:17">
      <c r="Q1082" s="194"/>
    </row>
    <row r="1083" ht="15" customHeight="1" spans="17:17">
      <c r="Q1083" s="194"/>
    </row>
    <row r="1084" ht="15" customHeight="1" spans="17:17">
      <c r="Q1084" s="194"/>
    </row>
    <row r="1085" ht="15" customHeight="1" spans="17:17">
      <c r="Q1085" s="194"/>
    </row>
    <row r="1086" ht="15" customHeight="1" spans="17:17">
      <c r="Q1086" s="194"/>
    </row>
    <row r="1087" ht="15" customHeight="1" spans="17:17">
      <c r="Q1087" s="194"/>
    </row>
    <row r="1088" ht="15" customHeight="1" spans="17:17">
      <c r="Q1088" s="194"/>
    </row>
    <row r="1089" ht="15" customHeight="1" spans="17:17">
      <c r="Q1089" s="194"/>
    </row>
    <row r="1090" ht="15" customHeight="1" spans="17:17">
      <c r="Q1090" s="194"/>
    </row>
    <row r="1091" ht="15" customHeight="1" spans="17:17">
      <c r="Q1091" s="194"/>
    </row>
    <row r="1092" ht="15" customHeight="1" spans="17:17">
      <c r="Q1092" s="194"/>
    </row>
    <row r="1093" ht="15" customHeight="1" spans="17:17">
      <c r="Q1093" s="194"/>
    </row>
    <row r="1094" ht="15" customHeight="1" spans="17:17">
      <c r="Q1094" s="194"/>
    </row>
    <row r="1095" ht="15" customHeight="1" spans="17:17">
      <c r="Q1095" s="194"/>
    </row>
    <row r="1096" ht="15" customHeight="1" spans="17:17">
      <c r="Q1096" s="194"/>
    </row>
    <row r="1097" ht="15" customHeight="1" spans="17:17">
      <c r="Q1097" s="194"/>
    </row>
    <row r="1098" ht="15" customHeight="1" spans="17:17">
      <c r="Q1098" s="194"/>
    </row>
    <row r="1099" ht="15" customHeight="1" spans="17:17">
      <c r="Q1099" s="194"/>
    </row>
    <row r="1100" ht="15" customHeight="1" spans="17:17">
      <c r="Q1100" s="194"/>
    </row>
    <row r="1101" ht="15" customHeight="1" spans="17:17">
      <c r="Q1101" s="194"/>
    </row>
    <row r="1102" ht="15" customHeight="1" spans="17:17">
      <c r="Q1102" s="194"/>
    </row>
    <row r="1103" ht="15" customHeight="1" spans="17:17">
      <c r="Q1103" s="194"/>
    </row>
    <row r="1104" ht="15" customHeight="1" spans="17:17">
      <c r="Q1104" s="194"/>
    </row>
    <row r="1105" ht="15" customHeight="1" spans="17:17">
      <c r="Q1105" s="194"/>
    </row>
    <row r="1106" ht="15" customHeight="1" spans="17:17">
      <c r="Q1106" s="194"/>
    </row>
    <row r="1107" ht="15" customHeight="1" spans="17:17">
      <c r="Q1107" s="194"/>
    </row>
    <row r="1108" ht="15" customHeight="1" spans="17:17">
      <c r="Q1108" s="194"/>
    </row>
    <row r="1109" ht="15" customHeight="1" spans="17:17">
      <c r="Q1109" s="194"/>
    </row>
    <row r="1110" ht="15" customHeight="1" spans="17:17">
      <c r="Q1110" s="194"/>
    </row>
    <row r="1111" ht="15" customHeight="1" spans="17:17">
      <c r="Q1111" s="194"/>
    </row>
    <row r="1112" ht="15" customHeight="1" spans="17:17">
      <c r="Q1112" s="194"/>
    </row>
    <row r="1113" ht="15" customHeight="1" spans="17:17">
      <c r="Q1113" s="194"/>
    </row>
    <row r="1114" ht="15" customHeight="1" spans="17:17">
      <c r="Q1114" s="194"/>
    </row>
    <row r="1115" ht="15" customHeight="1" spans="17:17">
      <c r="Q1115" s="194"/>
    </row>
    <row r="1116" ht="15" customHeight="1" spans="17:17">
      <c r="Q1116" s="194"/>
    </row>
    <row r="1117" ht="15" customHeight="1" spans="17:17">
      <c r="Q1117" s="194"/>
    </row>
    <row r="1118" ht="15" customHeight="1" spans="17:17">
      <c r="Q1118" s="194"/>
    </row>
    <row r="1119" ht="15" customHeight="1" spans="17:17">
      <c r="Q1119" s="194"/>
    </row>
    <row r="1120" ht="15" customHeight="1" spans="17:17">
      <c r="Q1120" s="194"/>
    </row>
    <row r="1121" ht="15" customHeight="1" spans="17:17">
      <c r="Q1121" s="194"/>
    </row>
    <row r="1122" ht="15" customHeight="1" spans="17:17">
      <c r="Q1122" s="194"/>
    </row>
    <row r="1123" ht="15" customHeight="1" spans="17:17">
      <c r="Q1123" s="194"/>
    </row>
    <row r="1124" ht="15" customHeight="1" spans="17:17">
      <c r="Q1124" s="194"/>
    </row>
    <row r="1125" ht="15" customHeight="1" spans="17:17">
      <c r="Q1125" s="194"/>
    </row>
    <row r="1126" ht="15" customHeight="1" spans="17:17">
      <c r="Q1126" s="194"/>
    </row>
    <row r="1127" ht="15" customHeight="1" spans="17:17">
      <c r="Q1127" s="194"/>
    </row>
    <row r="1128" ht="15" customHeight="1" spans="17:17">
      <c r="Q1128" s="194"/>
    </row>
    <row r="1129" ht="15" customHeight="1" spans="17:17">
      <c r="Q1129" s="194"/>
    </row>
    <row r="1130" ht="15" customHeight="1" spans="17:17">
      <c r="Q1130" s="194"/>
    </row>
    <row r="1131" ht="15" customHeight="1" spans="17:17">
      <c r="Q1131" s="194"/>
    </row>
    <row r="1132" ht="15" customHeight="1" spans="17:17">
      <c r="Q1132" s="194"/>
    </row>
    <row r="1133" ht="15" customHeight="1" spans="17:17">
      <c r="Q1133" s="194"/>
    </row>
    <row r="1134" ht="15" customHeight="1" spans="17:17">
      <c r="Q1134" s="194"/>
    </row>
    <row r="1135" ht="15" customHeight="1" spans="17:17">
      <c r="Q1135" s="194"/>
    </row>
    <row r="1136" ht="15" customHeight="1" spans="17:17">
      <c r="Q1136" s="194"/>
    </row>
    <row r="1137" ht="15" customHeight="1" spans="17:17">
      <c r="Q1137" s="194"/>
    </row>
    <row r="1138" ht="15" customHeight="1" spans="17:17">
      <c r="Q1138" s="194"/>
    </row>
    <row r="1139" ht="15" customHeight="1" spans="17:17">
      <c r="Q1139" s="194"/>
    </row>
    <row r="1140" ht="15" customHeight="1" spans="17:17">
      <c r="Q1140" s="194"/>
    </row>
    <row r="1141" ht="15" customHeight="1" spans="17:17">
      <c r="Q1141" s="194"/>
    </row>
    <row r="1142" ht="15" customHeight="1" spans="17:17">
      <c r="Q1142" s="194"/>
    </row>
    <row r="1143" ht="15" customHeight="1" spans="17:17">
      <c r="Q1143" s="194"/>
    </row>
    <row r="1144" ht="15" customHeight="1" spans="17:17">
      <c r="Q1144" s="194"/>
    </row>
    <row r="1145" ht="15" customHeight="1" spans="17:17">
      <c r="Q1145" s="194"/>
    </row>
    <row r="1146" ht="15" customHeight="1" spans="17:17">
      <c r="Q1146" s="194"/>
    </row>
    <row r="1147" ht="15" customHeight="1" spans="17:17">
      <c r="Q1147" s="194"/>
    </row>
    <row r="1148" ht="15" customHeight="1" spans="17:17">
      <c r="Q1148" s="194"/>
    </row>
    <row r="1149" ht="15" customHeight="1" spans="17:17">
      <c r="Q1149" s="194"/>
    </row>
    <row r="1150" ht="15" customHeight="1" spans="17:17">
      <c r="Q1150" s="194"/>
    </row>
    <row r="1151" ht="15" customHeight="1" spans="17:17">
      <c r="Q1151" s="194"/>
    </row>
    <row r="1152" ht="15" customHeight="1" spans="17:17">
      <c r="Q1152" s="194"/>
    </row>
    <row r="1153" ht="15" customHeight="1" spans="17:17">
      <c r="Q1153" s="194"/>
    </row>
    <row r="1154" ht="15" customHeight="1" spans="17:17">
      <c r="Q1154" s="194"/>
    </row>
    <row r="1155" ht="15" customHeight="1" spans="17:17">
      <c r="Q1155" s="194"/>
    </row>
    <row r="1156" ht="15" customHeight="1" spans="17:17">
      <c r="Q1156" s="194"/>
    </row>
    <row r="1157" ht="15" customHeight="1" spans="17:17">
      <c r="Q1157" s="194"/>
    </row>
    <row r="1158" ht="15" customHeight="1" spans="17:17">
      <c r="Q1158" s="194"/>
    </row>
    <row r="1159" ht="15" customHeight="1" spans="17:17">
      <c r="Q1159" s="194"/>
    </row>
    <row r="1160" ht="15" customHeight="1" spans="17:17">
      <c r="Q1160" s="194"/>
    </row>
    <row r="1161" ht="15" customHeight="1" spans="17:17">
      <c r="Q1161" s="194"/>
    </row>
    <row r="1162" ht="15" customHeight="1" spans="17:17">
      <c r="Q1162" s="194"/>
    </row>
    <row r="1163" ht="15" customHeight="1" spans="17:17">
      <c r="Q1163" s="194"/>
    </row>
    <row r="1164" ht="15" customHeight="1" spans="17:17">
      <c r="Q1164" s="194"/>
    </row>
    <row r="1165" ht="15" customHeight="1" spans="17:17">
      <c r="Q1165" s="194"/>
    </row>
    <row r="1166" ht="15" customHeight="1" spans="17:17">
      <c r="Q1166" s="194"/>
    </row>
    <row r="1167" ht="15" customHeight="1" spans="17:17">
      <c r="Q1167" s="194"/>
    </row>
    <row r="1168" ht="15" customHeight="1" spans="17:17">
      <c r="Q1168" s="194"/>
    </row>
    <row r="1169" ht="15" customHeight="1" spans="17:17">
      <c r="Q1169" s="194"/>
    </row>
    <row r="1170" ht="15" customHeight="1" spans="17:17">
      <c r="Q1170" s="194"/>
    </row>
    <row r="1171" ht="15" customHeight="1" spans="17:17">
      <c r="Q1171" s="194"/>
    </row>
    <row r="1172" ht="15" customHeight="1" spans="17:17">
      <c r="Q1172" s="194"/>
    </row>
    <row r="1173" ht="15" customHeight="1" spans="17:17">
      <c r="Q1173" s="194"/>
    </row>
    <row r="1174" ht="15" customHeight="1" spans="17:17">
      <c r="Q1174" s="194"/>
    </row>
    <row r="1175" ht="15" customHeight="1" spans="17:17">
      <c r="Q1175" s="194"/>
    </row>
    <row r="1176" ht="15" customHeight="1" spans="17:17">
      <c r="Q1176" s="194"/>
    </row>
    <row r="1177" ht="15" customHeight="1" spans="17:17">
      <c r="Q1177" s="194"/>
    </row>
    <row r="1178" ht="15" customHeight="1" spans="17:17">
      <c r="Q1178" s="194"/>
    </row>
    <row r="1179" ht="15" customHeight="1" spans="17:17">
      <c r="Q1179" s="194"/>
    </row>
    <row r="1180" ht="15" customHeight="1" spans="17:17">
      <c r="Q1180" s="194"/>
    </row>
    <row r="1181" ht="15" customHeight="1" spans="17:17">
      <c r="Q1181" s="194"/>
    </row>
    <row r="1182" ht="15" customHeight="1" spans="17:17">
      <c r="Q1182" s="194"/>
    </row>
    <row r="1183" ht="15" customHeight="1" spans="17:17">
      <c r="Q1183" s="194"/>
    </row>
    <row r="1184" ht="15" customHeight="1" spans="17:17">
      <c r="Q1184" s="194"/>
    </row>
    <row r="1185" ht="15" customHeight="1" spans="17:17">
      <c r="Q1185" s="194"/>
    </row>
    <row r="1186" ht="15" customHeight="1" spans="17:17">
      <c r="Q1186" s="194"/>
    </row>
    <row r="1187" ht="15" customHeight="1" spans="17:17">
      <c r="Q1187" s="194"/>
    </row>
    <row r="1188" ht="15" customHeight="1" spans="17:17">
      <c r="Q1188" s="194"/>
    </row>
    <row r="1189" ht="15" customHeight="1" spans="17:17">
      <c r="Q1189" s="194"/>
    </row>
    <row r="1190" ht="15" customHeight="1" spans="17:17">
      <c r="Q1190" s="194"/>
    </row>
    <row r="1191" ht="15" customHeight="1" spans="17:17">
      <c r="Q1191" s="194"/>
    </row>
    <row r="1192" ht="15" customHeight="1" spans="17:17">
      <c r="Q1192" s="194"/>
    </row>
    <row r="1193" ht="15" customHeight="1" spans="17:17">
      <c r="Q1193" s="194"/>
    </row>
    <row r="1194" ht="15" customHeight="1" spans="17:17">
      <c r="Q1194" s="194"/>
    </row>
    <row r="1195" ht="15" customHeight="1" spans="17:17">
      <c r="Q1195" s="194"/>
    </row>
    <row r="1196" ht="15" customHeight="1" spans="17:17">
      <c r="Q1196" s="194"/>
    </row>
    <row r="1197" ht="15" customHeight="1" spans="17:17">
      <c r="Q1197" s="194"/>
    </row>
    <row r="1198" ht="15" customHeight="1" spans="17:17">
      <c r="Q1198" s="194"/>
    </row>
    <row r="1199" ht="15" customHeight="1" spans="17:17">
      <c r="Q1199" s="194"/>
    </row>
    <row r="1200" ht="15" customHeight="1" spans="17:17">
      <c r="Q1200" s="194"/>
    </row>
    <row r="1201" ht="15" customHeight="1" spans="17:17">
      <c r="Q1201" s="194"/>
    </row>
    <row r="1202" ht="15" customHeight="1" spans="17:17">
      <c r="Q1202" s="194"/>
    </row>
    <row r="1203" ht="15" customHeight="1" spans="17:17">
      <c r="Q1203" s="194"/>
    </row>
    <row r="1204" ht="15" customHeight="1" spans="17:17">
      <c r="Q1204" s="194"/>
    </row>
    <row r="1205" ht="15" customHeight="1" spans="17:17">
      <c r="Q1205" s="194"/>
    </row>
    <row r="1206" ht="15" customHeight="1" spans="17:17">
      <c r="Q1206" s="194"/>
    </row>
    <row r="1207" ht="15" customHeight="1" spans="17:17">
      <c r="Q1207" s="194"/>
    </row>
    <row r="1208" ht="15" customHeight="1" spans="17:17">
      <c r="Q1208" s="194"/>
    </row>
    <row r="1209" ht="15" customHeight="1" spans="17:17">
      <c r="Q1209" s="194"/>
    </row>
    <row r="1210" ht="15" customHeight="1" spans="17:17">
      <c r="Q1210" s="194"/>
    </row>
    <row r="1211" ht="15" customHeight="1" spans="17:17">
      <c r="Q1211" s="194"/>
    </row>
    <row r="1212" ht="15" customHeight="1" spans="17:17">
      <c r="Q1212" s="194"/>
    </row>
    <row r="1213" ht="15" customHeight="1" spans="17:17">
      <c r="Q1213" s="194"/>
    </row>
    <row r="1214" ht="15" customHeight="1" spans="17:17">
      <c r="Q1214" s="194"/>
    </row>
    <row r="1215" ht="15" customHeight="1" spans="17:17">
      <c r="Q1215" s="194"/>
    </row>
    <row r="1216" ht="15" customHeight="1" spans="17:17">
      <c r="Q1216" s="194"/>
    </row>
    <row r="1217" ht="15" customHeight="1" spans="17:17">
      <c r="Q1217" s="194"/>
    </row>
    <row r="1218" ht="15" customHeight="1" spans="17:17">
      <c r="Q1218" s="194"/>
    </row>
    <row r="1219" ht="15" customHeight="1" spans="17:17">
      <c r="Q1219" s="194"/>
    </row>
    <row r="1220" ht="15" customHeight="1" spans="17:17">
      <c r="Q1220" s="194"/>
    </row>
    <row r="1221" ht="15" customHeight="1" spans="17:17">
      <c r="Q1221" s="194"/>
    </row>
    <row r="1222" ht="15" customHeight="1" spans="17:17">
      <c r="Q1222" s="194"/>
    </row>
    <row r="1223" ht="15" customHeight="1" spans="17:17">
      <c r="Q1223" s="194"/>
    </row>
    <row r="1224" ht="15" customHeight="1" spans="17:17">
      <c r="Q1224" s="194"/>
    </row>
    <row r="1225" ht="15" customHeight="1" spans="17:17">
      <c r="Q1225" s="194"/>
    </row>
    <row r="1226" ht="15" customHeight="1" spans="17:17">
      <c r="Q1226" s="194"/>
    </row>
    <row r="1227" ht="15" customHeight="1" spans="17:17">
      <c r="Q1227" s="194"/>
    </row>
    <row r="1228" ht="15" customHeight="1" spans="17:17">
      <c r="Q1228" s="194"/>
    </row>
    <row r="1229" ht="15" customHeight="1" spans="17:17">
      <c r="Q1229" s="194"/>
    </row>
    <row r="1230" ht="15" customHeight="1" spans="17:17">
      <c r="Q1230" s="194"/>
    </row>
    <row r="1231" ht="15" customHeight="1" spans="17:17">
      <c r="Q1231" s="194"/>
    </row>
    <row r="1232" ht="15" customHeight="1" spans="17:17">
      <c r="Q1232" s="194"/>
    </row>
    <row r="1233" ht="15" customHeight="1" spans="17:17">
      <c r="Q1233" s="194"/>
    </row>
    <row r="1234" ht="15" customHeight="1" spans="17:17">
      <c r="Q1234" s="194"/>
    </row>
    <row r="1235" ht="15" customHeight="1" spans="17:17">
      <c r="Q1235" s="194"/>
    </row>
    <row r="1236" ht="15" customHeight="1" spans="17:17">
      <c r="Q1236" s="194"/>
    </row>
    <row r="1237" ht="15" customHeight="1" spans="17:17">
      <c r="Q1237" s="194"/>
    </row>
    <row r="1238" ht="15" customHeight="1" spans="17:17">
      <c r="Q1238" s="194"/>
    </row>
    <row r="1239" ht="15" customHeight="1" spans="17:17">
      <c r="Q1239" s="194"/>
    </row>
    <row r="1240" ht="15" customHeight="1" spans="17:17">
      <c r="Q1240" s="194"/>
    </row>
    <row r="1241" ht="15" customHeight="1" spans="17:17">
      <c r="Q1241" s="194"/>
    </row>
    <row r="1242" ht="15" customHeight="1" spans="17:17">
      <c r="Q1242" s="194"/>
    </row>
    <row r="1243" ht="15" customHeight="1" spans="17:17">
      <c r="Q1243" s="194"/>
    </row>
    <row r="1244" ht="15" customHeight="1" spans="17:17">
      <c r="Q1244" s="194"/>
    </row>
    <row r="1245" ht="15" customHeight="1" spans="17:17">
      <c r="Q1245" s="194"/>
    </row>
    <row r="1246" ht="15" customHeight="1" spans="17:17">
      <c r="Q1246" s="194"/>
    </row>
    <row r="1247" ht="15" customHeight="1" spans="17:17">
      <c r="Q1247" s="194"/>
    </row>
    <row r="1248" ht="15" customHeight="1" spans="17:17">
      <c r="Q1248" s="194"/>
    </row>
    <row r="1249" ht="15" customHeight="1" spans="17:17">
      <c r="Q1249" s="194"/>
    </row>
    <row r="1250" ht="15" customHeight="1" spans="17:17">
      <c r="Q1250" s="194"/>
    </row>
    <row r="1251" ht="15" customHeight="1" spans="17:17">
      <c r="Q1251" s="194"/>
    </row>
    <row r="1252" ht="15" customHeight="1" spans="17:17">
      <c r="Q1252" s="194"/>
    </row>
    <row r="1253" ht="15" customHeight="1" spans="17:17">
      <c r="Q1253" s="194"/>
    </row>
    <row r="1254" ht="15" customHeight="1" spans="17:17">
      <c r="Q1254" s="194"/>
    </row>
    <row r="1255" ht="15" customHeight="1" spans="17:17">
      <c r="Q1255" s="194"/>
    </row>
    <row r="1256" ht="15" customHeight="1" spans="17:17">
      <c r="Q1256" s="194"/>
    </row>
    <row r="1257" ht="15" customHeight="1" spans="17:17">
      <c r="Q1257" s="194"/>
    </row>
    <row r="1258" ht="15" customHeight="1" spans="17:17">
      <c r="Q1258" s="194"/>
    </row>
    <row r="1259" ht="15" customHeight="1" spans="17:17">
      <c r="Q1259" s="194"/>
    </row>
    <row r="1260" ht="15" customHeight="1" spans="17:17">
      <c r="Q1260" s="194"/>
    </row>
    <row r="1261" ht="15" customHeight="1" spans="17:17">
      <c r="Q1261" s="194"/>
    </row>
    <row r="1262" ht="15" customHeight="1" spans="17:17">
      <c r="Q1262" s="194"/>
    </row>
    <row r="1263" ht="15" customHeight="1" spans="17:17">
      <c r="Q1263" s="194"/>
    </row>
    <row r="1264" ht="15" customHeight="1" spans="17:17">
      <c r="Q1264" s="194"/>
    </row>
    <row r="1265" ht="15" customHeight="1" spans="17:17">
      <c r="Q1265" s="194"/>
    </row>
    <row r="1266" ht="15" customHeight="1" spans="17:17">
      <c r="Q1266" s="194"/>
    </row>
    <row r="1267" ht="15" customHeight="1" spans="17:17">
      <c r="Q1267" s="194"/>
    </row>
    <row r="1268" ht="15" customHeight="1" spans="17:17">
      <c r="Q1268" s="194"/>
    </row>
    <row r="1269" ht="15" customHeight="1" spans="17:17">
      <c r="Q1269" s="194"/>
    </row>
    <row r="1270" ht="15" customHeight="1" spans="17:17">
      <c r="Q1270" s="194"/>
    </row>
    <row r="1271" ht="15" customHeight="1" spans="17:17">
      <c r="Q1271" s="194"/>
    </row>
    <row r="1272" ht="15" customHeight="1" spans="17:17">
      <c r="Q1272" s="194"/>
    </row>
    <row r="1273" ht="15" customHeight="1" spans="17:17">
      <c r="Q1273" s="194"/>
    </row>
    <row r="1274" ht="15" customHeight="1" spans="17:17">
      <c r="Q1274" s="194"/>
    </row>
    <row r="1275" ht="15" customHeight="1" spans="17:17">
      <c r="Q1275" s="194"/>
    </row>
    <row r="1276" ht="15" customHeight="1" spans="17:17">
      <c r="Q1276" s="194"/>
    </row>
    <row r="1277" ht="15" customHeight="1" spans="17:17">
      <c r="Q1277" s="194"/>
    </row>
    <row r="1278" ht="15" customHeight="1" spans="17:17">
      <c r="Q1278" s="194"/>
    </row>
    <row r="1279" ht="15" customHeight="1" spans="17:17">
      <c r="Q1279" s="194"/>
    </row>
    <row r="1280" ht="15" customHeight="1" spans="17:17">
      <c r="Q1280" s="194"/>
    </row>
    <row r="1281" ht="15" customHeight="1" spans="17:17">
      <c r="Q1281" s="194"/>
    </row>
    <row r="1282" ht="15" customHeight="1" spans="17:17">
      <c r="Q1282" s="194"/>
    </row>
    <row r="1283" ht="15" customHeight="1" spans="17:17">
      <c r="Q1283" s="194"/>
    </row>
    <row r="1284" ht="15" customHeight="1" spans="17:17">
      <c r="Q1284" s="194"/>
    </row>
    <row r="1285" ht="15" customHeight="1" spans="17:17">
      <c r="Q1285" s="194"/>
    </row>
    <row r="1286" ht="15" customHeight="1" spans="17:17">
      <c r="Q1286" s="194"/>
    </row>
    <row r="1287" ht="15" customHeight="1" spans="17:17">
      <c r="Q1287" s="194"/>
    </row>
    <row r="1288" ht="15" customHeight="1" spans="17:17">
      <c r="Q1288" s="194"/>
    </row>
    <row r="1289" ht="15" customHeight="1" spans="17:17">
      <c r="Q1289" s="194"/>
    </row>
    <row r="1290" ht="15" customHeight="1" spans="17:17">
      <c r="Q1290" s="194"/>
    </row>
    <row r="1291" ht="15" customHeight="1" spans="17:17">
      <c r="Q1291" s="194"/>
    </row>
    <row r="1292" ht="15" customHeight="1" spans="17:17">
      <c r="Q1292" s="194"/>
    </row>
    <row r="1293" ht="15" customHeight="1" spans="17:17">
      <c r="Q1293" s="194"/>
    </row>
    <row r="1294" ht="15" customHeight="1" spans="17:17">
      <c r="Q1294" s="194"/>
    </row>
    <row r="1295" ht="15" customHeight="1" spans="17:17">
      <c r="Q1295" s="194"/>
    </row>
    <row r="1296" ht="15" customHeight="1" spans="17:17">
      <c r="Q1296" s="194"/>
    </row>
    <row r="1297" ht="15" customHeight="1" spans="17:17">
      <c r="Q1297" s="194"/>
    </row>
    <row r="1298" ht="15" customHeight="1" spans="17:17">
      <c r="Q1298" s="194"/>
    </row>
    <row r="1299" ht="15" customHeight="1" spans="17:17">
      <c r="Q1299" s="194"/>
    </row>
    <row r="1300" ht="15" customHeight="1" spans="17:17">
      <c r="Q1300" s="194"/>
    </row>
    <row r="1301" ht="15" customHeight="1" spans="17:17">
      <c r="Q1301" s="194"/>
    </row>
    <row r="1302" ht="15" customHeight="1" spans="17:17">
      <c r="Q1302" s="194"/>
    </row>
    <row r="1303" ht="15" customHeight="1" spans="17:17">
      <c r="Q1303" s="194"/>
    </row>
    <row r="1304" ht="15" customHeight="1" spans="17:17">
      <c r="Q1304" s="194"/>
    </row>
    <row r="1305" ht="15" customHeight="1" spans="17:17">
      <c r="Q1305" s="194"/>
    </row>
    <row r="1306" ht="15" customHeight="1" spans="17:17">
      <c r="Q1306" s="194"/>
    </row>
    <row r="1307" ht="15" customHeight="1" spans="17:17">
      <c r="Q1307" s="194"/>
    </row>
    <row r="1308" ht="15" customHeight="1" spans="17:17">
      <c r="Q1308" s="194"/>
    </row>
    <row r="1309" ht="15" customHeight="1" spans="17:17">
      <c r="Q1309" s="194"/>
    </row>
    <row r="1310" ht="15" customHeight="1" spans="17:17">
      <c r="Q1310" s="194"/>
    </row>
    <row r="1311" ht="15" customHeight="1" spans="17:17">
      <c r="Q1311" s="194"/>
    </row>
    <row r="1312" ht="15" customHeight="1" spans="17:17">
      <c r="Q1312" s="194"/>
    </row>
    <row r="1313" ht="15" customHeight="1" spans="17:17">
      <c r="Q1313" s="194"/>
    </row>
    <row r="1314" ht="15" customHeight="1" spans="17:17">
      <c r="Q1314" s="194"/>
    </row>
    <row r="1315" ht="15" customHeight="1" spans="17:17">
      <c r="Q1315" s="194"/>
    </row>
    <row r="1316" ht="15" customHeight="1" spans="17:17">
      <c r="Q1316" s="194"/>
    </row>
    <row r="1317" ht="15" customHeight="1" spans="17:17">
      <c r="Q1317" s="194"/>
    </row>
    <row r="1318" ht="15" customHeight="1" spans="17:17">
      <c r="Q1318" s="194"/>
    </row>
    <row r="1319" ht="15" customHeight="1" spans="17:17">
      <c r="Q1319" s="194"/>
    </row>
    <row r="1320" ht="15" customHeight="1" spans="17:17">
      <c r="Q1320" s="194"/>
    </row>
    <row r="1321" ht="15" customHeight="1" spans="17:17">
      <c r="Q1321" s="194"/>
    </row>
    <row r="1322" ht="15" customHeight="1" spans="17:17">
      <c r="Q1322" s="194"/>
    </row>
    <row r="1323" ht="15" customHeight="1" spans="17:17">
      <c r="Q1323" s="194"/>
    </row>
    <row r="1324" ht="15" customHeight="1" spans="17:17">
      <c r="Q1324" s="194"/>
    </row>
    <row r="1325" ht="15" customHeight="1" spans="17:17">
      <c r="Q1325" s="194"/>
    </row>
    <row r="1326" ht="15" customHeight="1" spans="17:17">
      <c r="Q1326" s="194"/>
    </row>
    <row r="1327" ht="15" customHeight="1" spans="17:17">
      <c r="Q1327" s="194"/>
    </row>
    <row r="1328" ht="15" customHeight="1" spans="17:17">
      <c r="Q1328" s="194"/>
    </row>
    <row r="1329" ht="15" customHeight="1" spans="17:17">
      <c r="Q1329" s="194"/>
    </row>
    <row r="1330" ht="15" customHeight="1" spans="17:17">
      <c r="Q1330" s="194"/>
    </row>
    <row r="1331" ht="15" customHeight="1" spans="17:17">
      <c r="Q1331" s="194"/>
    </row>
    <row r="1332" ht="15" customHeight="1" spans="17:17">
      <c r="Q1332" s="194"/>
    </row>
    <row r="1333" ht="15" customHeight="1" spans="17:17">
      <c r="Q1333" s="194"/>
    </row>
    <row r="1334" ht="15" customHeight="1" spans="17:17">
      <c r="Q1334" s="194"/>
    </row>
    <row r="1335" ht="15" customHeight="1" spans="17:17">
      <c r="Q1335" s="194"/>
    </row>
    <row r="1336" ht="15" customHeight="1" spans="17:17">
      <c r="Q1336" s="194"/>
    </row>
    <row r="1337" ht="15" customHeight="1" spans="17:17">
      <c r="Q1337" s="194"/>
    </row>
    <row r="1338" ht="15" customHeight="1" spans="17:17">
      <c r="Q1338" s="194"/>
    </row>
    <row r="1339" ht="15" customHeight="1" spans="17:17">
      <c r="Q1339" s="194"/>
    </row>
    <row r="1340" ht="15" customHeight="1" spans="17:17">
      <c r="Q1340" s="194"/>
    </row>
    <row r="1341" ht="15" customHeight="1" spans="17:17">
      <c r="Q1341" s="194"/>
    </row>
    <row r="1342" ht="15" customHeight="1" spans="17:17">
      <c r="Q1342" s="194"/>
    </row>
    <row r="1343" ht="15" customHeight="1" spans="17:17">
      <c r="Q1343" s="194"/>
    </row>
    <row r="1344" ht="15" customHeight="1" spans="17:17">
      <c r="Q1344" s="194"/>
    </row>
    <row r="1345" ht="15" customHeight="1" spans="17:17">
      <c r="Q1345" s="194"/>
    </row>
    <row r="1346" ht="15" customHeight="1" spans="17:17">
      <c r="Q1346" s="194"/>
    </row>
    <row r="1347" ht="15" customHeight="1" spans="17:17">
      <c r="Q1347" s="194"/>
    </row>
    <row r="1348" ht="15" customHeight="1" spans="17:17">
      <c r="Q1348" s="194"/>
    </row>
    <row r="1349" ht="15" customHeight="1" spans="17:17">
      <c r="Q1349" s="194"/>
    </row>
    <row r="1350" ht="15" customHeight="1" spans="17:17">
      <c r="Q1350" s="194"/>
    </row>
    <row r="1351" ht="15" customHeight="1" spans="17:17">
      <c r="Q1351" s="194"/>
    </row>
    <row r="1352" ht="15" customHeight="1" spans="17:17">
      <c r="Q1352" s="194"/>
    </row>
    <row r="1353" ht="15" customHeight="1" spans="17:17">
      <c r="Q1353" s="194"/>
    </row>
    <row r="1354" ht="15" customHeight="1" spans="17:17">
      <c r="Q1354" s="194"/>
    </row>
    <row r="1355" ht="15" customHeight="1" spans="17:17">
      <c r="Q1355" s="194"/>
    </row>
    <row r="1356" ht="15" customHeight="1" spans="17:17">
      <c r="Q1356" s="194"/>
    </row>
    <row r="1357" ht="15" customHeight="1" spans="17:17">
      <c r="Q1357" s="194"/>
    </row>
    <row r="1358" ht="15" customHeight="1" spans="17:17">
      <c r="Q1358" s="194"/>
    </row>
    <row r="1359" ht="15" customHeight="1" spans="17:17">
      <c r="Q1359" s="194"/>
    </row>
    <row r="1360" ht="15" customHeight="1" spans="17:17">
      <c r="Q1360" s="194"/>
    </row>
    <row r="1361" ht="15" customHeight="1" spans="17:17">
      <c r="Q1361" s="194"/>
    </row>
    <row r="1362" ht="15" customHeight="1" spans="17:17">
      <c r="Q1362" s="194"/>
    </row>
    <row r="1363" ht="15" customHeight="1" spans="17:17">
      <c r="Q1363" s="194"/>
    </row>
    <row r="1364" ht="15" customHeight="1" spans="17:17">
      <c r="Q1364" s="194"/>
    </row>
    <row r="1365" ht="15" customHeight="1" spans="17:17">
      <c r="Q1365" s="194"/>
    </row>
    <row r="1366" ht="15" customHeight="1" spans="17:17">
      <c r="Q1366" s="194"/>
    </row>
    <row r="1367" ht="15" customHeight="1" spans="17:17">
      <c r="Q1367" s="194"/>
    </row>
    <row r="1368" ht="15" customHeight="1" spans="17:17">
      <c r="Q1368" s="194"/>
    </row>
    <row r="1369" ht="15" customHeight="1" spans="17:17">
      <c r="Q1369" s="194"/>
    </row>
    <row r="1370" ht="15" customHeight="1" spans="17:17">
      <c r="Q1370" s="194"/>
    </row>
    <row r="1371" ht="15" customHeight="1" spans="17:17">
      <c r="Q1371" s="194"/>
    </row>
    <row r="1372" ht="15" customHeight="1" spans="17:17">
      <c r="Q1372" s="194"/>
    </row>
    <row r="1373" ht="15" customHeight="1" spans="17:17">
      <c r="Q1373" s="194"/>
    </row>
    <row r="1374" ht="15" customHeight="1" spans="17:17">
      <c r="Q1374" s="194"/>
    </row>
    <row r="1375" ht="15" customHeight="1" spans="17:17">
      <c r="Q1375" s="194"/>
    </row>
    <row r="1376" ht="15" customHeight="1" spans="17:17">
      <c r="Q1376" s="194"/>
    </row>
    <row r="1377" ht="15" customHeight="1" spans="17:17">
      <c r="Q1377" s="194"/>
    </row>
    <row r="1378" ht="15" customHeight="1" spans="17:17">
      <c r="Q1378" s="194"/>
    </row>
    <row r="1379" ht="15" customHeight="1" spans="17:17">
      <c r="Q1379" s="194"/>
    </row>
    <row r="1380" ht="15" customHeight="1" spans="17:17">
      <c r="Q1380" s="194"/>
    </row>
    <row r="1381" ht="15" customHeight="1" spans="17:17">
      <c r="Q1381" s="194"/>
    </row>
    <row r="1382" ht="15" customHeight="1" spans="17:17">
      <c r="Q1382" s="194"/>
    </row>
    <row r="1383" ht="15" customHeight="1" spans="17:17">
      <c r="Q1383" s="194"/>
    </row>
    <row r="1384" ht="15" customHeight="1" spans="17:17">
      <c r="Q1384" s="194"/>
    </row>
    <row r="1385" ht="15" customHeight="1" spans="17:17">
      <c r="Q1385" s="194"/>
    </row>
    <row r="1386" ht="15" customHeight="1" spans="17:17">
      <c r="Q1386" s="194"/>
    </row>
    <row r="1387" ht="15" customHeight="1" spans="17:17">
      <c r="Q1387" s="194"/>
    </row>
    <row r="1388" ht="15" customHeight="1" spans="17:17">
      <c r="Q1388" s="194"/>
    </row>
    <row r="1389" ht="15" customHeight="1" spans="17:17">
      <c r="Q1389" s="194"/>
    </row>
    <row r="1390" ht="15" customHeight="1" spans="17:17">
      <c r="Q1390" s="194"/>
    </row>
    <row r="1391" ht="15" customHeight="1" spans="17:17">
      <c r="Q1391" s="194"/>
    </row>
    <row r="1392" ht="15" customHeight="1" spans="17:17">
      <c r="Q1392" s="194"/>
    </row>
    <row r="1393" ht="15" customHeight="1" spans="17:17">
      <c r="Q1393" s="194"/>
    </row>
    <row r="1394" ht="15" customHeight="1" spans="17:17">
      <c r="Q1394" s="194"/>
    </row>
    <row r="1395" ht="15" customHeight="1" spans="17:17">
      <c r="Q1395" s="194"/>
    </row>
    <row r="1396" ht="15" customHeight="1" spans="17:17">
      <c r="Q1396" s="194"/>
    </row>
    <row r="1397" ht="15" customHeight="1" spans="17:17">
      <c r="Q1397" s="194"/>
    </row>
    <row r="1398" ht="15" customHeight="1" spans="17:17">
      <c r="Q1398" s="194"/>
    </row>
    <row r="1399" ht="15" customHeight="1" spans="17:17">
      <c r="Q1399" s="194"/>
    </row>
    <row r="1400" ht="15" customHeight="1" spans="17:17">
      <c r="Q1400" s="194"/>
    </row>
    <row r="1401" ht="15" customHeight="1" spans="17:17">
      <c r="Q1401" s="194"/>
    </row>
    <row r="1402" ht="15" customHeight="1" spans="17:17">
      <c r="Q1402" s="194"/>
    </row>
    <row r="1403" ht="15" customHeight="1" spans="17:17">
      <c r="Q1403" s="194"/>
    </row>
    <row r="1404" ht="15" customHeight="1" spans="17:17">
      <c r="Q1404" s="194"/>
    </row>
    <row r="1405" ht="15" customHeight="1" spans="17:17">
      <c r="Q1405" s="194"/>
    </row>
    <row r="1406" ht="15" customHeight="1" spans="17:17">
      <c r="Q1406" s="194"/>
    </row>
    <row r="1407" ht="15" customHeight="1" spans="17:17">
      <c r="Q1407" s="194"/>
    </row>
    <row r="1408" ht="15" customHeight="1" spans="17:17">
      <c r="Q1408" s="194"/>
    </row>
    <row r="1409" ht="15" customHeight="1" spans="17:17">
      <c r="Q1409" s="194"/>
    </row>
    <row r="1410" ht="15" customHeight="1" spans="17:17">
      <c r="Q1410" s="194"/>
    </row>
    <row r="1411" ht="15" customHeight="1" spans="17:17">
      <c r="Q1411" s="194"/>
    </row>
    <row r="1412" ht="15" customHeight="1" spans="17:17">
      <c r="Q1412" s="194"/>
    </row>
    <row r="1413" ht="15" customHeight="1" spans="17:17">
      <c r="Q1413" s="194"/>
    </row>
    <row r="1414" ht="15" customHeight="1" spans="17:17">
      <c r="Q1414" s="194"/>
    </row>
    <row r="1415" ht="15" customHeight="1" spans="17:17">
      <c r="Q1415" s="194"/>
    </row>
    <row r="1416" ht="15" customHeight="1" spans="17:17">
      <c r="Q1416" s="194"/>
    </row>
    <row r="1417" ht="15" customHeight="1" spans="17:17">
      <c r="Q1417" s="194"/>
    </row>
    <row r="1418" ht="15" customHeight="1" spans="17:17">
      <c r="Q1418" s="194"/>
    </row>
    <row r="1419" ht="15" customHeight="1" spans="17:17">
      <c r="Q1419" s="194"/>
    </row>
    <row r="1420" ht="15" customHeight="1" spans="17:17">
      <c r="Q1420" s="194"/>
    </row>
    <row r="1421" ht="15" customHeight="1" spans="17:17">
      <c r="Q1421" s="194"/>
    </row>
    <row r="1422" ht="15" customHeight="1" spans="17:17">
      <c r="Q1422" s="194"/>
    </row>
    <row r="1423" ht="15" customHeight="1" spans="17:17">
      <c r="Q1423" s="194"/>
    </row>
    <row r="1424" ht="15" customHeight="1" spans="17:17">
      <c r="Q1424" s="194"/>
    </row>
    <row r="1425" ht="15" customHeight="1" spans="17:17">
      <c r="Q1425" s="194"/>
    </row>
    <row r="1426" ht="15" customHeight="1" spans="17:17">
      <c r="Q1426" s="194"/>
    </row>
    <row r="1427" ht="15" customHeight="1" spans="17:17">
      <c r="Q1427" s="194"/>
    </row>
    <row r="1428" ht="15" customHeight="1" spans="17:17">
      <c r="Q1428" s="194"/>
    </row>
    <row r="1429" ht="15" customHeight="1" spans="17:17">
      <c r="Q1429" s="194"/>
    </row>
    <row r="1430" ht="15" customHeight="1" spans="17:17">
      <c r="Q1430" s="194"/>
    </row>
    <row r="1431" ht="15" customHeight="1" spans="17:17">
      <c r="Q1431" s="194"/>
    </row>
    <row r="1432" ht="15" customHeight="1" spans="17:17">
      <c r="Q1432" s="194"/>
    </row>
    <row r="1433" ht="15" customHeight="1" spans="17:17">
      <c r="Q1433" s="194"/>
    </row>
    <row r="1434" ht="15" customHeight="1" spans="17:17">
      <c r="Q1434" s="194"/>
    </row>
    <row r="1435" ht="15" customHeight="1" spans="17:17">
      <c r="Q1435" s="194"/>
    </row>
    <row r="1436" ht="15" customHeight="1" spans="17:17">
      <c r="Q1436" s="194"/>
    </row>
    <row r="1437" ht="15" customHeight="1" spans="17:17">
      <c r="Q1437" s="194"/>
    </row>
    <row r="1438" ht="15" customHeight="1" spans="17:17">
      <c r="Q1438" s="194"/>
    </row>
    <row r="1439" ht="15" customHeight="1" spans="17:17">
      <c r="Q1439" s="194"/>
    </row>
    <row r="1440" ht="15" customHeight="1" spans="17:17">
      <c r="Q1440" s="194"/>
    </row>
    <row r="1441" ht="15" customHeight="1" spans="17:17">
      <c r="Q1441" s="194"/>
    </row>
    <row r="1442" ht="15" customHeight="1" spans="17:17">
      <c r="Q1442" s="194"/>
    </row>
    <row r="1443" ht="15" customHeight="1" spans="17:17">
      <c r="Q1443" s="194"/>
    </row>
    <row r="1444" ht="15" customHeight="1" spans="17:17">
      <c r="Q1444" s="194"/>
    </row>
    <row r="1445" ht="15" customHeight="1" spans="17:17">
      <c r="Q1445" s="194"/>
    </row>
    <row r="1446" ht="15" customHeight="1" spans="17:17">
      <c r="Q1446" s="194"/>
    </row>
    <row r="1447" ht="15" customHeight="1" spans="17:17">
      <c r="Q1447" s="194"/>
    </row>
    <row r="1448" ht="15" customHeight="1" spans="17:17">
      <c r="Q1448" s="194"/>
    </row>
    <row r="1449" ht="15" customHeight="1" spans="17:17">
      <c r="Q1449" s="194"/>
    </row>
    <row r="1450" ht="15" customHeight="1" spans="17:17">
      <c r="Q1450" s="194"/>
    </row>
    <row r="1451" ht="15" customHeight="1" spans="17:17">
      <c r="Q1451" s="194"/>
    </row>
    <row r="1452" ht="15" customHeight="1" spans="17:17">
      <c r="Q1452" s="194"/>
    </row>
    <row r="1453" ht="15" customHeight="1" spans="17:17">
      <c r="Q1453" s="194"/>
    </row>
    <row r="1454" ht="15" customHeight="1" spans="17:17">
      <c r="Q1454" s="194"/>
    </row>
    <row r="1455" ht="15" customHeight="1" spans="17:17">
      <c r="Q1455" s="194"/>
    </row>
    <row r="1456" ht="15" customHeight="1" spans="17:17">
      <c r="Q1456" s="194"/>
    </row>
    <row r="1457" ht="15" customHeight="1" spans="17:17">
      <c r="Q1457" s="194"/>
    </row>
    <row r="1458" ht="15" customHeight="1" spans="17:17">
      <c r="Q1458" s="194"/>
    </row>
    <row r="1459" ht="15" customHeight="1" spans="17:17">
      <c r="Q1459" s="194"/>
    </row>
    <row r="1460" ht="15" customHeight="1" spans="17:17">
      <c r="Q1460" s="194"/>
    </row>
    <row r="1461" ht="15" customHeight="1" spans="17:17">
      <c r="Q1461" s="194"/>
    </row>
    <row r="1462" ht="15" customHeight="1" spans="17:17">
      <c r="Q1462" s="194"/>
    </row>
    <row r="1463" ht="15" customHeight="1" spans="17:17">
      <c r="Q1463" s="194"/>
    </row>
    <row r="1464" ht="15" customHeight="1" spans="17:17">
      <c r="Q1464" s="194"/>
    </row>
    <row r="1465" ht="15" customHeight="1" spans="17:17">
      <c r="Q1465" s="194"/>
    </row>
    <row r="1466" ht="15" customHeight="1" spans="17:17">
      <c r="Q1466" s="194"/>
    </row>
    <row r="1467" ht="15" customHeight="1" spans="17:17">
      <c r="Q1467" s="194"/>
    </row>
    <row r="1468" ht="15" customHeight="1" spans="17:17">
      <c r="Q1468" s="194"/>
    </row>
    <row r="1469" ht="15" customHeight="1" spans="17:17">
      <c r="Q1469" s="194"/>
    </row>
    <row r="1470" ht="15" customHeight="1" spans="17:17">
      <c r="Q1470" s="194"/>
    </row>
    <row r="1471" ht="15" customHeight="1" spans="17:17">
      <c r="Q1471" s="194"/>
    </row>
    <row r="1472" ht="15" customHeight="1" spans="17:17">
      <c r="Q1472" s="194"/>
    </row>
    <row r="1473" ht="15" customHeight="1" spans="17:17">
      <c r="Q1473" s="194"/>
    </row>
    <row r="1474" ht="15" customHeight="1" spans="17:17">
      <c r="Q1474" s="194"/>
    </row>
    <row r="1475" ht="15" customHeight="1" spans="17:17">
      <c r="Q1475" s="194"/>
    </row>
    <row r="1476" ht="15" customHeight="1" spans="17:17">
      <c r="Q1476" s="194"/>
    </row>
    <row r="1477" ht="15" customHeight="1" spans="17:17">
      <c r="Q1477" s="194"/>
    </row>
    <row r="1478" ht="15" customHeight="1" spans="17:17">
      <c r="Q1478" s="194"/>
    </row>
    <row r="1479" ht="15" customHeight="1" spans="17:17">
      <c r="Q1479" s="194"/>
    </row>
    <row r="1480" ht="15" customHeight="1" spans="17:17">
      <c r="Q1480" s="194"/>
    </row>
    <row r="1481" ht="15" customHeight="1" spans="17:17">
      <c r="Q1481" s="194"/>
    </row>
    <row r="1482" ht="15" customHeight="1" spans="17:17">
      <c r="Q1482" s="194"/>
    </row>
    <row r="1483" ht="15" customHeight="1" spans="17:17">
      <c r="Q1483" s="194"/>
    </row>
    <row r="1484" ht="15" customHeight="1" spans="17:17">
      <c r="Q1484" s="194"/>
    </row>
    <row r="1485" ht="15" customHeight="1" spans="17:17">
      <c r="Q1485" s="194"/>
    </row>
    <row r="1486" ht="15" customHeight="1" spans="17:17">
      <c r="Q1486" s="194"/>
    </row>
    <row r="1487" ht="15" customHeight="1" spans="17:17">
      <c r="Q1487" s="194"/>
    </row>
    <row r="1488" ht="15" customHeight="1" spans="17:17">
      <c r="Q1488" s="194"/>
    </row>
    <row r="1489" ht="15" customHeight="1" spans="17:17">
      <c r="Q1489" s="194"/>
    </row>
    <row r="1490" ht="15" customHeight="1" spans="17:17">
      <c r="Q1490" s="194"/>
    </row>
    <row r="1491" ht="15" customHeight="1" spans="17:17">
      <c r="Q1491" s="194"/>
    </row>
    <row r="1492" ht="15" customHeight="1" spans="17:17">
      <c r="Q1492" s="194"/>
    </row>
    <row r="1493" ht="15" customHeight="1" spans="17:17">
      <c r="Q1493" s="194"/>
    </row>
    <row r="1494" ht="15" customHeight="1" spans="17:17">
      <c r="Q1494" s="194"/>
    </row>
    <row r="1495" ht="15" customHeight="1" spans="17:17">
      <c r="Q1495" s="194"/>
    </row>
    <row r="1496" ht="15" customHeight="1" spans="17:17">
      <c r="Q1496" s="194"/>
    </row>
    <row r="1497" ht="15" customHeight="1" spans="17:17">
      <c r="Q1497" s="194"/>
    </row>
    <row r="1498" ht="15" customHeight="1" spans="17:17">
      <c r="Q1498" s="194"/>
    </row>
    <row r="1499" ht="15" customHeight="1" spans="17:17">
      <c r="Q1499" s="194"/>
    </row>
    <row r="1500" ht="15" customHeight="1" spans="17:17">
      <c r="Q1500" s="194"/>
    </row>
    <row r="1501" ht="15" customHeight="1" spans="17:17">
      <c r="Q1501" s="194"/>
    </row>
    <row r="1502" ht="15" customHeight="1" spans="17:17">
      <c r="Q1502" s="194"/>
    </row>
    <row r="1503" ht="15" customHeight="1" spans="17:17">
      <c r="Q1503" s="194"/>
    </row>
    <row r="1504" ht="15" customHeight="1" spans="17:17">
      <c r="Q1504" s="194"/>
    </row>
    <row r="1505" ht="15" customHeight="1" spans="17:17">
      <c r="Q1505" s="194"/>
    </row>
    <row r="1506" ht="15" customHeight="1" spans="17:17">
      <c r="Q1506" s="194"/>
    </row>
    <row r="1507" ht="15" customHeight="1" spans="17:17">
      <c r="Q1507" s="194"/>
    </row>
    <row r="1508" ht="15" customHeight="1" spans="17:17">
      <c r="Q1508" s="194"/>
    </row>
    <row r="1509" ht="15" customHeight="1" spans="17:17">
      <c r="Q1509" s="194"/>
    </row>
    <row r="1510" ht="15" customHeight="1" spans="17:17">
      <c r="Q1510" s="194"/>
    </row>
    <row r="1511" ht="15" customHeight="1" spans="17:17">
      <c r="Q1511" s="194"/>
    </row>
    <row r="1512" ht="15" customHeight="1" spans="17:17">
      <c r="Q1512" s="194"/>
    </row>
    <row r="1513" ht="15" customHeight="1" spans="17:17">
      <c r="Q1513" s="194"/>
    </row>
    <row r="1514" ht="15" customHeight="1" spans="17:17">
      <c r="Q1514" s="194"/>
    </row>
    <row r="1515" ht="15" customHeight="1" spans="17:17">
      <c r="Q1515" s="194"/>
    </row>
    <row r="1516" ht="15" customHeight="1" spans="17:17">
      <c r="Q1516" s="194"/>
    </row>
    <row r="1517" ht="15" customHeight="1" spans="17:17">
      <c r="Q1517" s="194"/>
    </row>
    <row r="1518" ht="15" customHeight="1" spans="17:17">
      <c r="Q1518" s="194"/>
    </row>
    <row r="1519" ht="15" customHeight="1" spans="17:17">
      <c r="Q1519" s="194"/>
    </row>
    <row r="1520" ht="15" customHeight="1" spans="17:17">
      <c r="Q1520" s="194"/>
    </row>
    <row r="1521" ht="15" customHeight="1" spans="17:17">
      <c r="Q1521" s="194"/>
    </row>
    <row r="1522" ht="15" customHeight="1" spans="17:17">
      <c r="Q1522" s="194"/>
    </row>
    <row r="1523" ht="15" customHeight="1" spans="17:17">
      <c r="Q1523" s="194"/>
    </row>
    <row r="1524" ht="15" customHeight="1" spans="17:17">
      <c r="Q1524" s="194"/>
    </row>
    <row r="1525" ht="15" customHeight="1" spans="17:17">
      <c r="Q1525" s="194"/>
    </row>
    <row r="1526" ht="15" customHeight="1" spans="17:17">
      <c r="Q1526" s="194"/>
    </row>
    <row r="1527" ht="15" customHeight="1" spans="17:17">
      <c r="Q1527" s="194"/>
    </row>
    <row r="1528" ht="15" customHeight="1" spans="17:17">
      <c r="Q1528" s="194"/>
    </row>
    <row r="1529" ht="15" customHeight="1" spans="17:17">
      <c r="Q1529" s="194"/>
    </row>
    <row r="1530" ht="15" customHeight="1" spans="17:17">
      <c r="Q1530" s="194"/>
    </row>
    <row r="1531" ht="15" customHeight="1" spans="17:17">
      <c r="Q1531" s="194"/>
    </row>
    <row r="1532" ht="15" customHeight="1" spans="17:17">
      <c r="Q1532" s="194"/>
    </row>
    <row r="1533" ht="15" customHeight="1" spans="17:17">
      <c r="Q1533" s="194"/>
    </row>
    <row r="1534" ht="15" customHeight="1" spans="17:17">
      <c r="Q1534" s="194"/>
    </row>
    <row r="1535" ht="15" customHeight="1" spans="17:17">
      <c r="Q1535" s="194"/>
    </row>
    <row r="1536" ht="15" customHeight="1" spans="17:17">
      <c r="Q1536" s="194"/>
    </row>
    <row r="1537" ht="15" customHeight="1" spans="17:17">
      <c r="Q1537" s="194"/>
    </row>
    <row r="1538" ht="15" customHeight="1" spans="17:17">
      <c r="Q1538" s="194"/>
    </row>
    <row r="1539" ht="15" customHeight="1" spans="17:17">
      <c r="Q1539" s="194"/>
    </row>
    <row r="1540" ht="15" customHeight="1" spans="17:17">
      <c r="Q1540" s="194"/>
    </row>
    <row r="1541" ht="15" customHeight="1" spans="17:17">
      <c r="Q1541" s="194"/>
    </row>
    <row r="1542" ht="15" customHeight="1" spans="17:17">
      <c r="Q1542" s="194"/>
    </row>
    <row r="1543" ht="15" customHeight="1" spans="17:17">
      <c r="Q1543" s="194"/>
    </row>
    <row r="1544" ht="15" customHeight="1" spans="17:17">
      <c r="Q1544" s="194"/>
    </row>
    <row r="1545" ht="15" customHeight="1" spans="17:17">
      <c r="Q1545" s="194"/>
    </row>
    <row r="1546" ht="15" customHeight="1" spans="17:17">
      <c r="Q1546" s="194"/>
    </row>
    <row r="1547" ht="15" customHeight="1" spans="17:17">
      <c r="Q1547" s="194"/>
    </row>
    <row r="1548" ht="15" customHeight="1" spans="17:17">
      <c r="Q1548" s="194"/>
    </row>
    <row r="1549" ht="15" customHeight="1" spans="17:17">
      <c r="Q1549" s="194"/>
    </row>
    <row r="1550" ht="15" customHeight="1" spans="17:17">
      <c r="Q1550" s="194"/>
    </row>
    <row r="1551" ht="15" customHeight="1" spans="17:17">
      <c r="Q1551" s="194"/>
    </row>
    <row r="1552" ht="15" customHeight="1" spans="17:17">
      <c r="Q1552" s="194"/>
    </row>
    <row r="1553" ht="15" customHeight="1" spans="17:17">
      <c r="Q1553" s="194"/>
    </row>
    <row r="1554" ht="15" customHeight="1" spans="17:17">
      <c r="Q1554" s="194"/>
    </row>
    <row r="1555" ht="15" customHeight="1" spans="17:17">
      <c r="Q1555" s="194"/>
    </row>
    <row r="1556" ht="15" customHeight="1" spans="17:17">
      <c r="Q1556" s="194"/>
    </row>
    <row r="1557" ht="15" customHeight="1" spans="17:17">
      <c r="Q1557" s="194"/>
    </row>
    <row r="1558" ht="15" customHeight="1" spans="17:17">
      <c r="Q1558" s="194"/>
    </row>
    <row r="1559" ht="15" customHeight="1" spans="17:17">
      <c r="Q1559" s="194"/>
    </row>
    <row r="1560" ht="15" customHeight="1" spans="17:17">
      <c r="Q1560" s="194"/>
    </row>
    <row r="1561" ht="15" customHeight="1" spans="17:17">
      <c r="Q1561" s="194"/>
    </row>
    <row r="1562" ht="15" customHeight="1" spans="17:17">
      <c r="Q1562" s="194"/>
    </row>
    <row r="1563" ht="15" customHeight="1" spans="17:17">
      <c r="Q1563" s="194"/>
    </row>
    <row r="1564" ht="15" customHeight="1" spans="17:17">
      <c r="Q1564" s="194"/>
    </row>
    <row r="1565" ht="15" customHeight="1" spans="17:17">
      <c r="Q1565" s="194"/>
    </row>
    <row r="1566" ht="15" customHeight="1" spans="17:17">
      <c r="Q1566" s="194"/>
    </row>
    <row r="1567" ht="15" customHeight="1" spans="17:17">
      <c r="Q1567" s="194"/>
    </row>
    <row r="1568" ht="15" customHeight="1" spans="17:17">
      <c r="Q1568" s="194"/>
    </row>
    <row r="1569" ht="15" customHeight="1" spans="17:17">
      <c r="Q1569" s="194"/>
    </row>
    <row r="1570" ht="15" customHeight="1" spans="17:17">
      <c r="Q1570" s="194"/>
    </row>
    <row r="1571" ht="15" customHeight="1" spans="17:17">
      <c r="Q1571" s="194"/>
    </row>
    <row r="1572" ht="15" customHeight="1" spans="17:17">
      <c r="Q1572" s="194"/>
    </row>
    <row r="1573" ht="15" customHeight="1" spans="17:17">
      <c r="Q1573" s="194"/>
    </row>
    <row r="1574" ht="15" customHeight="1" spans="17:17">
      <c r="Q1574" s="194"/>
    </row>
    <row r="1575" ht="15" customHeight="1" spans="17:17">
      <c r="Q1575" s="194"/>
    </row>
    <row r="1576" ht="15" customHeight="1" spans="17:17">
      <c r="Q1576" s="194"/>
    </row>
    <row r="1577" ht="15" customHeight="1" spans="17:17">
      <c r="Q1577" s="194"/>
    </row>
    <row r="1578" ht="15" customHeight="1" spans="17:17">
      <c r="Q1578" s="194"/>
    </row>
    <row r="1579" ht="15" customHeight="1" spans="17:17">
      <c r="Q1579" s="194"/>
    </row>
    <row r="1580" ht="15" customHeight="1" spans="17:17">
      <c r="Q1580" s="194"/>
    </row>
    <row r="1581" ht="15" customHeight="1" spans="17:17">
      <c r="Q1581" s="194"/>
    </row>
    <row r="1582" ht="15" customHeight="1" spans="17:17">
      <c r="Q1582" s="194"/>
    </row>
    <row r="1583" ht="15" customHeight="1" spans="17:17">
      <c r="Q1583" s="194"/>
    </row>
    <row r="1584" ht="15" customHeight="1" spans="17:17">
      <c r="Q1584" s="194"/>
    </row>
    <row r="1585" ht="15" customHeight="1" spans="17:17">
      <c r="Q1585" s="194"/>
    </row>
    <row r="1586" ht="15" customHeight="1" spans="17:17">
      <c r="Q1586" s="194"/>
    </row>
    <row r="1587" ht="15" customHeight="1" spans="17:17">
      <c r="Q1587" s="194"/>
    </row>
    <row r="1588" ht="15" customHeight="1" spans="17:17">
      <c r="Q1588" s="194"/>
    </row>
    <row r="1589" ht="15" customHeight="1" spans="17:17">
      <c r="Q1589" s="194"/>
    </row>
    <row r="1590" ht="15" customHeight="1" spans="17:17">
      <c r="Q1590" s="194"/>
    </row>
    <row r="1591" ht="15" customHeight="1" spans="17:17">
      <c r="Q1591" s="194"/>
    </row>
    <row r="1592" ht="15" customHeight="1" spans="17:17">
      <c r="Q1592" s="194"/>
    </row>
    <row r="1593" ht="15" customHeight="1" spans="17:17">
      <c r="Q1593" s="194"/>
    </row>
    <row r="1594" ht="15" customHeight="1" spans="17:17">
      <c r="Q1594" s="194"/>
    </row>
    <row r="1595" ht="15" customHeight="1" spans="17:17">
      <c r="Q1595" s="194"/>
    </row>
    <row r="1596" ht="15" customHeight="1" spans="17:17">
      <c r="Q1596" s="194"/>
    </row>
    <row r="1597" ht="15" customHeight="1" spans="17:17">
      <c r="Q1597" s="194"/>
    </row>
    <row r="1598" ht="15" customHeight="1" spans="17:17">
      <c r="Q1598" s="194"/>
    </row>
    <row r="1599" ht="15" customHeight="1" spans="17:17">
      <c r="Q1599" s="194"/>
    </row>
    <row r="1600" ht="15" customHeight="1" spans="17:17">
      <c r="Q1600" s="194"/>
    </row>
    <row r="1601" ht="15" customHeight="1" spans="17:17">
      <c r="Q1601" s="194"/>
    </row>
    <row r="1602" ht="15" customHeight="1" spans="17:17">
      <c r="Q1602" s="194"/>
    </row>
    <row r="1603" ht="15" customHeight="1" spans="17:17">
      <c r="Q1603" s="194"/>
    </row>
    <row r="1604" ht="15" customHeight="1" spans="17:17">
      <c r="Q1604" s="194"/>
    </row>
    <row r="1605" ht="15" customHeight="1" spans="17:17">
      <c r="Q1605" s="194"/>
    </row>
    <row r="1606" ht="15" customHeight="1" spans="17:17">
      <c r="Q1606" s="194"/>
    </row>
    <row r="1607" ht="15" customHeight="1" spans="17:17">
      <c r="Q1607" s="194"/>
    </row>
    <row r="1608" ht="15" customHeight="1" spans="17:17">
      <c r="Q1608" s="194"/>
    </row>
    <row r="1609" ht="15" customHeight="1" spans="17:17">
      <c r="Q1609" s="194"/>
    </row>
    <row r="1610" ht="15" customHeight="1" spans="17:17">
      <c r="Q1610" s="194"/>
    </row>
    <row r="1611" ht="15" customHeight="1" spans="17:17">
      <c r="Q1611" s="194"/>
    </row>
    <row r="1612" ht="15" customHeight="1" spans="17:17">
      <c r="Q1612" s="194"/>
    </row>
    <row r="1613" ht="15" customHeight="1" spans="17:17">
      <c r="Q1613" s="194"/>
    </row>
    <row r="1614" ht="15" customHeight="1" spans="17:17">
      <c r="Q1614" s="194"/>
    </row>
    <row r="1615" ht="15" customHeight="1" spans="17:17">
      <c r="Q1615" s="194"/>
    </row>
    <row r="1616" ht="15" customHeight="1" spans="17:17">
      <c r="Q1616" s="194"/>
    </row>
    <row r="1617" ht="15" customHeight="1" spans="17:17">
      <c r="Q1617" s="194"/>
    </row>
    <row r="1618" ht="15" customHeight="1" spans="17:17">
      <c r="Q1618" s="194"/>
    </row>
    <row r="1619" ht="15" customHeight="1" spans="17:17">
      <c r="Q1619" s="194"/>
    </row>
    <row r="1620" ht="15" customHeight="1" spans="17:17">
      <c r="Q1620" s="194"/>
    </row>
    <row r="1621" ht="15" customHeight="1" spans="17:17">
      <c r="Q1621" s="194"/>
    </row>
    <row r="1622" ht="15" customHeight="1" spans="17:17">
      <c r="Q1622" s="194"/>
    </row>
    <row r="1623" ht="15" customHeight="1" spans="17:17">
      <c r="Q1623" s="194"/>
    </row>
    <row r="1624" ht="15" customHeight="1" spans="17:17">
      <c r="Q1624" s="194"/>
    </row>
    <row r="1625" ht="15" customHeight="1" spans="17:17">
      <c r="Q1625" s="194"/>
    </row>
    <row r="1626" ht="15" customHeight="1" spans="17:17">
      <c r="Q1626" s="194"/>
    </row>
    <row r="1627" ht="15" customHeight="1" spans="17:17">
      <c r="Q1627" s="194"/>
    </row>
    <row r="1628" ht="15" customHeight="1" spans="17:17">
      <c r="Q1628" s="194"/>
    </row>
    <row r="1629" ht="15" customHeight="1" spans="17:17">
      <c r="Q1629" s="194"/>
    </row>
    <row r="1630" ht="15" customHeight="1" spans="17:17">
      <c r="Q1630" s="194"/>
    </row>
    <row r="1631" ht="15" customHeight="1" spans="17:17">
      <c r="Q1631" s="194"/>
    </row>
    <row r="1632" ht="15" customHeight="1" spans="17:17">
      <c r="Q1632" s="194"/>
    </row>
    <row r="1633" ht="15" customHeight="1" spans="17:17">
      <c r="Q1633" s="194"/>
    </row>
    <row r="1634" ht="15" customHeight="1" spans="17:17">
      <c r="Q1634" s="194"/>
    </row>
    <row r="1635" ht="15" customHeight="1" spans="17:17">
      <c r="Q1635" s="194"/>
    </row>
    <row r="1636" ht="15" customHeight="1" spans="17:17">
      <c r="Q1636" s="194"/>
    </row>
    <row r="1637" ht="15" customHeight="1" spans="17:17">
      <c r="Q1637" s="194"/>
    </row>
    <row r="1638" ht="15" customHeight="1" spans="17:17">
      <c r="Q1638" s="194"/>
    </row>
    <row r="1639" ht="15" customHeight="1" spans="17:17">
      <c r="Q1639" s="194"/>
    </row>
    <row r="1640" ht="15" customHeight="1" spans="17:17">
      <c r="Q1640" s="194"/>
    </row>
    <row r="1641" ht="15" customHeight="1" spans="17:17">
      <c r="Q1641" s="194"/>
    </row>
    <row r="1642" ht="15" customHeight="1" spans="17:17">
      <c r="Q1642" s="194"/>
    </row>
    <row r="1643" ht="15" customHeight="1" spans="17:17">
      <c r="Q1643" s="194"/>
    </row>
    <row r="1644" ht="15" customHeight="1" spans="17:17">
      <c r="Q1644" s="194"/>
    </row>
    <row r="1645" ht="15" customHeight="1" spans="17:17">
      <c r="Q1645" s="194"/>
    </row>
    <row r="1646" ht="15" customHeight="1" spans="17:17">
      <c r="Q1646" s="194"/>
    </row>
    <row r="1647" ht="15" customHeight="1" spans="17:17">
      <c r="Q1647" s="194"/>
    </row>
    <row r="1648" ht="15" customHeight="1" spans="17:17">
      <c r="Q1648" s="194"/>
    </row>
    <row r="1649" ht="15" customHeight="1" spans="17:17">
      <c r="Q1649" s="194"/>
    </row>
    <row r="1650" ht="15" customHeight="1" spans="17:17">
      <c r="Q1650" s="194"/>
    </row>
    <row r="1651" ht="15" customHeight="1" spans="17:17">
      <c r="Q1651" s="194"/>
    </row>
    <row r="1652" ht="15" customHeight="1" spans="17:17">
      <c r="Q1652" s="194"/>
    </row>
    <row r="1653" ht="15" customHeight="1" spans="17:17">
      <c r="Q1653" s="194"/>
    </row>
    <row r="1654" ht="15" customHeight="1" spans="17:17">
      <c r="Q1654" s="194"/>
    </row>
    <row r="1655" ht="15" customHeight="1" spans="17:17">
      <c r="Q1655" s="194"/>
    </row>
    <row r="1656" ht="15" customHeight="1" spans="17:17">
      <c r="Q1656" s="194"/>
    </row>
    <row r="1657" ht="15" customHeight="1" spans="17:17">
      <c r="Q1657" s="194"/>
    </row>
    <row r="1658" ht="15" customHeight="1" spans="17:17">
      <c r="Q1658" s="194"/>
    </row>
    <row r="1659" ht="15" customHeight="1" spans="17:17">
      <c r="Q1659" s="194"/>
    </row>
    <row r="1660" ht="15" customHeight="1" spans="17:17">
      <c r="Q1660" s="194"/>
    </row>
    <row r="1661" ht="15" customHeight="1" spans="17:17">
      <c r="Q1661" s="194"/>
    </row>
    <row r="1662" ht="15" customHeight="1" spans="17:17">
      <c r="Q1662" s="194"/>
    </row>
    <row r="1663" ht="15" customHeight="1" spans="17:17">
      <c r="Q1663" s="194"/>
    </row>
    <row r="1664" ht="15" customHeight="1" spans="17:17">
      <c r="Q1664" s="194"/>
    </row>
    <row r="1665" ht="15" customHeight="1" spans="17:17">
      <c r="Q1665" s="194"/>
    </row>
    <row r="1666" ht="15" customHeight="1" spans="17:17">
      <c r="Q1666" s="194"/>
    </row>
    <row r="1667" ht="15" customHeight="1" spans="17:17">
      <c r="Q1667" s="194"/>
    </row>
    <row r="1668" ht="15" customHeight="1" spans="17:17">
      <c r="Q1668" s="194"/>
    </row>
    <row r="1669" ht="15" customHeight="1" spans="17:17">
      <c r="Q1669" s="194"/>
    </row>
    <row r="1670" ht="15" customHeight="1" spans="17:17">
      <c r="Q1670" s="194"/>
    </row>
    <row r="1671" ht="15" customHeight="1" spans="17:17">
      <c r="Q1671" s="194"/>
    </row>
    <row r="1672" ht="15" customHeight="1" spans="17:17">
      <c r="Q1672" s="194"/>
    </row>
    <row r="1673" ht="15" customHeight="1" spans="17:17">
      <c r="Q1673" s="194"/>
    </row>
    <row r="1674" ht="15" customHeight="1" spans="17:17">
      <c r="Q1674" s="194"/>
    </row>
    <row r="1675" ht="15" customHeight="1" spans="17:17">
      <c r="Q1675" s="194"/>
    </row>
    <row r="1676" ht="15" customHeight="1" spans="17:17">
      <c r="Q1676" s="194"/>
    </row>
    <row r="1677" ht="15" customHeight="1" spans="17:17">
      <c r="Q1677" s="194"/>
    </row>
    <row r="1678" ht="15" customHeight="1" spans="17:17">
      <c r="Q1678" s="194"/>
    </row>
    <row r="1679" ht="15" customHeight="1" spans="17:17">
      <c r="Q1679" s="194"/>
    </row>
    <row r="1680" ht="15" customHeight="1" spans="17:17">
      <c r="Q1680" s="194"/>
    </row>
    <row r="1681" ht="15" customHeight="1" spans="17:17">
      <c r="Q1681" s="194"/>
    </row>
    <row r="1682" ht="15" customHeight="1" spans="17:17">
      <c r="Q1682" s="194"/>
    </row>
    <row r="1683" ht="15" customHeight="1" spans="17:17">
      <c r="Q1683" s="194"/>
    </row>
    <row r="1684" ht="15" customHeight="1" spans="17:17">
      <c r="Q1684" s="194"/>
    </row>
    <row r="1685" ht="15" customHeight="1" spans="17:17">
      <c r="Q1685" s="194"/>
    </row>
    <row r="1686" ht="15" customHeight="1" spans="17:17">
      <c r="Q1686" s="194"/>
    </row>
    <row r="1687" ht="15" customHeight="1" spans="17:17">
      <c r="Q1687" s="194"/>
    </row>
    <row r="1688" ht="15" customHeight="1" spans="17:17">
      <c r="Q1688" s="194"/>
    </row>
    <row r="1689" ht="15" customHeight="1" spans="17:17">
      <c r="Q1689" s="194"/>
    </row>
    <row r="1690" ht="15" customHeight="1" spans="17:17">
      <c r="Q1690" s="194"/>
    </row>
    <row r="1691" ht="15" customHeight="1" spans="17:17">
      <c r="Q1691" s="194"/>
    </row>
    <row r="1692" ht="15" customHeight="1" spans="17:17">
      <c r="Q1692" s="194"/>
    </row>
    <row r="1693" ht="15" customHeight="1" spans="17:17">
      <c r="Q1693" s="194"/>
    </row>
    <row r="1694" ht="15" customHeight="1" spans="17:17">
      <c r="Q1694" s="194"/>
    </row>
    <row r="1695" ht="15" customHeight="1" spans="17:17">
      <c r="Q1695" s="194"/>
    </row>
    <row r="1696" ht="15" customHeight="1" spans="17:17">
      <c r="Q1696" s="194"/>
    </row>
    <row r="1697" ht="15" customHeight="1" spans="17:17">
      <c r="Q1697" s="194"/>
    </row>
    <row r="1698" ht="15" customHeight="1" spans="17:17">
      <c r="Q1698" s="194"/>
    </row>
    <row r="1699" ht="15" customHeight="1" spans="17:17">
      <c r="Q1699" s="194"/>
    </row>
    <row r="1700" ht="15" customHeight="1" spans="17:17">
      <c r="Q1700" s="194"/>
    </row>
    <row r="1701" ht="15" customHeight="1" spans="17:17">
      <c r="Q1701" s="194"/>
    </row>
    <row r="1702" ht="15" customHeight="1" spans="17:17">
      <c r="Q1702" s="194"/>
    </row>
    <row r="1703" ht="15" customHeight="1" spans="17:17">
      <c r="Q1703" s="194"/>
    </row>
    <row r="1704" ht="15" customHeight="1" spans="17:17">
      <c r="Q1704" s="194"/>
    </row>
    <row r="1705" ht="15" customHeight="1" spans="17:17">
      <c r="Q1705" s="194"/>
    </row>
    <row r="1706" ht="15" customHeight="1" spans="17:17">
      <c r="Q1706" s="194"/>
    </row>
    <row r="1707" ht="15" customHeight="1" spans="17:17">
      <c r="Q1707" s="194"/>
    </row>
    <row r="1708" ht="15" customHeight="1" spans="17:17">
      <c r="Q1708" s="194"/>
    </row>
    <row r="1709" ht="15" customHeight="1" spans="17:17">
      <c r="Q1709" s="194"/>
    </row>
    <row r="1710" ht="15" customHeight="1" spans="17:17">
      <c r="Q1710" s="194"/>
    </row>
    <row r="1711" ht="15" customHeight="1" spans="17:17">
      <c r="Q1711" s="194"/>
    </row>
    <row r="1712" ht="15" customHeight="1" spans="17:17">
      <c r="Q1712" s="194"/>
    </row>
    <row r="1713" ht="15" customHeight="1" spans="17:17">
      <c r="Q1713" s="194"/>
    </row>
    <row r="1714" ht="15" customHeight="1" spans="17:17">
      <c r="Q1714" s="194"/>
    </row>
    <row r="1715" ht="15" customHeight="1" spans="17:17">
      <c r="Q1715" s="194"/>
    </row>
    <row r="1716" ht="15" customHeight="1" spans="17:17">
      <c r="Q1716" s="194"/>
    </row>
    <row r="1717" ht="15" customHeight="1" spans="17:17">
      <c r="Q1717" s="194"/>
    </row>
    <row r="1718" ht="15" customHeight="1" spans="17:17">
      <c r="Q1718" s="194"/>
    </row>
    <row r="1719" ht="15" customHeight="1" spans="17:17">
      <c r="Q1719" s="194"/>
    </row>
    <row r="1720" ht="15" customHeight="1" spans="17:17">
      <c r="Q1720" s="194"/>
    </row>
    <row r="1721" ht="15" customHeight="1" spans="17:17">
      <c r="Q1721" s="194"/>
    </row>
    <row r="1722" ht="15" customHeight="1" spans="17:17">
      <c r="Q1722" s="194"/>
    </row>
    <row r="1723" ht="15" customHeight="1" spans="17:17">
      <c r="Q1723" s="194"/>
    </row>
    <row r="1724" ht="15" customHeight="1" spans="17:17">
      <c r="Q1724" s="194"/>
    </row>
    <row r="1725" ht="15" customHeight="1" spans="17:17">
      <c r="Q1725" s="194"/>
    </row>
    <row r="1726" ht="15" customHeight="1" spans="17:17">
      <c r="Q1726" s="194"/>
    </row>
    <row r="1727" ht="15" customHeight="1" spans="17:17">
      <c r="Q1727" s="194"/>
    </row>
    <row r="1728" ht="15" customHeight="1" spans="17:17">
      <c r="Q1728" s="194"/>
    </row>
    <row r="1729" ht="15" customHeight="1" spans="17:17">
      <c r="Q1729" s="194"/>
    </row>
    <row r="1730" ht="15" customHeight="1" spans="17:17">
      <c r="Q1730" s="194"/>
    </row>
    <row r="1731" ht="15" customHeight="1" spans="17:17">
      <c r="Q1731" s="194"/>
    </row>
    <row r="1732" ht="15" customHeight="1" spans="17:17">
      <c r="Q1732" s="194"/>
    </row>
    <row r="1733" ht="15" customHeight="1" spans="17:17">
      <c r="Q1733" s="194"/>
    </row>
    <row r="1734" ht="15" customHeight="1" spans="17:17">
      <c r="Q1734" s="194"/>
    </row>
    <row r="1735" ht="15" customHeight="1" spans="17:17">
      <c r="Q1735" s="194"/>
    </row>
    <row r="1736" ht="15" customHeight="1" spans="17:17">
      <c r="Q1736" s="194"/>
    </row>
    <row r="1737" ht="15" customHeight="1" spans="17:17">
      <c r="Q1737" s="194"/>
    </row>
    <row r="1738" ht="15" customHeight="1" spans="17:17">
      <c r="Q1738" s="194"/>
    </row>
    <row r="1739" ht="15" customHeight="1" spans="17:17">
      <c r="Q1739" s="194"/>
    </row>
    <row r="1740" ht="15" customHeight="1" spans="17:17">
      <c r="Q1740" s="194"/>
    </row>
    <row r="1741" ht="15" customHeight="1" spans="17:17">
      <c r="Q1741" s="194"/>
    </row>
    <row r="1742" ht="15" customHeight="1" spans="17:17">
      <c r="Q1742" s="194"/>
    </row>
    <row r="1743" ht="15" customHeight="1" spans="17:17">
      <c r="Q1743" s="194"/>
    </row>
    <row r="1744" ht="15" customHeight="1" spans="17:17">
      <c r="Q1744" s="194"/>
    </row>
    <row r="1745" ht="15" customHeight="1" spans="17:17">
      <c r="Q1745" s="194"/>
    </row>
    <row r="1746" ht="15" customHeight="1" spans="17:17">
      <c r="Q1746" s="194"/>
    </row>
    <row r="1747" ht="15" customHeight="1" spans="17:17">
      <c r="Q1747" s="194"/>
    </row>
    <row r="1748" ht="15" customHeight="1" spans="17:17">
      <c r="Q1748" s="194"/>
    </row>
    <row r="1749" ht="15" customHeight="1" spans="17:17">
      <c r="Q1749" s="194"/>
    </row>
    <row r="1750" ht="15" customHeight="1" spans="17:17">
      <c r="Q1750" s="194"/>
    </row>
    <row r="1751" ht="15" customHeight="1" spans="17:17">
      <c r="Q1751" s="194"/>
    </row>
    <row r="1752" ht="15" customHeight="1" spans="17:17">
      <c r="Q1752" s="194"/>
    </row>
    <row r="1753" ht="15" customHeight="1" spans="17:17">
      <c r="Q1753" s="194"/>
    </row>
    <row r="1754" ht="15" customHeight="1" spans="17:17">
      <c r="Q1754" s="194"/>
    </row>
    <row r="1755" ht="15" customHeight="1" spans="17:17">
      <c r="Q1755" s="194"/>
    </row>
    <row r="1756" ht="15" customHeight="1" spans="17:17">
      <c r="Q1756" s="194"/>
    </row>
    <row r="1757" ht="15" customHeight="1" spans="17:17">
      <c r="Q1757" s="194"/>
    </row>
    <row r="1758" ht="15" customHeight="1" spans="17:17">
      <c r="Q1758" s="194"/>
    </row>
    <row r="1759" ht="15" customHeight="1" spans="17:17">
      <c r="Q1759" s="194"/>
    </row>
    <row r="1760" ht="15" customHeight="1" spans="17:17">
      <c r="Q1760" s="194"/>
    </row>
    <row r="1761" ht="15" customHeight="1" spans="17:17">
      <c r="Q1761" s="194"/>
    </row>
    <row r="1762" ht="15" customHeight="1" spans="17:17">
      <c r="Q1762" s="194"/>
    </row>
    <row r="1763" ht="15" customHeight="1" spans="17:17">
      <c r="Q1763" s="194"/>
    </row>
    <row r="1764" ht="15" customHeight="1" spans="17:17">
      <c r="Q1764" s="194"/>
    </row>
    <row r="1765" ht="15" customHeight="1" spans="17:17">
      <c r="Q1765" s="194"/>
    </row>
    <row r="1766" ht="15" customHeight="1" spans="17:17">
      <c r="Q1766" s="194"/>
    </row>
    <row r="1767" ht="15" customHeight="1" spans="17:17">
      <c r="Q1767" s="194"/>
    </row>
    <row r="1768" ht="15" customHeight="1" spans="17:17">
      <c r="Q1768" s="194"/>
    </row>
    <row r="1769" ht="15" customHeight="1" spans="17:17">
      <c r="Q1769" s="194"/>
    </row>
    <row r="1770" ht="15" customHeight="1" spans="17:17">
      <c r="Q1770" s="194"/>
    </row>
    <row r="1771" ht="15" customHeight="1" spans="17:17">
      <c r="Q1771" s="194"/>
    </row>
    <row r="1772" ht="15" customHeight="1" spans="17:17">
      <c r="Q1772" s="194"/>
    </row>
    <row r="1773" ht="15" customHeight="1" spans="17:17">
      <c r="Q1773" s="194"/>
    </row>
    <row r="1774" ht="15" customHeight="1" spans="17:17">
      <c r="Q1774" s="194"/>
    </row>
    <row r="1775" ht="15" customHeight="1" spans="17:17">
      <c r="Q1775" s="194"/>
    </row>
    <row r="1776" ht="15" customHeight="1" spans="17:17">
      <c r="Q1776" s="194"/>
    </row>
    <row r="1777" ht="15" customHeight="1" spans="17:17">
      <c r="Q1777" s="194"/>
    </row>
    <row r="1778" ht="15" customHeight="1" spans="17:17">
      <c r="Q1778" s="194"/>
    </row>
    <row r="1779" ht="15" customHeight="1" spans="17:17">
      <c r="Q1779" s="194"/>
    </row>
    <row r="1780" ht="15" customHeight="1" spans="17:17">
      <c r="Q1780" s="194"/>
    </row>
    <row r="1781" ht="15" customHeight="1" spans="17:17">
      <c r="Q1781" s="194"/>
    </row>
    <row r="1782" ht="15" customHeight="1" spans="17:17">
      <c r="Q1782" s="194"/>
    </row>
    <row r="1783" ht="15" customHeight="1" spans="17:17">
      <c r="Q1783" s="194"/>
    </row>
    <row r="1784" ht="15" customHeight="1" spans="17:17">
      <c r="Q1784" s="194"/>
    </row>
    <row r="1785" ht="15" customHeight="1" spans="17:17">
      <c r="Q1785" s="194"/>
    </row>
    <row r="1786" ht="15" customHeight="1" spans="17:17">
      <c r="Q1786" s="194"/>
    </row>
    <row r="1787" ht="15" customHeight="1" spans="17:17">
      <c r="Q1787" s="194"/>
    </row>
    <row r="1788" ht="15" customHeight="1" spans="17:17">
      <c r="Q1788" s="194"/>
    </row>
    <row r="1789" ht="15" customHeight="1" spans="17:17">
      <c r="Q1789" s="194"/>
    </row>
    <row r="1790" ht="15" customHeight="1" spans="17:17">
      <c r="Q1790" s="194"/>
    </row>
    <row r="1791" ht="15" customHeight="1" spans="17:17">
      <c r="Q1791" s="194"/>
    </row>
    <row r="1792" ht="15" customHeight="1" spans="17:17">
      <c r="Q1792" s="194"/>
    </row>
    <row r="1793" ht="15" customHeight="1" spans="17:17">
      <c r="Q1793" s="194"/>
    </row>
    <row r="1794" ht="15" customHeight="1" spans="17:17">
      <c r="Q1794" s="194"/>
    </row>
    <row r="1795" ht="15" customHeight="1" spans="17:17">
      <c r="Q1795" s="194"/>
    </row>
    <row r="1796" ht="15" customHeight="1" spans="17:17">
      <c r="Q1796" s="194"/>
    </row>
    <row r="1797" ht="15" customHeight="1" spans="17:17">
      <c r="Q1797" s="194"/>
    </row>
    <row r="1798" ht="15" customHeight="1" spans="17:17">
      <c r="Q1798" s="194"/>
    </row>
    <row r="1799" ht="15" customHeight="1" spans="17:17">
      <c r="Q1799" s="194"/>
    </row>
    <row r="1800" ht="15" customHeight="1" spans="17:17">
      <c r="Q1800" s="194"/>
    </row>
    <row r="1801" ht="15" customHeight="1" spans="17:17">
      <c r="Q1801" s="194"/>
    </row>
    <row r="1802" ht="15" customHeight="1" spans="17:17">
      <c r="Q1802" s="194"/>
    </row>
    <row r="1803" ht="15" customHeight="1" spans="17:17">
      <c r="Q1803" s="194"/>
    </row>
    <row r="1804" ht="15" customHeight="1" spans="17:17">
      <c r="Q1804" s="194"/>
    </row>
    <row r="1805" ht="15" customHeight="1" spans="17:17">
      <c r="Q1805" s="194"/>
    </row>
    <row r="1806" ht="15" customHeight="1" spans="17:17">
      <c r="Q1806" s="194"/>
    </row>
    <row r="1807" ht="15" customHeight="1" spans="17:17">
      <c r="Q1807" s="194"/>
    </row>
    <row r="1808" ht="15" customHeight="1" spans="17:17">
      <c r="Q1808" s="194"/>
    </row>
    <row r="1809" ht="15" customHeight="1" spans="17:17">
      <c r="Q1809" s="194"/>
    </row>
    <row r="1810" ht="15" customHeight="1" spans="17:17">
      <c r="Q1810" s="194"/>
    </row>
    <row r="1811" ht="15" customHeight="1" spans="17:17">
      <c r="Q1811" s="194"/>
    </row>
    <row r="1812" ht="15" customHeight="1" spans="17:17">
      <c r="Q1812" s="194"/>
    </row>
    <row r="1813" ht="15" customHeight="1" spans="17:17">
      <c r="Q1813" s="194"/>
    </row>
    <row r="1814" ht="15" customHeight="1" spans="17:17">
      <c r="Q1814" s="194"/>
    </row>
    <row r="1815" ht="15" customHeight="1" spans="17:17">
      <c r="Q1815" s="194"/>
    </row>
    <row r="1816" ht="15" customHeight="1" spans="17:17">
      <c r="Q1816" s="194"/>
    </row>
    <row r="1817" ht="15" customHeight="1" spans="17:17">
      <c r="Q1817" s="194"/>
    </row>
    <row r="1818" ht="15" customHeight="1" spans="17:17">
      <c r="Q1818" s="194"/>
    </row>
    <row r="1819" ht="15" customHeight="1" spans="17:17">
      <c r="Q1819" s="194"/>
    </row>
    <row r="1820" ht="15" customHeight="1" spans="17:17">
      <c r="Q1820" s="194"/>
    </row>
    <row r="1821" ht="15" customHeight="1" spans="17:17">
      <c r="Q1821" s="194"/>
    </row>
    <row r="1822" ht="15" customHeight="1" spans="17:17">
      <c r="Q1822" s="194"/>
    </row>
    <row r="1823" ht="15" customHeight="1" spans="17:17">
      <c r="Q1823" s="194"/>
    </row>
    <row r="1824" ht="15" customHeight="1" spans="17:17">
      <c r="Q1824" s="194"/>
    </row>
    <row r="1825" ht="15" customHeight="1" spans="17:17">
      <c r="Q1825" s="194"/>
    </row>
    <row r="1826" ht="15" customHeight="1" spans="17:17">
      <c r="Q1826" s="194"/>
    </row>
    <row r="1827" ht="15" customHeight="1" spans="17:17">
      <c r="Q1827" s="194"/>
    </row>
    <row r="1828" ht="15" customHeight="1" spans="17:17">
      <c r="Q1828" s="194"/>
    </row>
    <row r="1829" ht="15" customHeight="1" spans="17:17">
      <c r="Q1829" s="194"/>
    </row>
    <row r="1830" ht="15" customHeight="1" spans="17:17">
      <c r="Q1830" s="194"/>
    </row>
    <row r="1831" ht="15" customHeight="1" spans="17:17">
      <c r="Q1831" s="194"/>
    </row>
    <row r="1832" ht="15" customHeight="1" spans="17:17">
      <c r="Q1832" s="194"/>
    </row>
    <row r="1833" ht="15" customHeight="1" spans="17:17">
      <c r="Q1833" s="194"/>
    </row>
    <row r="1834" ht="15" customHeight="1" spans="17:17">
      <c r="Q1834" s="194"/>
    </row>
    <row r="1835" ht="15" customHeight="1" spans="17:17">
      <c r="Q1835" s="194"/>
    </row>
    <row r="1836" ht="15" customHeight="1" spans="17:17">
      <c r="Q1836" s="194"/>
    </row>
    <row r="1837" ht="15" customHeight="1" spans="17:17">
      <c r="Q1837" s="194"/>
    </row>
    <row r="1838" ht="15" customHeight="1" spans="17:17">
      <c r="Q1838" s="194"/>
    </row>
    <row r="1839" ht="15" customHeight="1" spans="17:17">
      <c r="Q1839" s="194"/>
    </row>
    <row r="1840" ht="15" customHeight="1" spans="17:17">
      <c r="Q1840" s="194"/>
    </row>
    <row r="1841" ht="15" customHeight="1" spans="17:17">
      <c r="Q1841" s="194"/>
    </row>
    <row r="1842" ht="15" customHeight="1" spans="17:17">
      <c r="Q1842" s="194"/>
    </row>
    <row r="1843" ht="15" customHeight="1" spans="17:17">
      <c r="Q1843" s="194"/>
    </row>
    <row r="1844" ht="15" customHeight="1" spans="17:17">
      <c r="Q1844" s="194"/>
    </row>
    <row r="1845" ht="15" customHeight="1" spans="17:17">
      <c r="Q1845" s="194"/>
    </row>
    <row r="1846" ht="15" customHeight="1" spans="17:17">
      <c r="Q1846" s="194"/>
    </row>
    <row r="1847" ht="15" customHeight="1" spans="17:17">
      <c r="Q1847" s="194"/>
    </row>
    <row r="1848" ht="15" customHeight="1" spans="17:17">
      <c r="Q1848" s="194"/>
    </row>
    <row r="1849" ht="15" customHeight="1" spans="17:17">
      <c r="Q1849" s="194"/>
    </row>
    <row r="1850" ht="15" customHeight="1" spans="17:17">
      <c r="Q1850" s="194"/>
    </row>
    <row r="1851" ht="15" customHeight="1" spans="17:17">
      <c r="Q1851" s="194"/>
    </row>
    <row r="1852" ht="15" customHeight="1" spans="17:17">
      <c r="Q1852" s="194"/>
    </row>
    <row r="1853" ht="15" customHeight="1" spans="17:17">
      <c r="Q1853" s="194"/>
    </row>
    <row r="1854" ht="15" customHeight="1" spans="17:17">
      <c r="Q1854" s="194"/>
    </row>
    <row r="1855" ht="15" customHeight="1" spans="17:17">
      <c r="Q1855" s="194"/>
    </row>
    <row r="1856" ht="15" customHeight="1" spans="17:17">
      <c r="Q1856" s="194"/>
    </row>
    <row r="1857" ht="15" customHeight="1" spans="17:17">
      <c r="Q1857" s="194"/>
    </row>
    <row r="1858" ht="15" customHeight="1" spans="17:17">
      <c r="Q1858" s="194"/>
    </row>
    <row r="1859" ht="15" customHeight="1" spans="17:17">
      <c r="Q1859" s="194"/>
    </row>
    <row r="1860" ht="15" customHeight="1" spans="17:17">
      <c r="Q1860" s="194"/>
    </row>
    <row r="1861" ht="15" customHeight="1" spans="17:17">
      <c r="Q1861" s="194"/>
    </row>
    <row r="1862" ht="15" customHeight="1" spans="17:17">
      <c r="Q1862" s="194"/>
    </row>
    <row r="1863" ht="15" customHeight="1" spans="17:17">
      <c r="Q1863" s="194"/>
    </row>
    <row r="1864" ht="15" customHeight="1" spans="17:17">
      <c r="Q1864" s="194"/>
    </row>
    <row r="1865" ht="15" customHeight="1" spans="17:17">
      <c r="Q1865" s="194"/>
    </row>
    <row r="1866" ht="15" customHeight="1" spans="17:17">
      <c r="Q1866" s="194"/>
    </row>
    <row r="1867" ht="15" customHeight="1" spans="17:17">
      <c r="Q1867" s="194"/>
    </row>
    <row r="1868" ht="15" customHeight="1" spans="17:17">
      <c r="Q1868" s="194"/>
    </row>
    <row r="1869" ht="15" customHeight="1" spans="17:17">
      <c r="Q1869" s="194"/>
    </row>
    <row r="1870" ht="15" customHeight="1" spans="17:17">
      <c r="Q1870" s="194"/>
    </row>
    <row r="1871" ht="15" customHeight="1" spans="17:17">
      <c r="Q1871" s="194"/>
    </row>
    <row r="1872" ht="15" customHeight="1" spans="17:17">
      <c r="Q1872" s="194"/>
    </row>
    <row r="1873" ht="15" customHeight="1" spans="17:17">
      <c r="Q1873" s="194"/>
    </row>
    <row r="1874" ht="15" customHeight="1" spans="17:17">
      <c r="Q1874" s="194"/>
    </row>
    <row r="1875" ht="15" customHeight="1" spans="17:17">
      <c r="Q1875" s="194"/>
    </row>
    <row r="1876" ht="15" customHeight="1" spans="17:17">
      <c r="Q1876" s="194"/>
    </row>
    <row r="1877" ht="15" customHeight="1" spans="17:17">
      <c r="Q1877" s="194"/>
    </row>
    <row r="1878" ht="15" customHeight="1" spans="17:17">
      <c r="Q1878" s="194"/>
    </row>
    <row r="1879" ht="15" customHeight="1" spans="17:17">
      <c r="Q1879" s="194"/>
    </row>
    <row r="1880" ht="15" customHeight="1" spans="17:17">
      <c r="Q1880" s="194"/>
    </row>
    <row r="1881" ht="15" customHeight="1" spans="17:17">
      <c r="Q1881" s="194"/>
    </row>
    <row r="1882" ht="15" customHeight="1" spans="17:17">
      <c r="Q1882" s="194"/>
    </row>
    <row r="1883" ht="15" customHeight="1" spans="17:17">
      <c r="Q1883" s="194"/>
    </row>
    <row r="1884" ht="15" customHeight="1" spans="17:17">
      <c r="Q1884" s="194"/>
    </row>
    <row r="1885" ht="15" customHeight="1" spans="17:17">
      <c r="Q1885" s="194"/>
    </row>
    <row r="1886" ht="15" customHeight="1" spans="17:17">
      <c r="Q1886" s="194"/>
    </row>
    <row r="1887" ht="15" customHeight="1" spans="17:17">
      <c r="Q1887" s="194"/>
    </row>
    <row r="1888" ht="15" customHeight="1" spans="17:17">
      <c r="Q1888" s="194"/>
    </row>
    <row r="1889" ht="15" customHeight="1" spans="17:17">
      <c r="Q1889" s="194"/>
    </row>
    <row r="1890" ht="15" customHeight="1" spans="17:17">
      <c r="Q1890" s="194"/>
    </row>
    <row r="1891" ht="15" customHeight="1" spans="17:17">
      <c r="Q1891" s="194"/>
    </row>
    <row r="1892" ht="15" customHeight="1" spans="17:17">
      <c r="Q1892" s="194"/>
    </row>
    <row r="1893" ht="15" customHeight="1" spans="17:17">
      <c r="Q1893" s="194"/>
    </row>
    <row r="1894" ht="15" customHeight="1" spans="17:17">
      <c r="Q1894" s="194"/>
    </row>
    <row r="1895" ht="15" customHeight="1" spans="17:17">
      <c r="Q1895" s="194"/>
    </row>
    <row r="1896" ht="15" customHeight="1" spans="17:17">
      <c r="Q1896" s="194"/>
    </row>
    <row r="1897" ht="15" customHeight="1" spans="17:17">
      <c r="Q1897" s="194"/>
    </row>
    <row r="1898" ht="15" customHeight="1" spans="17:17">
      <c r="Q1898" s="194"/>
    </row>
    <row r="1899" ht="15" customHeight="1" spans="17:17">
      <c r="Q1899" s="194"/>
    </row>
    <row r="1900" ht="15" customHeight="1" spans="17:17">
      <c r="Q1900" s="194"/>
    </row>
    <row r="1901" ht="15" customHeight="1" spans="17:17">
      <c r="Q1901" s="194"/>
    </row>
    <row r="1902" ht="15" customHeight="1" spans="17:17">
      <c r="Q1902" s="194"/>
    </row>
    <row r="1903" ht="15" customHeight="1" spans="17:17">
      <c r="Q1903" s="194"/>
    </row>
    <row r="1904" ht="15" customHeight="1" spans="17:17">
      <c r="Q1904" s="194"/>
    </row>
    <row r="1905" ht="15" customHeight="1" spans="17:17">
      <c r="Q1905" s="194"/>
    </row>
    <row r="1906" ht="15" customHeight="1" spans="17:17">
      <c r="Q1906" s="194"/>
    </row>
    <row r="1907" ht="15" customHeight="1" spans="17:17">
      <c r="Q1907" s="194"/>
    </row>
    <row r="1908" ht="15" customHeight="1" spans="17:17">
      <c r="Q1908" s="194"/>
    </row>
    <row r="1909" ht="15" customHeight="1" spans="17:17">
      <c r="Q1909" s="194"/>
    </row>
    <row r="1910" ht="15" customHeight="1" spans="17:17">
      <c r="Q1910" s="194"/>
    </row>
    <row r="1911" ht="15" customHeight="1" spans="17:17">
      <c r="Q1911" s="194"/>
    </row>
    <row r="1912" ht="15" customHeight="1" spans="17:17">
      <c r="Q1912" s="194"/>
    </row>
    <row r="1913" ht="15" customHeight="1" spans="17:17">
      <c r="Q1913" s="194"/>
    </row>
    <row r="1914" ht="15" customHeight="1" spans="17:17">
      <c r="Q1914" s="194"/>
    </row>
    <row r="1915" ht="15" customHeight="1" spans="17:17">
      <c r="Q1915" s="194"/>
    </row>
    <row r="1916" ht="15" customHeight="1" spans="17:17">
      <c r="Q1916" s="194"/>
    </row>
    <row r="1917" ht="15" customHeight="1" spans="17:17">
      <c r="Q1917" s="194"/>
    </row>
    <row r="1918" ht="15" customHeight="1" spans="17:17">
      <c r="Q1918" s="194"/>
    </row>
    <row r="1919" ht="15" customHeight="1" spans="17:17">
      <c r="Q1919" s="194"/>
    </row>
    <row r="1920" ht="15" customHeight="1" spans="17:17">
      <c r="Q1920" s="194"/>
    </row>
    <row r="1921" ht="15" customHeight="1" spans="17:17">
      <c r="Q1921" s="194"/>
    </row>
    <row r="1922" ht="15" customHeight="1" spans="17:17">
      <c r="Q1922" s="194"/>
    </row>
    <row r="1923" ht="15" customHeight="1" spans="17:17">
      <c r="Q1923" s="194"/>
    </row>
    <row r="1924" ht="15" customHeight="1" spans="17:17">
      <c r="Q1924" s="194"/>
    </row>
    <row r="1925" ht="15" customHeight="1" spans="17:17">
      <c r="Q1925" s="194"/>
    </row>
    <row r="1926" ht="15" customHeight="1" spans="17:17">
      <c r="Q1926" s="194"/>
    </row>
    <row r="1927" ht="15" customHeight="1" spans="17:17">
      <c r="Q1927" s="194"/>
    </row>
    <row r="1928" ht="15" customHeight="1" spans="17:17">
      <c r="Q1928" s="194"/>
    </row>
    <row r="1929" ht="15" customHeight="1" spans="17:17">
      <c r="Q1929" s="194"/>
    </row>
    <row r="1930" ht="15" customHeight="1" spans="17:17">
      <c r="Q1930" s="194"/>
    </row>
    <row r="1931" ht="15" customHeight="1" spans="17:17">
      <c r="Q1931" s="194"/>
    </row>
    <row r="1932" ht="15" customHeight="1" spans="17:17">
      <c r="Q1932" s="194"/>
    </row>
    <row r="1933" ht="15" customHeight="1" spans="17:17">
      <c r="Q1933" s="194"/>
    </row>
    <row r="1934" ht="15" customHeight="1" spans="17:17">
      <c r="Q1934" s="194"/>
    </row>
    <row r="1935" ht="15" customHeight="1" spans="17:17">
      <c r="Q1935" s="194"/>
    </row>
    <row r="1936" ht="15" customHeight="1" spans="17:17">
      <c r="Q1936" s="194"/>
    </row>
    <row r="1937" ht="15" customHeight="1" spans="17:17">
      <c r="Q1937" s="194"/>
    </row>
    <row r="1938" ht="15" customHeight="1" spans="17:17">
      <c r="Q1938" s="194"/>
    </row>
    <row r="1939" ht="15" customHeight="1" spans="17:17">
      <c r="Q1939" s="194"/>
    </row>
    <row r="1940" ht="15" customHeight="1" spans="17:17">
      <c r="Q1940" s="194"/>
    </row>
    <row r="1941" ht="15" customHeight="1" spans="17:17">
      <c r="Q1941" s="194"/>
    </row>
    <row r="1942" ht="15" customHeight="1" spans="17:17">
      <c r="Q1942" s="194"/>
    </row>
    <row r="1943" ht="15" customHeight="1" spans="17:17">
      <c r="Q1943" s="194"/>
    </row>
    <row r="1944" ht="15" customHeight="1" spans="17:17">
      <c r="Q1944" s="194"/>
    </row>
    <row r="1945" ht="15" customHeight="1" spans="17:17">
      <c r="Q1945" s="194"/>
    </row>
    <row r="1946" ht="15" customHeight="1" spans="17:17">
      <c r="Q1946" s="194"/>
    </row>
    <row r="1947" ht="15" customHeight="1" spans="17:17">
      <c r="Q1947" s="194"/>
    </row>
    <row r="1948" ht="15" customHeight="1" spans="17:17">
      <c r="Q1948" s="194"/>
    </row>
    <row r="1949" ht="15" customHeight="1" spans="17:17">
      <c r="Q1949" s="194"/>
    </row>
    <row r="1950" ht="15" customHeight="1" spans="17:17">
      <c r="Q1950" s="194"/>
    </row>
    <row r="1951" ht="15" customHeight="1" spans="17:17">
      <c r="Q1951" s="194"/>
    </row>
    <row r="1952" ht="15" customHeight="1" spans="17:17">
      <c r="Q1952" s="194"/>
    </row>
    <row r="1953" ht="15" customHeight="1" spans="17:17">
      <c r="Q1953" s="194"/>
    </row>
    <row r="1954" ht="15" customHeight="1" spans="17:17">
      <c r="Q1954" s="194"/>
    </row>
    <row r="1955" ht="15" customHeight="1" spans="17:17">
      <c r="Q1955" s="194"/>
    </row>
    <row r="1956" ht="15" customHeight="1" spans="17:17">
      <c r="Q1956" s="194"/>
    </row>
    <row r="1957" ht="15" customHeight="1" spans="17:17">
      <c r="Q1957" s="194"/>
    </row>
    <row r="1958" ht="15" customHeight="1" spans="17:17">
      <c r="Q1958" s="194"/>
    </row>
    <row r="1959" ht="15" customHeight="1" spans="17:17">
      <c r="Q1959" s="194"/>
    </row>
    <row r="1960" ht="15" customHeight="1" spans="17:17">
      <c r="Q1960" s="194"/>
    </row>
    <row r="1961" ht="15" customHeight="1" spans="17:17">
      <c r="Q1961" s="194"/>
    </row>
    <row r="1962" ht="15" customHeight="1" spans="17:17">
      <c r="Q1962" s="194"/>
    </row>
    <row r="1963" ht="15" customHeight="1" spans="17:17">
      <c r="Q1963" s="194"/>
    </row>
    <row r="1964" ht="15" customHeight="1" spans="17:17">
      <c r="Q1964" s="194"/>
    </row>
    <row r="1965" ht="15" customHeight="1" spans="17:17">
      <c r="Q1965" s="194"/>
    </row>
    <row r="1966" ht="15" customHeight="1" spans="17:17">
      <c r="Q1966" s="194"/>
    </row>
    <row r="1967" ht="15" customHeight="1" spans="17:17">
      <c r="Q1967" s="194"/>
    </row>
    <row r="1968" ht="15" customHeight="1" spans="17:17">
      <c r="Q1968" s="194"/>
    </row>
    <row r="1969" ht="15" customHeight="1" spans="17:17">
      <c r="Q1969" s="194"/>
    </row>
    <row r="1970" ht="15" customHeight="1" spans="17:17">
      <c r="Q1970" s="194"/>
    </row>
    <row r="1971" ht="15" customHeight="1" spans="17:17">
      <c r="Q1971" s="194"/>
    </row>
    <row r="1972" ht="15" customHeight="1" spans="17:17">
      <c r="Q1972" s="194"/>
    </row>
    <row r="1973" ht="15" customHeight="1" spans="17:17">
      <c r="Q1973" s="194"/>
    </row>
    <row r="1974" ht="15" customHeight="1" spans="17:17">
      <c r="Q1974" s="194"/>
    </row>
    <row r="1975" ht="15" customHeight="1" spans="17:17">
      <c r="Q1975" s="194"/>
    </row>
    <row r="1976" ht="15" customHeight="1" spans="17:17">
      <c r="Q1976" s="194"/>
    </row>
    <row r="1977" ht="15" customHeight="1" spans="17:17">
      <c r="Q1977" s="194"/>
    </row>
    <row r="1978" ht="15" customHeight="1" spans="17:17">
      <c r="Q1978" s="194"/>
    </row>
    <row r="1979" ht="15" customHeight="1" spans="17:17">
      <c r="Q1979" s="194"/>
    </row>
    <row r="1980" ht="15" customHeight="1" spans="17:17">
      <c r="Q1980" s="194"/>
    </row>
    <row r="1981" ht="15" customHeight="1" spans="17:17">
      <c r="Q1981" s="194"/>
    </row>
    <row r="1982" ht="15" customHeight="1" spans="17:17">
      <c r="Q1982" s="194"/>
    </row>
    <row r="1983" ht="15" customHeight="1" spans="17:17">
      <c r="Q1983" s="194"/>
    </row>
    <row r="1984" ht="15" customHeight="1" spans="17:17">
      <c r="Q1984" s="194"/>
    </row>
    <row r="1985" ht="15" customHeight="1" spans="17:17">
      <c r="Q1985" s="194"/>
    </row>
    <row r="1986" ht="15" customHeight="1" spans="17:17">
      <c r="Q1986" s="194"/>
    </row>
    <row r="1987" ht="15" customHeight="1" spans="17:17">
      <c r="Q1987" s="194"/>
    </row>
    <row r="1988" ht="15" customHeight="1" spans="17:17">
      <c r="Q1988" s="194"/>
    </row>
    <row r="1989" ht="15" customHeight="1" spans="17:17">
      <c r="Q1989" s="194"/>
    </row>
    <row r="1990" ht="15" customHeight="1" spans="17:17">
      <c r="Q1990" s="194"/>
    </row>
    <row r="1991" ht="15" customHeight="1" spans="17:17">
      <c r="Q1991" s="194"/>
    </row>
    <row r="1992" ht="15" customHeight="1" spans="17:17">
      <c r="Q1992" s="194"/>
    </row>
    <row r="1993" ht="15" customHeight="1" spans="17:17">
      <c r="Q1993" s="194"/>
    </row>
    <row r="1994" ht="15" customHeight="1" spans="17:17">
      <c r="Q1994" s="194"/>
    </row>
    <row r="1995" ht="15" customHeight="1" spans="17:17">
      <c r="Q1995" s="194"/>
    </row>
    <row r="1996" ht="15" customHeight="1" spans="17:17">
      <c r="Q1996" s="194"/>
    </row>
    <row r="1997" ht="15" customHeight="1" spans="17:17">
      <c r="Q1997" s="194"/>
    </row>
    <row r="1998" ht="15" customHeight="1" spans="17:17">
      <c r="Q1998" s="194"/>
    </row>
    <row r="1999" ht="15" customHeight="1" spans="17:17">
      <c r="Q1999" s="194"/>
    </row>
    <row r="2000" ht="15" customHeight="1" spans="17:17">
      <c r="Q2000" s="194"/>
    </row>
    <row r="2001" ht="15" customHeight="1" spans="17:17">
      <c r="Q2001" s="194"/>
    </row>
    <row r="2002" ht="15" customHeight="1" spans="17:17">
      <c r="Q2002" s="194"/>
    </row>
    <row r="2003" ht="15" customHeight="1" spans="17:17">
      <c r="Q2003" s="194"/>
    </row>
    <row r="2004" ht="15" customHeight="1" spans="17:17">
      <c r="Q2004" s="194"/>
    </row>
    <row r="2005" ht="15" customHeight="1" spans="17:17">
      <c r="Q2005" s="194"/>
    </row>
    <row r="2006" ht="15" customHeight="1" spans="17:17">
      <c r="Q2006" s="194"/>
    </row>
    <row r="2007" ht="15" customHeight="1" spans="17:17">
      <c r="Q2007" s="194"/>
    </row>
    <row r="2008" ht="15" customHeight="1" spans="17:17">
      <c r="Q2008" s="194"/>
    </row>
    <row r="2009" ht="15" customHeight="1" spans="17:17">
      <c r="Q2009" s="194"/>
    </row>
    <row r="2010" ht="15" customHeight="1" spans="17:17">
      <c r="Q2010" s="194"/>
    </row>
    <row r="2011" ht="15" customHeight="1" spans="17:17">
      <c r="Q2011" s="194"/>
    </row>
    <row r="2012" ht="15" customHeight="1" spans="17:17">
      <c r="Q2012" s="194"/>
    </row>
    <row r="2013" ht="15" customHeight="1" spans="17:17">
      <c r="Q2013" s="194"/>
    </row>
    <row r="2014" ht="15" customHeight="1" spans="17:17">
      <c r="Q2014" s="194"/>
    </row>
    <row r="2015" ht="15" customHeight="1" spans="17:17">
      <c r="Q2015" s="194"/>
    </row>
    <row r="2016" ht="15" customHeight="1" spans="17:17">
      <c r="Q2016" s="194"/>
    </row>
    <row r="2017" ht="15" customHeight="1" spans="17:17">
      <c r="Q2017" s="194"/>
    </row>
    <row r="2018" ht="15" customHeight="1" spans="17:17">
      <c r="Q2018" s="194"/>
    </row>
    <row r="2019" ht="15" customHeight="1" spans="17:17">
      <c r="Q2019" s="194"/>
    </row>
    <row r="2020" ht="15" customHeight="1" spans="17:17">
      <c r="Q2020" s="194"/>
    </row>
    <row r="2021" ht="15" customHeight="1" spans="17:17">
      <c r="Q2021" s="194"/>
    </row>
    <row r="2022" ht="15" customHeight="1" spans="17:17">
      <c r="Q2022" s="194"/>
    </row>
    <row r="2023" ht="15" customHeight="1" spans="17:17">
      <c r="Q2023" s="194"/>
    </row>
    <row r="2024" ht="15" customHeight="1" spans="17:17">
      <c r="Q2024" s="194"/>
    </row>
    <row r="2025" ht="15" customHeight="1" spans="17:17">
      <c r="Q2025" s="194"/>
    </row>
    <row r="2026" ht="15" customHeight="1" spans="17:17">
      <c r="Q2026" s="194"/>
    </row>
    <row r="2027" ht="15" customHeight="1" spans="17:17">
      <c r="Q2027" s="194"/>
    </row>
    <row r="2028" ht="15" customHeight="1" spans="17:17">
      <c r="Q2028" s="194"/>
    </row>
    <row r="2029" ht="15" customHeight="1" spans="17:17">
      <c r="Q2029" s="194"/>
    </row>
    <row r="2030" ht="15" customHeight="1" spans="17:17">
      <c r="Q2030" s="194"/>
    </row>
    <row r="2031" ht="15" customHeight="1" spans="17:17">
      <c r="Q2031" s="194"/>
    </row>
    <row r="2032" ht="15" customHeight="1" spans="17:17">
      <c r="Q2032" s="194"/>
    </row>
    <row r="2033" ht="15" customHeight="1" spans="17:17">
      <c r="Q2033" s="194"/>
    </row>
    <row r="2034" ht="15" customHeight="1" spans="17:17">
      <c r="Q2034" s="194"/>
    </row>
    <row r="2035" ht="15" customHeight="1" spans="17:17">
      <c r="Q2035" s="194"/>
    </row>
    <row r="2036" ht="15" customHeight="1" spans="17:17">
      <c r="Q2036" s="194"/>
    </row>
    <row r="2037" ht="15" customHeight="1" spans="17:17">
      <c r="Q2037" s="194"/>
    </row>
    <row r="2038" ht="15" customHeight="1" spans="17:17">
      <c r="Q2038" s="194"/>
    </row>
    <row r="2039" ht="15" customHeight="1" spans="17:17">
      <c r="Q2039" s="194"/>
    </row>
    <row r="2040" ht="15" customHeight="1" spans="17:17">
      <c r="Q2040" s="194"/>
    </row>
    <row r="2041" ht="15" customHeight="1" spans="17:17">
      <c r="Q2041" s="194"/>
    </row>
    <row r="2042" ht="15" customHeight="1" spans="17:17">
      <c r="Q2042" s="194"/>
    </row>
    <row r="2043" ht="15" customHeight="1" spans="17:17">
      <c r="Q2043" s="194"/>
    </row>
    <row r="2044" ht="15" customHeight="1" spans="17:17">
      <c r="Q2044" s="194"/>
    </row>
    <row r="2045" ht="15" customHeight="1" spans="17:17">
      <c r="Q2045" s="194"/>
    </row>
    <row r="2046" ht="15" customHeight="1" spans="17:17">
      <c r="Q2046" s="194"/>
    </row>
    <row r="2047" ht="15" customHeight="1" spans="17:17">
      <c r="Q2047" s="194"/>
    </row>
    <row r="2048" ht="15" customHeight="1" spans="17:17">
      <c r="Q2048" s="194"/>
    </row>
    <row r="2049" ht="15" customHeight="1" spans="17:17">
      <c r="Q2049" s="194"/>
    </row>
    <row r="2050" ht="15" customHeight="1" spans="17:17">
      <c r="Q2050" s="194"/>
    </row>
    <row r="2051" ht="15" customHeight="1" spans="17:17">
      <c r="Q2051" s="194"/>
    </row>
    <row r="2052" ht="15" customHeight="1" spans="17:17">
      <c r="Q2052" s="194"/>
    </row>
    <row r="2053" ht="15" customHeight="1" spans="17:17">
      <c r="Q2053" s="194"/>
    </row>
    <row r="2054" ht="15" customHeight="1" spans="17:17">
      <c r="Q2054" s="194"/>
    </row>
    <row r="2055" ht="15" customHeight="1" spans="17:17">
      <c r="Q2055" s="194"/>
    </row>
    <row r="2056" ht="15" customHeight="1" spans="17:17">
      <c r="Q2056" s="194"/>
    </row>
    <row r="2057" ht="15" customHeight="1" spans="17:17">
      <c r="Q2057" s="194"/>
    </row>
    <row r="2058" ht="15" customHeight="1" spans="17:17">
      <c r="Q2058" s="194"/>
    </row>
    <row r="2059" ht="15" customHeight="1" spans="17:17">
      <c r="Q2059" s="194"/>
    </row>
    <row r="2060" ht="15" customHeight="1" spans="17:17">
      <c r="Q2060" s="194"/>
    </row>
    <row r="2061" ht="15" customHeight="1" spans="17:17">
      <c r="Q2061" s="194"/>
    </row>
    <row r="2062" ht="15" customHeight="1" spans="17:17">
      <c r="Q2062" s="194"/>
    </row>
    <row r="2063" ht="15" customHeight="1" spans="17:17">
      <c r="Q2063" s="194"/>
    </row>
    <row r="2064" ht="15" customHeight="1" spans="17:17">
      <c r="Q2064" s="194"/>
    </row>
    <row r="2065" ht="15" customHeight="1" spans="17:17">
      <c r="Q2065" s="194"/>
    </row>
    <row r="2066" ht="15" customHeight="1" spans="17:17">
      <c r="Q2066" s="194"/>
    </row>
    <row r="2067" ht="15" customHeight="1" spans="17:17">
      <c r="Q2067" s="194"/>
    </row>
    <row r="2068" ht="15" customHeight="1" spans="17:17">
      <c r="Q2068" s="194"/>
    </row>
    <row r="2069" ht="15" customHeight="1" spans="17:17">
      <c r="Q2069" s="194"/>
    </row>
    <row r="2070" ht="15" customHeight="1" spans="17:17">
      <c r="Q2070" s="194"/>
    </row>
    <row r="2071" ht="15" customHeight="1" spans="17:17">
      <c r="Q2071" s="194"/>
    </row>
    <row r="2072" ht="15" customHeight="1" spans="17:17">
      <c r="Q2072" s="194"/>
    </row>
    <row r="2073" ht="15" customHeight="1" spans="17:17">
      <c r="Q2073" s="194"/>
    </row>
    <row r="2074" ht="15" customHeight="1" spans="17:17">
      <c r="Q2074" s="194"/>
    </row>
    <row r="2075" ht="15" customHeight="1" spans="17:17">
      <c r="Q2075" s="194"/>
    </row>
    <row r="2076" ht="15" customHeight="1" spans="17:17">
      <c r="Q2076" s="194"/>
    </row>
    <row r="2077" ht="15" customHeight="1" spans="17:17">
      <c r="Q2077" s="194"/>
    </row>
    <row r="2078" ht="15" customHeight="1" spans="17:17">
      <c r="Q2078" s="194"/>
    </row>
    <row r="2079" ht="15" customHeight="1" spans="17:17">
      <c r="Q2079" s="194"/>
    </row>
    <row r="2080" ht="15" customHeight="1" spans="17:17">
      <c r="Q2080" s="194"/>
    </row>
    <row r="2081" ht="15" customHeight="1" spans="17:17">
      <c r="Q2081" s="194"/>
    </row>
    <row r="2082" ht="15" customHeight="1" spans="17:17">
      <c r="Q2082" s="194"/>
    </row>
    <row r="2083" ht="15" customHeight="1" spans="17:17">
      <c r="Q2083" s="194"/>
    </row>
    <row r="2084" ht="15" customHeight="1" spans="17:17">
      <c r="Q2084" s="194"/>
    </row>
    <row r="2085" ht="15" customHeight="1" spans="17:17">
      <c r="Q2085" s="194"/>
    </row>
    <row r="2086" ht="15" customHeight="1" spans="17:17">
      <c r="Q2086" s="194"/>
    </row>
    <row r="2087" ht="15" customHeight="1" spans="17:17">
      <c r="Q2087" s="194"/>
    </row>
    <row r="2088" ht="15" customHeight="1" spans="17:17">
      <c r="Q2088" s="194"/>
    </row>
    <row r="2089" ht="15" customHeight="1" spans="17:17">
      <c r="Q2089" s="194"/>
    </row>
    <row r="2090" ht="15" customHeight="1" spans="17:17">
      <c r="Q2090" s="194"/>
    </row>
    <row r="2091" ht="15" customHeight="1" spans="17:17">
      <c r="Q2091" s="194"/>
    </row>
    <row r="2092" ht="15" customHeight="1" spans="17:17">
      <c r="Q2092" s="194"/>
    </row>
    <row r="2093" ht="15" customHeight="1" spans="17:17">
      <c r="Q2093" s="194"/>
    </row>
    <row r="2094" ht="15" customHeight="1" spans="17:17">
      <c r="Q2094" s="194"/>
    </row>
    <row r="2095" ht="15" customHeight="1" spans="17:17">
      <c r="Q2095" s="194"/>
    </row>
    <row r="2096" ht="15" customHeight="1" spans="17:17">
      <c r="Q2096" s="194"/>
    </row>
    <row r="2097" ht="15" customHeight="1" spans="17:17">
      <c r="Q2097" s="194"/>
    </row>
    <row r="2098" ht="15" customHeight="1" spans="17:17">
      <c r="Q2098" s="194"/>
    </row>
    <row r="2099" ht="15" customHeight="1" spans="17:17">
      <c r="Q2099" s="194"/>
    </row>
    <row r="2100" ht="15" customHeight="1" spans="17:17">
      <c r="Q2100" s="194"/>
    </row>
    <row r="2101" ht="15" customHeight="1" spans="17:17">
      <c r="Q2101" s="194"/>
    </row>
    <row r="2102" ht="15" customHeight="1" spans="17:17">
      <c r="Q2102" s="194"/>
    </row>
    <row r="2103" ht="15" customHeight="1" spans="17:17">
      <c r="Q2103" s="194"/>
    </row>
    <row r="2104" ht="15" customHeight="1" spans="17:17">
      <c r="Q2104" s="194"/>
    </row>
    <row r="2105" ht="15" customHeight="1" spans="17:17">
      <c r="Q2105" s="194"/>
    </row>
    <row r="2106" ht="15" customHeight="1" spans="17:17">
      <c r="Q2106" s="194"/>
    </row>
    <row r="2107" ht="15" customHeight="1" spans="17:17">
      <c r="Q2107" s="194"/>
    </row>
    <row r="2108" ht="15" customHeight="1" spans="17:17">
      <c r="Q2108" s="194"/>
    </row>
    <row r="2109" ht="15" customHeight="1" spans="17:17">
      <c r="Q2109" s="194"/>
    </row>
    <row r="2110" ht="15" customHeight="1" spans="17:17">
      <c r="Q2110" s="194"/>
    </row>
    <row r="2111" ht="15" customHeight="1" spans="17:17">
      <c r="Q2111" s="194"/>
    </row>
    <row r="2112" ht="15" customHeight="1" spans="17:17">
      <c r="Q2112" s="194"/>
    </row>
    <row r="2113" ht="15" customHeight="1" spans="17:17">
      <c r="Q2113" s="194"/>
    </row>
    <row r="2114" ht="15" customHeight="1" spans="17:17">
      <c r="Q2114" s="194"/>
    </row>
    <row r="2115" ht="15" customHeight="1" spans="17:17">
      <c r="Q2115" s="194"/>
    </row>
    <row r="2116" ht="15" customHeight="1" spans="17:17">
      <c r="Q2116" s="194"/>
    </row>
    <row r="2117" ht="15" customHeight="1" spans="17:17">
      <c r="Q2117" s="194"/>
    </row>
    <row r="2118" ht="15" customHeight="1" spans="17:17">
      <c r="Q2118" s="194"/>
    </row>
    <row r="2119" ht="15" customHeight="1" spans="17:17">
      <c r="Q2119" s="194"/>
    </row>
    <row r="2120" ht="15" customHeight="1" spans="17:17">
      <c r="Q2120" s="194"/>
    </row>
    <row r="2121" ht="15" customHeight="1" spans="17:17">
      <c r="Q2121" s="194"/>
    </row>
    <row r="2122" ht="15" customHeight="1" spans="17:17">
      <c r="Q2122" s="194"/>
    </row>
    <row r="2123" ht="15" customHeight="1" spans="17:17">
      <c r="Q2123" s="194"/>
    </row>
    <row r="2124" ht="15" customHeight="1" spans="17:17">
      <c r="Q2124" s="194"/>
    </row>
    <row r="2125" ht="15" customHeight="1" spans="17:17">
      <c r="Q2125" s="194"/>
    </row>
    <row r="2126" ht="15" customHeight="1" spans="17:17">
      <c r="Q2126" s="194"/>
    </row>
    <row r="2127" ht="15" customHeight="1" spans="17:17">
      <c r="Q2127" s="194"/>
    </row>
    <row r="2128" ht="15" customHeight="1" spans="17:17">
      <c r="Q2128" s="194"/>
    </row>
    <row r="2129" ht="15" customHeight="1" spans="17:17">
      <c r="Q2129" s="194"/>
    </row>
    <row r="2130" ht="15" customHeight="1" spans="17:17">
      <c r="Q2130" s="194"/>
    </row>
    <row r="2131" ht="15" customHeight="1" spans="17:17">
      <c r="Q2131" s="194"/>
    </row>
    <row r="2132" ht="15" customHeight="1" spans="17:17">
      <c r="Q2132" s="194"/>
    </row>
    <row r="2133" ht="15" customHeight="1" spans="17:17">
      <c r="Q2133" s="194"/>
    </row>
    <row r="2134" ht="15" customHeight="1" spans="17:17">
      <c r="Q2134" s="194"/>
    </row>
    <row r="2135" ht="15" customHeight="1" spans="17:17">
      <c r="Q2135" s="194"/>
    </row>
    <row r="2136" ht="15" customHeight="1" spans="17:17">
      <c r="Q2136" s="194"/>
    </row>
    <row r="2137" ht="15" customHeight="1" spans="17:17">
      <c r="Q2137" s="194"/>
    </row>
    <row r="2138" ht="15" customHeight="1" spans="17:17">
      <c r="Q2138" s="194"/>
    </row>
    <row r="2139" ht="15" customHeight="1" spans="17:17">
      <c r="Q2139" s="194"/>
    </row>
    <row r="2140" ht="15" customHeight="1" spans="17:17">
      <c r="Q2140" s="194"/>
    </row>
    <row r="2141" ht="15" customHeight="1" spans="17:17">
      <c r="Q2141" s="194"/>
    </row>
    <row r="2142" ht="15" customHeight="1" spans="17:17">
      <c r="Q2142" s="194"/>
    </row>
    <row r="2143" ht="15" customHeight="1" spans="17:17">
      <c r="Q2143" s="194"/>
    </row>
    <row r="2144" ht="15" customHeight="1" spans="17:17">
      <c r="Q2144" s="194"/>
    </row>
    <row r="2145" ht="15" customHeight="1" spans="17:17">
      <c r="Q2145" s="194"/>
    </row>
    <row r="2146" ht="15" customHeight="1" spans="17:17">
      <c r="Q2146" s="194"/>
    </row>
    <row r="2147" ht="15" customHeight="1" spans="17:17">
      <c r="Q2147" s="194"/>
    </row>
    <row r="2148" ht="15" customHeight="1" spans="17:17">
      <c r="Q2148" s="194"/>
    </row>
    <row r="2149" ht="15" customHeight="1" spans="17:17">
      <c r="Q2149" s="194"/>
    </row>
    <row r="2150" ht="15" customHeight="1" spans="17:17">
      <c r="Q2150" s="194"/>
    </row>
    <row r="2151" ht="15" customHeight="1" spans="17:17">
      <c r="Q2151" s="194"/>
    </row>
    <row r="2152" ht="15" customHeight="1" spans="17:17">
      <c r="Q2152" s="194"/>
    </row>
    <row r="2153" ht="15" customHeight="1" spans="17:17">
      <c r="Q2153" s="194"/>
    </row>
    <row r="2154" ht="15" customHeight="1" spans="17:17">
      <c r="Q2154" s="194"/>
    </row>
    <row r="2155" ht="15" customHeight="1" spans="17:17">
      <c r="Q2155" s="194"/>
    </row>
    <row r="2156" ht="15" customHeight="1" spans="17:17">
      <c r="Q2156" s="194"/>
    </row>
    <row r="2157" ht="15" customHeight="1" spans="17:17">
      <c r="Q2157" s="194"/>
    </row>
    <row r="2158" ht="15" customHeight="1" spans="17:17">
      <c r="Q2158" s="194"/>
    </row>
    <row r="2159" ht="15" customHeight="1" spans="17:17">
      <c r="Q2159" s="194"/>
    </row>
    <row r="2160" ht="15" customHeight="1" spans="17:17">
      <c r="Q2160" s="194"/>
    </row>
    <row r="2161" ht="15" customHeight="1" spans="17:17">
      <c r="Q2161" s="194"/>
    </row>
    <row r="2162" ht="15" customHeight="1" spans="17:17">
      <c r="Q2162" s="194"/>
    </row>
    <row r="2163" ht="15" customHeight="1" spans="17:17">
      <c r="Q2163" s="194"/>
    </row>
    <row r="2164" ht="15" customHeight="1" spans="17:17">
      <c r="Q2164" s="194"/>
    </row>
    <row r="2165" ht="15" customHeight="1" spans="17:17">
      <c r="Q2165" s="194"/>
    </row>
    <row r="2166" ht="15" customHeight="1" spans="17:17">
      <c r="Q2166" s="194"/>
    </row>
    <row r="2167" ht="15" customHeight="1" spans="17:17">
      <c r="Q2167" s="194"/>
    </row>
    <row r="2168" ht="15" customHeight="1" spans="17:17">
      <c r="Q2168" s="194"/>
    </row>
    <row r="2169" ht="15" customHeight="1" spans="17:17">
      <c r="Q2169" s="194"/>
    </row>
    <row r="2170" ht="15" customHeight="1" spans="17:17">
      <c r="Q2170" s="194"/>
    </row>
    <row r="2171" ht="15" customHeight="1" spans="17:17">
      <c r="Q2171" s="194"/>
    </row>
    <row r="2172" ht="15" customHeight="1" spans="17:17">
      <c r="Q2172" s="194"/>
    </row>
    <row r="2173" ht="15" customHeight="1" spans="17:17">
      <c r="Q2173" s="194"/>
    </row>
    <row r="2174" ht="15" customHeight="1" spans="17:17">
      <c r="Q2174" s="194"/>
    </row>
    <row r="2175" ht="15" customHeight="1" spans="17:17">
      <c r="Q2175" s="194"/>
    </row>
    <row r="2176" ht="15" customHeight="1" spans="17:17">
      <c r="Q2176" s="194"/>
    </row>
    <row r="2177" ht="15" customHeight="1" spans="17:17">
      <c r="Q2177" s="194"/>
    </row>
    <row r="2178" ht="15" customHeight="1" spans="17:17">
      <c r="Q2178" s="194"/>
    </row>
    <row r="2179" ht="15" customHeight="1" spans="17:17">
      <c r="Q2179" s="194"/>
    </row>
    <row r="2180" ht="15" customHeight="1" spans="17:17">
      <c r="Q2180" s="194"/>
    </row>
    <row r="2181" ht="15" customHeight="1" spans="17:17">
      <c r="Q2181" s="194"/>
    </row>
    <row r="2182" ht="15" customHeight="1" spans="17:17">
      <c r="Q2182" s="194"/>
    </row>
    <row r="2183" ht="15" customHeight="1" spans="17:17">
      <c r="Q2183" s="194"/>
    </row>
    <row r="2184" ht="15" customHeight="1" spans="17:17">
      <c r="Q2184" s="194"/>
    </row>
    <row r="2185" ht="15" customHeight="1" spans="17:17">
      <c r="Q2185" s="194"/>
    </row>
    <row r="2186" ht="15" customHeight="1" spans="17:17">
      <c r="Q2186" s="194"/>
    </row>
    <row r="2187" ht="15" customHeight="1" spans="17:17">
      <c r="Q2187" s="194"/>
    </row>
    <row r="2188" ht="15" customHeight="1" spans="17:17">
      <c r="Q2188" s="194"/>
    </row>
    <row r="2189" ht="15" customHeight="1" spans="17:17">
      <c r="Q2189" s="194"/>
    </row>
    <row r="2190" ht="15" customHeight="1" spans="17:17">
      <c r="Q2190" s="194"/>
    </row>
    <row r="2191" ht="15" customHeight="1" spans="17:17">
      <c r="Q2191" s="194"/>
    </row>
    <row r="2192" ht="15" customHeight="1" spans="17:17">
      <c r="Q2192" s="194"/>
    </row>
    <row r="2193" ht="15" customHeight="1" spans="17:17">
      <c r="Q2193" s="194"/>
    </row>
    <row r="2194" ht="15" customHeight="1" spans="17:17">
      <c r="Q2194" s="194"/>
    </row>
    <row r="2195" ht="15" customHeight="1" spans="17:17">
      <c r="Q2195" s="194"/>
    </row>
    <row r="2196" ht="15" customHeight="1" spans="17:17">
      <c r="Q2196" s="194"/>
    </row>
    <row r="2197" ht="15" customHeight="1" spans="17:17">
      <c r="Q2197" s="194"/>
    </row>
    <row r="2198" ht="15" customHeight="1" spans="17:17">
      <c r="Q2198" s="194"/>
    </row>
    <row r="2199" ht="15" customHeight="1" spans="17:17">
      <c r="Q2199" s="194"/>
    </row>
    <row r="2200" ht="15" customHeight="1" spans="17:17">
      <c r="Q2200" s="194"/>
    </row>
    <row r="2201" ht="15" customHeight="1" spans="17:17">
      <c r="Q2201" s="194"/>
    </row>
    <row r="2202" ht="15" customHeight="1" spans="17:17">
      <c r="Q2202" s="194"/>
    </row>
    <row r="2203" ht="15" customHeight="1" spans="17:17">
      <c r="Q2203" s="194"/>
    </row>
    <row r="2204" ht="15" customHeight="1" spans="17:17">
      <c r="Q2204" s="194"/>
    </row>
    <row r="2205" ht="15" customHeight="1" spans="17:17">
      <c r="Q2205" s="194"/>
    </row>
    <row r="2206" ht="15" customHeight="1" spans="17:17">
      <c r="Q2206" s="194"/>
    </row>
    <row r="2207" ht="15" customHeight="1" spans="17:17">
      <c r="Q2207" s="194"/>
    </row>
    <row r="2208" ht="15" customHeight="1" spans="17:17">
      <c r="Q2208" s="194"/>
    </row>
    <row r="2209" ht="15" customHeight="1" spans="17:17">
      <c r="Q2209" s="194"/>
    </row>
    <row r="2210" ht="15" customHeight="1" spans="17:17">
      <c r="Q2210" s="194"/>
    </row>
    <row r="2211" ht="15" customHeight="1" spans="17:17">
      <c r="Q2211" s="194"/>
    </row>
    <row r="2212" ht="15" customHeight="1" spans="17:17">
      <c r="Q2212" s="194"/>
    </row>
    <row r="2213" ht="15" customHeight="1" spans="17:17">
      <c r="Q2213" s="194"/>
    </row>
    <row r="2214" ht="15" customHeight="1" spans="17:17">
      <c r="Q2214" s="194"/>
    </row>
    <row r="2215" ht="15" customHeight="1" spans="17:17">
      <c r="Q2215" s="194"/>
    </row>
    <row r="2216" ht="15" customHeight="1" spans="17:17">
      <c r="Q2216" s="194"/>
    </row>
    <row r="2217" ht="15" customHeight="1" spans="17:17">
      <c r="Q2217" s="194"/>
    </row>
    <row r="2218" ht="15" customHeight="1" spans="17:17">
      <c r="Q2218" s="194"/>
    </row>
    <row r="2219" ht="15" customHeight="1" spans="17:17">
      <c r="Q2219" s="194"/>
    </row>
    <row r="2220" ht="15" customHeight="1" spans="17:17">
      <c r="Q2220" s="194"/>
    </row>
    <row r="2221" ht="15" customHeight="1" spans="17:17">
      <c r="Q2221" s="194"/>
    </row>
    <row r="2222" ht="15" customHeight="1" spans="17:17">
      <c r="Q2222" s="194"/>
    </row>
    <row r="2223" ht="15" customHeight="1" spans="17:17">
      <c r="Q2223" s="194"/>
    </row>
    <row r="2224" ht="15" customHeight="1" spans="17:17">
      <c r="Q2224" s="194"/>
    </row>
    <row r="2225" ht="15" customHeight="1" spans="17:17">
      <c r="Q2225" s="194"/>
    </row>
    <row r="2226" ht="15" customHeight="1" spans="17:17">
      <c r="Q2226" s="194"/>
    </row>
    <row r="2227" ht="15" customHeight="1" spans="17:17">
      <c r="Q2227" s="194"/>
    </row>
    <row r="2228" ht="15" customHeight="1" spans="17:17">
      <c r="Q2228" s="194"/>
    </row>
    <row r="2229" ht="15" customHeight="1" spans="17:17">
      <c r="Q2229" s="194"/>
    </row>
    <row r="2230" ht="15" customHeight="1" spans="17:17">
      <c r="Q2230" s="194"/>
    </row>
    <row r="2231" ht="15" customHeight="1" spans="17:17">
      <c r="Q2231" s="194"/>
    </row>
    <row r="2232" ht="15" customHeight="1" spans="17:17">
      <c r="Q2232" s="194"/>
    </row>
    <row r="2233" ht="15" customHeight="1" spans="17:17">
      <c r="Q2233" s="194"/>
    </row>
    <row r="2234" ht="15" customHeight="1" spans="17:17">
      <c r="Q2234" s="194"/>
    </row>
    <row r="2235" ht="15" customHeight="1" spans="17:17">
      <c r="Q2235" s="194"/>
    </row>
    <row r="2236" ht="15" customHeight="1" spans="17:17">
      <c r="Q2236" s="194"/>
    </row>
    <row r="2237" ht="15" customHeight="1" spans="17:17">
      <c r="Q2237" s="194"/>
    </row>
    <row r="2238" ht="15" customHeight="1" spans="17:17">
      <c r="Q2238" s="194"/>
    </row>
    <row r="2239" ht="15" customHeight="1" spans="17:17">
      <c r="Q2239" s="194"/>
    </row>
    <row r="2240" ht="15" customHeight="1" spans="17:17">
      <c r="Q2240" s="194"/>
    </row>
    <row r="2241" ht="15" customHeight="1" spans="17:17">
      <c r="Q2241" s="194"/>
    </row>
    <row r="2242" ht="15" customHeight="1" spans="17:17">
      <c r="Q2242" s="194"/>
    </row>
    <row r="2243" ht="15" customHeight="1" spans="17:17">
      <c r="Q2243" s="194"/>
    </row>
    <row r="2244" ht="15" customHeight="1" spans="17:17">
      <c r="Q2244" s="194"/>
    </row>
    <row r="2245" ht="15" customHeight="1" spans="17:17">
      <c r="Q2245" s="194"/>
    </row>
    <row r="2246" ht="15" customHeight="1" spans="17:17">
      <c r="Q2246" s="194"/>
    </row>
    <row r="2247" ht="15" customHeight="1" spans="17:17">
      <c r="Q2247" s="194"/>
    </row>
    <row r="2248" ht="15" customHeight="1" spans="17:17">
      <c r="Q2248" s="194"/>
    </row>
    <row r="2249" ht="15" customHeight="1" spans="17:17">
      <c r="Q2249" s="194"/>
    </row>
    <row r="2250" ht="15" customHeight="1" spans="17:17">
      <c r="Q2250" s="194"/>
    </row>
    <row r="2251" ht="15" customHeight="1" spans="17:17">
      <c r="Q2251" s="194"/>
    </row>
    <row r="2252" ht="15" customHeight="1" spans="17:17">
      <c r="Q2252" s="194"/>
    </row>
    <row r="2253" ht="15" customHeight="1" spans="17:17">
      <c r="Q2253" s="194"/>
    </row>
    <row r="2254" ht="15" customHeight="1" spans="17:17">
      <c r="Q2254" s="194"/>
    </row>
    <row r="2255" ht="15" customHeight="1" spans="17:17">
      <c r="Q2255" s="194"/>
    </row>
    <row r="2256" ht="15" customHeight="1" spans="17:17">
      <c r="Q2256" s="194"/>
    </row>
    <row r="2257" ht="15" customHeight="1" spans="17:17">
      <c r="Q2257" s="194"/>
    </row>
    <row r="2258" ht="15" customHeight="1" spans="17:17">
      <c r="Q2258" s="194"/>
    </row>
    <row r="2259" ht="15" customHeight="1" spans="17:17">
      <c r="Q2259" s="194"/>
    </row>
    <row r="2260" ht="15" customHeight="1" spans="17:17">
      <c r="Q2260" s="194"/>
    </row>
    <row r="2261" ht="15" customHeight="1" spans="17:17">
      <c r="Q2261" s="194"/>
    </row>
    <row r="2262" ht="15" customHeight="1" spans="17:17">
      <c r="Q2262" s="194"/>
    </row>
    <row r="2263" ht="15" customHeight="1" spans="17:17">
      <c r="Q2263" s="194"/>
    </row>
    <row r="2264" ht="15" customHeight="1" spans="17:17">
      <c r="Q2264" s="194"/>
    </row>
    <row r="2265" ht="15" customHeight="1" spans="17:17">
      <c r="Q2265" s="194"/>
    </row>
    <row r="2266" ht="15" customHeight="1" spans="17:17">
      <c r="Q2266" s="194"/>
    </row>
    <row r="2267" ht="15" customHeight="1" spans="17:17">
      <c r="Q2267" s="194"/>
    </row>
    <row r="2268" ht="15" customHeight="1" spans="17:17">
      <c r="Q2268" s="194"/>
    </row>
    <row r="2269" ht="15" customHeight="1" spans="17:17">
      <c r="Q2269" s="194"/>
    </row>
    <row r="2270" ht="15" customHeight="1" spans="17:17">
      <c r="Q2270" s="194"/>
    </row>
    <row r="2271" ht="15" customHeight="1" spans="17:17">
      <c r="Q2271" s="194"/>
    </row>
    <row r="2272" ht="15" customHeight="1" spans="17:17">
      <c r="Q2272" s="194"/>
    </row>
    <row r="2273" ht="15" customHeight="1" spans="17:17">
      <c r="Q2273" s="194"/>
    </row>
    <row r="2274" ht="15" customHeight="1" spans="17:17">
      <c r="Q2274" s="194"/>
    </row>
    <row r="2275" ht="15" customHeight="1" spans="17:17">
      <c r="Q2275" s="194"/>
    </row>
    <row r="2276" ht="15" customHeight="1" spans="17:17">
      <c r="Q2276" s="194"/>
    </row>
    <row r="2277" ht="15" customHeight="1" spans="17:17">
      <c r="Q2277" s="194"/>
    </row>
    <row r="2278" ht="15" customHeight="1" spans="17:17">
      <c r="Q2278" s="194"/>
    </row>
    <row r="2279" ht="15" customHeight="1" spans="17:17">
      <c r="Q2279" s="194"/>
    </row>
    <row r="2280" ht="15" customHeight="1" spans="17:17">
      <c r="Q2280" s="194"/>
    </row>
    <row r="2281" ht="15" customHeight="1" spans="17:17">
      <c r="Q2281" s="194"/>
    </row>
    <row r="2282" ht="15" customHeight="1" spans="17:17">
      <c r="Q2282" s="194"/>
    </row>
    <row r="2283" ht="15" customHeight="1" spans="17:17">
      <c r="Q2283" s="194"/>
    </row>
    <row r="2284" ht="15" customHeight="1" spans="17:17">
      <c r="Q2284" s="194"/>
    </row>
    <row r="2285" ht="15" customHeight="1" spans="17:17">
      <c r="Q2285" s="194"/>
    </row>
    <row r="2286" ht="15" customHeight="1" spans="17:17">
      <c r="Q2286" s="194"/>
    </row>
    <row r="2287" ht="15" customHeight="1" spans="17:17">
      <c r="Q2287" s="194"/>
    </row>
    <row r="2288" ht="15" customHeight="1" spans="17:17">
      <c r="Q2288" s="194"/>
    </row>
    <row r="2289" ht="15" customHeight="1" spans="17:17">
      <c r="Q2289" s="194"/>
    </row>
    <row r="2290" ht="15" customHeight="1" spans="17:17">
      <c r="Q2290" s="194"/>
    </row>
    <row r="2291" ht="15" customHeight="1" spans="17:17">
      <c r="Q2291" s="194"/>
    </row>
    <row r="2292" ht="15" customHeight="1" spans="17:17">
      <c r="Q2292" s="194"/>
    </row>
    <row r="2293" ht="15" customHeight="1" spans="17:17">
      <c r="Q2293" s="194"/>
    </row>
    <row r="2294" ht="15" customHeight="1" spans="17:17">
      <c r="Q2294" s="194"/>
    </row>
    <row r="2295" ht="15" customHeight="1" spans="17:17">
      <c r="Q2295" s="194"/>
    </row>
    <row r="2296" ht="15" customHeight="1" spans="17:17">
      <c r="Q2296" s="194"/>
    </row>
    <row r="2297" ht="15" customHeight="1" spans="17:17">
      <c r="Q2297" s="194"/>
    </row>
    <row r="2298" ht="15" customHeight="1" spans="17:17">
      <c r="Q2298" s="194"/>
    </row>
    <row r="2299" ht="15" customHeight="1" spans="17:17">
      <c r="Q2299" s="194"/>
    </row>
    <row r="2300" ht="15" customHeight="1" spans="17:17">
      <c r="Q2300" s="194"/>
    </row>
    <row r="2301" ht="15" customHeight="1" spans="17:17">
      <c r="Q2301" s="194"/>
    </row>
    <row r="2302" ht="15" customHeight="1" spans="17:17">
      <c r="Q2302" s="194"/>
    </row>
    <row r="2303" ht="15" customHeight="1" spans="17:17">
      <c r="Q2303" s="194"/>
    </row>
    <row r="2304" ht="15" customHeight="1" spans="17:17">
      <c r="Q2304" s="194"/>
    </row>
    <row r="2305" ht="15" customHeight="1" spans="17:17">
      <c r="Q2305" s="194"/>
    </row>
    <row r="2306" ht="15" customHeight="1" spans="17:17">
      <c r="Q2306" s="194"/>
    </row>
    <row r="2307" ht="15" customHeight="1" spans="17:17">
      <c r="Q2307" s="194"/>
    </row>
    <row r="2308" ht="15" customHeight="1" spans="17:17">
      <c r="Q2308" s="194"/>
    </row>
    <row r="2309" ht="15" customHeight="1" spans="17:17">
      <c r="Q2309" s="194"/>
    </row>
    <row r="2310" ht="15" customHeight="1" spans="17:17">
      <c r="Q2310" s="194"/>
    </row>
    <row r="2311" ht="15" customHeight="1" spans="17:17">
      <c r="Q2311" s="194"/>
    </row>
    <row r="2312" ht="15" customHeight="1" spans="17:17">
      <c r="Q2312" s="194"/>
    </row>
    <row r="2313" ht="15" customHeight="1" spans="17:17">
      <c r="Q2313" s="194"/>
    </row>
    <row r="2314" ht="15" customHeight="1" spans="17:17">
      <c r="Q2314" s="194"/>
    </row>
    <row r="2315" ht="15" customHeight="1" spans="17:17">
      <c r="Q2315" s="194"/>
    </row>
    <row r="2316" ht="15" customHeight="1" spans="17:17">
      <c r="Q2316" s="194"/>
    </row>
    <row r="2317" ht="15" customHeight="1" spans="17:17">
      <c r="Q2317" s="194"/>
    </row>
    <row r="2318" ht="15" customHeight="1" spans="17:17">
      <c r="Q2318" s="194"/>
    </row>
    <row r="2319" ht="15" customHeight="1" spans="17:17">
      <c r="Q2319" s="194"/>
    </row>
    <row r="2320" ht="15" customHeight="1" spans="17:17">
      <c r="Q2320" s="194"/>
    </row>
    <row r="2321" ht="15" customHeight="1" spans="17:17">
      <c r="Q2321" s="194"/>
    </row>
    <row r="2322" ht="15" customHeight="1" spans="17:17">
      <c r="Q2322" s="194"/>
    </row>
    <row r="2323" ht="15" customHeight="1" spans="17:17">
      <c r="Q2323" s="194"/>
    </row>
    <row r="2324" ht="15" customHeight="1" spans="17:17">
      <c r="Q2324" s="194"/>
    </row>
    <row r="2325" ht="15" customHeight="1" spans="17:17">
      <c r="Q2325" s="194"/>
    </row>
    <row r="2326" ht="15" customHeight="1" spans="17:17">
      <c r="Q2326" s="194"/>
    </row>
    <row r="2327" ht="15" customHeight="1" spans="17:17">
      <c r="Q2327" s="194"/>
    </row>
    <row r="2328" ht="15" customHeight="1" spans="17:17">
      <c r="Q2328" s="194"/>
    </row>
    <row r="2329" ht="15" customHeight="1" spans="17:17">
      <c r="Q2329" s="194"/>
    </row>
    <row r="2330" ht="15" customHeight="1" spans="17:17">
      <c r="Q2330" s="194"/>
    </row>
    <row r="2331" ht="15" customHeight="1" spans="17:17">
      <c r="Q2331" s="194"/>
    </row>
    <row r="2332" ht="15" customHeight="1" spans="17:17">
      <c r="Q2332" s="194"/>
    </row>
    <row r="2333" ht="15" customHeight="1" spans="17:17">
      <c r="Q2333" s="194"/>
    </row>
    <row r="2334" ht="15" customHeight="1" spans="17:17">
      <c r="Q2334" s="194"/>
    </row>
    <row r="2335" ht="15" customHeight="1" spans="17:17">
      <c r="Q2335" s="194"/>
    </row>
    <row r="2336" ht="15" customHeight="1" spans="17:17">
      <c r="Q2336" s="194"/>
    </row>
    <row r="2337" ht="15" customHeight="1" spans="17:17">
      <c r="Q2337" s="194"/>
    </row>
    <row r="2338" ht="15" customHeight="1" spans="17:17">
      <c r="Q2338" s="194"/>
    </row>
    <row r="2339" ht="15" customHeight="1" spans="17:17">
      <c r="Q2339" s="194"/>
    </row>
    <row r="2340" ht="15" customHeight="1" spans="17:17">
      <c r="Q2340" s="194"/>
    </row>
    <row r="2341" ht="15" customHeight="1" spans="17:17">
      <c r="Q2341" s="194"/>
    </row>
    <row r="2342" ht="15" customHeight="1" spans="17:17">
      <c r="Q2342" s="194"/>
    </row>
    <row r="2343" ht="15" customHeight="1" spans="17:17">
      <c r="Q2343" s="194"/>
    </row>
    <row r="2344" ht="15" customHeight="1" spans="17:17">
      <c r="Q2344" s="194"/>
    </row>
    <row r="2345" ht="15" customHeight="1" spans="17:17">
      <c r="Q2345" s="194"/>
    </row>
    <row r="2346" ht="15" customHeight="1" spans="17:17">
      <c r="Q2346" s="194"/>
    </row>
    <row r="2347" ht="15" customHeight="1" spans="17:17">
      <c r="Q2347" s="194"/>
    </row>
    <row r="2348" ht="15" customHeight="1" spans="17:17">
      <c r="Q2348" s="194"/>
    </row>
    <row r="2349" ht="15" customHeight="1" spans="17:17">
      <c r="Q2349" s="194"/>
    </row>
    <row r="2350" ht="15" customHeight="1" spans="17:17">
      <c r="Q2350" s="194"/>
    </row>
    <row r="2351" ht="15" customHeight="1" spans="17:17">
      <c r="Q2351" s="194"/>
    </row>
    <row r="2352" ht="15" customHeight="1" spans="17:17">
      <c r="Q2352" s="194"/>
    </row>
    <row r="2353" ht="15" customHeight="1" spans="17:17">
      <c r="Q2353" s="194"/>
    </row>
    <row r="2354" ht="15" customHeight="1" spans="17:17">
      <c r="Q2354" s="194"/>
    </row>
    <row r="2355" ht="15" customHeight="1" spans="17:17">
      <c r="Q2355" s="194"/>
    </row>
    <row r="2356" ht="15" customHeight="1" spans="17:17">
      <c r="Q2356" s="194"/>
    </row>
    <row r="2357" ht="15" customHeight="1" spans="17:17">
      <c r="Q2357" s="194"/>
    </row>
    <row r="2358" ht="15" customHeight="1" spans="17:17">
      <c r="Q2358" s="194"/>
    </row>
    <row r="2359" ht="15" customHeight="1" spans="17:17">
      <c r="Q2359" s="194"/>
    </row>
    <row r="2360" ht="15" customHeight="1" spans="17:17">
      <c r="Q2360" s="194"/>
    </row>
    <row r="2361" ht="15" customHeight="1" spans="17:17">
      <c r="Q2361" s="194"/>
    </row>
    <row r="2362" ht="15" customHeight="1" spans="17:17">
      <c r="Q2362" s="194"/>
    </row>
    <row r="2363" ht="15" customHeight="1" spans="17:17">
      <c r="Q2363" s="194"/>
    </row>
    <row r="2364" ht="15" customHeight="1" spans="17:17">
      <c r="Q2364" s="194"/>
    </row>
    <row r="2365" ht="15" customHeight="1" spans="17:17">
      <c r="Q2365" s="194"/>
    </row>
    <row r="2366" ht="15" customHeight="1" spans="17:17">
      <c r="Q2366" s="194"/>
    </row>
    <row r="2367" ht="15" customHeight="1" spans="17:17">
      <c r="Q2367" s="194"/>
    </row>
    <row r="2368" ht="15" customHeight="1" spans="17:17">
      <c r="Q2368" s="194"/>
    </row>
    <row r="2369" ht="15" customHeight="1" spans="17:17">
      <c r="Q2369" s="194"/>
    </row>
    <row r="2370" ht="15" customHeight="1" spans="17:17">
      <c r="Q2370" s="194"/>
    </row>
    <row r="2371" ht="15" customHeight="1" spans="17:17">
      <c r="Q2371" s="194"/>
    </row>
    <row r="2372" ht="15" customHeight="1" spans="17:17">
      <c r="Q2372" s="194"/>
    </row>
    <row r="2373" ht="15" customHeight="1" spans="17:17">
      <c r="Q2373" s="194"/>
    </row>
    <row r="2374" ht="15" customHeight="1" spans="17:17">
      <c r="Q2374" s="194"/>
    </row>
    <row r="2375" ht="15" customHeight="1" spans="17:17">
      <c r="Q2375" s="194"/>
    </row>
    <row r="2376" ht="15" customHeight="1" spans="17:17">
      <c r="Q2376" s="194"/>
    </row>
    <row r="2377" ht="15" customHeight="1" spans="17:17">
      <c r="Q2377" s="194"/>
    </row>
    <row r="2378" ht="15" customHeight="1" spans="17:17">
      <c r="Q2378" s="194"/>
    </row>
    <row r="2379" ht="15" customHeight="1" spans="17:17">
      <c r="Q2379" s="194"/>
    </row>
    <row r="2380" ht="15" customHeight="1" spans="17:17">
      <c r="Q2380" s="194"/>
    </row>
    <row r="2381" ht="15" customHeight="1" spans="17:17">
      <c r="Q2381" s="194"/>
    </row>
    <row r="2382" ht="15" customHeight="1" spans="17:17">
      <c r="Q2382" s="194"/>
    </row>
    <row r="2383" ht="15" customHeight="1" spans="17:17">
      <c r="Q2383" s="194"/>
    </row>
    <row r="2384" ht="15" customHeight="1" spans="17:17">
      <c r="Q2384" s="194"/>
    </row>
    <row r="2385" ht="15" customHeight="1" spans="17:17">
      <c r="Q2385" s="194"/>
    </row>
    <row r="2386" ht="15" customHeight="1" spans="17:17">
      <c r="Q2386" s="194"/>
    </row>
    <row r="2387" ht="15" customHeight="1" spans="17:17">
      <c r="Q2387" s="194"/>
    </row>
    <row r="2388" ht="15" customHeight="1" spans="17:17">
      <c r="Q2388" s="194"/>
    </row>
    <row r="2389" ht="15" customHeight="1" spans="17:17">
      <c r="Q2389" s="194"/>
    </row>
    <row r="2390" ht="15" customHeight="1" spans="17:17">
      <c r="Q2390" s="194"/>
    </row>
    <row r="2391" ht="15" customHeight="1" spans="17:17">
      <c r="Q2391" s="194"/>
    </row>
    <row r="2392" ht="15" customHeight="1" spans="17:17">
      <c r="Q2392" s="194"/>
    </row>
    <row r="2393" ht="15" customHeight="1" spans="17:17">
      <c r="Q2393" s="194"/>
    </row>
    <row r="2394" ht="15" customHeight="1" spans="17:17">
      <c r="Q2394" s="194"/>
    </row>
    <row r="2395" ht="15" customHeight="1" spans="17:17">
      <c r="Q2395" s="194"/>
    </row>
    <row r="2396" ht="15" customHeight="1" spans="17:17">
      <c r="Q2396" s="194"/>
    </row>
    <row r="2397" ht="15" customHeight="1" spans="17:17">
      <c r="Q2397" s="194"/>
    </row>
    <row r="2398" ht="15" customHeight="1" spans="17:17">
      <c r="Q2398" s="194"/>
    </row>
    <row r="2399" ht="15" customHeight="1" spans="17:17">
      <c r="Q2399" s="194"/>
    </row>
    <row r="2400" ht="15" customHeight="1" spans="17:17">
      <c r="Q2400" s="194"/>
    </row>
    <row r="2401" ht="15" customHeight="1" spans="17:17">
      <c r="Q2401" s="194"/>
    </row>
    <row r="2402" ht="15" customHeight="1" spans="17:17">
      <c r="Q2402" s="194"/>
    </row>
    <row r="2403" ht="15" customHeight="1" spans="17:17">
      <c r="Q2403" s="194"/>
    </row>
    <row r="2404" ht="15" customHeight="1" spans="17:17">
      <c r="Q2404" s="194"/>
    </row>
    <row r="2405" ht="15" customHeight="1" spans="17:17">
      <c r="Q2405" s="194"/>
    </row>
    <row r="2406" ht="15" customHeight="1" spans="17:17">
      <c r="Q2406" s="194"/>
    </row>
    <row r="2407" ht="15" customHeight="1" spans="17:17">
      <c r="Q2407" s="194"/>
    </row>
    <row r="2408" ht="15" customHeight="1" spans="17:17">
      <c r="Q2408" s="194"/>
    </row>
    <row r="2409" ht="15" customHeight="1" spans="17:17">
      <c r="Q2409" s="194"/>
    </row>
    <row r="2410" ht="15" customHeight="1" spans="17:17">
      <c r="Q2410" s="194"/>
    </row>
    <row r="2411" ht="15" customHeight="1" spans="17:17">
      <c r="Q2411" s="194"/>
    </row>
    <row r="2412" ht="15" customHeight="1" spans="17:17">
      <c r="Q2412" s="194"/>
    </row>
    <row r="2413" ht="15" customHeight="1" spans="17:17">
      <c r="Q2413" s="194"/>
    </row>
    <row r="2414" ht="15" customHeight="1" spans="17:17">
      <c r="Q2414" s="194"/>
    </row>
    <row r="2415" ht="15" customHeight="1" spans="17:17">
      <c r="Q2415" s="194"/>
    </row>
    <row r="2416" ht="15" customHeight="1" spans="17:17">
      <c r="Q2416" s="194"/>
    </row>
    <row r="2417" ht="15" customHeight="1" spans="17:17">
      <c r="Q2417" s="194"/>
    </row>
    <row r="2418" ht="15" customHeight="1" spans="17:17">
      <c r="Q2418" s="194"/>
    </row>
    <row r="2419" ht="15" customHeight="1" spans="17:17">
      <c r="Q2419" s="194"/>
    </row>
    <row r="2420" ht="15" customHeight="1" spans="17:17">
      <c r="Q2420" s="194"/>
    </row>
    <row r="2421" ht="15" customHeight="1" spans="17:17">
      <c r="Q2421" s="194"/>
    </row>
    <row r="2422" ht="15" customHeight="1" spans="17:17">
      <c r="Q2422" s="194"/>
    </row>
    <row r="2423" ht="15" customHeight="1" spans="17:17">
      <c r="Q2423" s="194"/>
    </row>
    <row r="2424" ht="15" customHeight="1" spans="17:17">
      <c r="Q2424" s="194"/>
    </row>
    <row r="2425" ht="15" customHeight="1" spans="17:17">
      <c r="Q2425" s="194"/>
    </row>
    <row r="2426" ht="15" customHeight="1" spans="17:17">
      <c r="Q2426" s="194"/>
    </row>
    <row r="2427" ht="15" customHeight="1" spans="17:17">
      <c r="Q2427" s="194"/>
    </row>
    <row r="2428" ht="15" customHeight="1" spans="17:17">
      <c r="Q2428" s="194"/>
    </row>
    <row r="2429" ht="15" customHeight="1" spans="17:17">
      <c r="Q2429" s="194"/>
    </row>
    <row r="2430" ht="15" customHeight="1" spans="17:17">
      <c r="Q2430" s="194"/>
    </row>
    <row r="2431" ht="15" customHeight="1" spans="17:17">
      <c r="Q2431" s="194"/>
    </row>
    <row r="2432" ht="15" customHeight="1" spans="17:17">
      <c r="Q2432" s="194"/>
    </row>
    <row r="2433" ht="15" customHeight="1" spans="17:17">
      <c r="Q2433" s="194"/>
    </row>
    <row r="2434" ht="15" customHeight="1" spans="17:17">
      <c r="Q2434" s="194"/>
    </row>
    <row r="2435" ht="15" customHeight="1" spans="17:17">
      <c r="Q2435" s="194"/>
    </row>
    <row r="2436" ht="15" customHeight="1" spans="17:17">
      <c r="Q2436" s="194"/>
    </row>
    <row r="2437" ht="15" customHeight="1" spans="17:17">
      <c r="Q2437" s="194"/>
    </row>
    <row r="2438" ht="15" customHeight="1" spans="17:17">
      <c r="Q2438" s="194"/>
    </row>
    <row r="2439" ht="15" customHeight="1" spans="17:17">
      <c r="Q2439" s="194"/>
    </row>
    <row r="2440" ht="15" customHeight="1" spans="17:17">
      <c r="Q2440" s="194"/>
    </row>
    <row r="2441" ht="15" customHeight="1" spans="17:17">
      <c r="Q2441" s="194"/>
    </row>
    <row r="2442" ht="15" customHeight="1" spans="17:17">
      <c r="Q2442" s="194"/>
    </row>
    <row r="2443" ht="15" customHeight="1" spans="17:17">
      <c r="Q2443" s="194"/>
    </row>
    <row r="2444" ht="15" customHeight="1" spans="17:17">
      <c r="Q2444" s="194"/>
    </row>
    <row r="2445" ht="15" customHeight="1" spans="17:17">
      <c r="Q2445" s="194"/>
    </row>
    <row r="2446" ht="15" customHeight="1" spans="17:17">
      <c r="Q2446" s="194"/>
    </row>
    <row r="2447" ht="15" customHeight="1" spans="17:17">
      <c r="Q2447" s="194"/>
    </row>
    <row r="2448" ht="15" customHeight="1" spans="17:17">
      <c r="Q2448" s="194"/>
    </row>
    <row r="2449" ht="15" customHeight="1" spans="17:17">
      <c r="Q2449" s="194"/>
    </row>
    <row r="2450" ht="15" customHeight="1" spans="17:17">
      <c r="Q2450" s="194"/>
    </row>
    <row r="2451" ht="15" customHeight="1" spans="17:17">
      <c r="Q2451" s="194"/>
    </row>
    <row r="2452" ht="15" customHeight="1" spans="17:17">
      <c r="Q2452" s="194"/>
    </row>
    <row r="2453" ht="15" customHeight="1" spans="17:17">
      <c r="Q2453" s="194"/>
    </row>
    <row r="2454" ht="15" customHeight="1" spans="17:17">
      <c r="Q2454" s="194"/>
    </row>
    <row r="2455" ht="15" customHeight="1" spans="17:17">
      <c r="Q2455" s="194"/>
    </row>
    <row r="2456" ht="15" customHeight="1" spans="17:17">
      <c r="Q2456" s="194"/>
    </row>
    <row r="2457" ht="15" customHeight="1" spans="17:17">
      <c r="Q2457" s="194"/>
    </row>
    <row r="2458" ht="15" customHeight="1" spans="17:17">
      <c r="Q2458" s="194"/>
    </row>
    <row r="2459" ht="15" customHeight="1" spans="17:17">
      <c r="Q2459" s="194"/>
    </row>
    <row r="2460" ht="15" customHeight="1" spans="17:17">
      <c r="Q2460" s="194"/>
    </row>
    <row r="2461" ht="15" customHeight="1" spans="17:17">
      <c r="Q2461" s="194"/>
    </row>
    <row r="2462" ht="15" customHeight="1" spans="17:17">
      <c r="Q2462" s="194"/>
    </row>
    <row r="2463" ht="15" customHeight="1" spans="17:17">
      <c r="Q2463" s="194"/>
    </row>
    <row r="2464" ht="15" customHeight="1" spans="17:17">
      <c r="Q2464" s="194"/>
    </row>
    <row r="2465" ht="15" customHeight="1" spans="17:17">
      <c r="Q2465" s="194"/>
    </row>
    <row r="2466" ht="15" customHeight="1" spans="17:17">
      <c r="Q2466" s="194"/>
    </row>
    <row r="2467" ht="15" customHeight="1" spans="17:17">
      <c r="Q2467" s="194"/>
    </row>
    <row r="2468" ht="15" customHeight="1" spans="17:17">
      <c r="Q2468" s="194"/>
    </row>
    <row r="2469" ht="15" customHeight="1" spans="17:17">
      <c r="Q2469" s="194"/>
    </row>
    <row r="2470" ht="15" customHeight="1" spans="17:17">
      <c r="Q2470" s="194"/>
    </row>
    <row r="2471" ht="15" customHeight="1" spans="17:17">
      <c r="Q2471" s="194"/>
    </row>
    <row r="2472" ht="15" customHeight="1" spans="17:17">
      <c r="Q2472" s="194"/>
    </row>
    <row r="2473" ht="15" customHeight="1" spans="17:17">
      <c r="Q2473" s="194"/>
    </row>
    <row r="2474" ht="15" customHeight="1" spans="17:17">
      <c r="Q2474" s="194"/>
    </row>
    <row r="2475" ht="15" customHeight="1" spans="17:17">
      <c r="Q2475" s="194"/>
    </row>
    <row r="2476" ht="15" customHeight="1" spans="17:17">
      <c r="Q2476" s="194"/>
    </row>
    <row r="2477" ht="15" customHeight="1" spans="17:17">
      <c r="Q2477" s="194"/>
    </row>
    <row r="2478" ht="15" customHeight="1" spans="17:17">
      <c r="Q2478" s="194"/>
    </row>
    <row r="2479" ht="15" customHeight="1" spans="17:17">
      <c r="Q2479" s="194"/>
    </row>
    <row r="2480" ht="15" customHeight="1" spans="17:17">
      <c r="Q2480" s="194"/>
    </row>
    <row r="2481" ht="15" customHeight="1" spans="17:17">
      <c r="Q2481" s="194"/>
    </row>
    <row r="2482" ht="15" customHeight="1" spans="17:17">
      <c r="Q2482" s="194"/>
    </row>
    <row r="2483" ht="15" customHeight="1" spans="17:17">
      <c r="Q2483" s="194"/>
    </row>
    <row r="2484" ht="15" customHeight="1" spans="17:17">
      <c r="Q2484" s="194"/>
    </row>
    <row r="2485" ht="15" customHeight="1" spans="17:17">
      <c r="Q2485" s="194"/>
    </row>
    <row r="2486" ht="15" customHeight="1" spans="17:17">
      <c r="Q2486" s="194"/>
    </row>
    <row r="2487" ht="15" customHeight="1" spans="17:17">
      <c r="Q2487" s="194"/>
    </row>
    <row r="2488" ht="15" customHeight="1" spans="17:17">
      <c r="Q2488" s="194"/>
    </row>
    <row r="2489" ht="15" customHeight="1" spans="17:17">
      <c r="Q2489" s="194"/>
    </row>
    <row r="2490" ht="15" customHeight="1" spans="17:17">
      <c r="Q2490" s="194"/>
    </row>
    <row r="2491" ht="15" customHeight="1" spans="17:17">
      <c r="Q2491" s="194"/>
    </row>
    <row r="2492" ht="15" customHeight="1" spans="17:17">
      <c r="Q2492" s="194"/>
    </row>
    <row r="2493" ht="15" customHeight="1" spans="17:17">
      <c r="Q2493" s="194"/>
    </row>
    <row r="2494" ht="15" customHeight="1" spans="17:17">
      <c r="Q2494" s="194"/>
    </row>
    <row r="2495" ht="15" customHeight="1" spans="17:17">
      <c r="Q2495" s="194"/>
    </row>
    <row r="2496" ht="15" customHeight="1" spans="17:17">
      <c r="Q2496" s="194"/>
    </row>
    <row r="2497" ht="15" customHeight="1" spans="17:17">
      <c r="Q2497" s="194"/>
    </row>
    <row r="2498" ht="15" customHeight="1" spans="17:17">
      <c r="Q2498" s="194"/>
    </row>
    <row r="2499" ht="15" customHeight="1" spans="17:17">
      <c r="Q2499" s="194"/>
    </row>
    <row r="2500" ht="15" customHeight="1" spans="17:17">
      <c r="Q2500" s="194"/>
    </row>
    <row r="2501" ht="15" customHeight="1" spans="17:17">
      <c r="Q2501" s="194"/>
    </row>
    <row r="2502" ht="15" customHeight="1" spans="17:17">
      <c r="Q2502" s="194"/>
    </row>
    <row r="2503" ht="15" customHeight="1" spans="17:17">
      <c r="Q2503" s="194"/>
    </row>
    <row r="2504" ht="15" customHeight="1" spans="17:17">
      <c r="Q2504" s="194"/>
    </row>
    <row r="2505" ht="15" customHeight="1" spans="17:17">
      <c r="Q2505" s="194"/>
    </row>
    <row r="2506" ht="15" customHeight="1" spans="17:17">
      <c r="Q2506" s="194"/>
    </row>
    <row r="2507" ht="15" customHeight="1" spans="17:17">
      <c r="Q2507" s="194"/>
    </row>
    <row r="2508" ht="15" customHeight="1" spans="17:17">
      <c r="Q2508" s="194"/>
    </row>
    <row r="2509" ht="15" customHeight="1" spans="17:17">
      <c r="Q2509" s="194"/>
    </row>
    <row r="2510" ht="15" customHeight="1" spans="17:17">
      <c r="Q2510" s="194"/>
    </row>
    <row r="2511" ht="15" customHeight="1" spans="17:17">
      <c r="Q2511" s="194"/>
    </row>
    <row r="2512" ht="15" customHeight="1" spans="17:17">
      <c r="Q2512" s="194"/>
    </row>
    <row r="2513" ht="15" customHeight="1" spans="17:17">
      <c r="Q2513" s="194"/>
    </row>
    <row r="2514" ht="15" customHeight="1" spans="17:17">
      <c r="Q2514" s="194"/>
    </row>
    <row r="2515" ht="15" customHeight="1" spans="17:17">
      <c r="Q2515" s="194"/>
    </row>
    <row r="2516" ht="15" customHeight="1" spans="17:17">
      <c r="Q2516" s="194"/>
    </row>
    <row r="2517" ht="15" customHeight="1" spans="17:17">
      <c r="Q2517" s="194"/>
    </row>
    <row r="2518" ht="15" customHeight="1" spans="17:17">
      <c r="Q2518" s="194"/>
    </row>
    <row r="2519" ht="15" customHeight="1" spans="17:17">
      <c r="Q2519" s="194"/>
    </row>
    <row r="2520" ht="15" customHeight="1" spans="17:17">
      <c r="Q2520" s="194"/>
    </row>
    <row r="2521" ht="15" customHeight="1" spans="17:17">
      <c r="Q2521" s="194"/>
    </row>
    <row r="2522" ht="15" customHeight="1" spans="17:17">
      <c r="Q2522" s="194"/>
    </row>
    <row r="2523" ht="15" customHeight="1" spans="17:17">
      <c r="Q2523" s="194"/>
    </row>
    <row r="2524" ht="15" customHeight="1" spans="17:17">
      <c r="Q2524" s="194"/>
    </row>
    <row r="2525" ht="15" customHeight="1" spans="17:17">
      <c r="Q2525" s="194"/>
    </row>
    <row r="2526" ht="15" customHeight="1" spans="17:17">
      <c r="Q2526" s="194"/>
    </row>
    <row r="2527" ht="15" customHeight="1" spans="17:17">
      <c r="Q2527" s="194"/>
    </row>
    <row r="2528" ht="15" customHeight="1" spans="17:17">
      <c r="Q2528" s="194"/>
    </row>
    <row r="2529" ht="15" customHeight="1" spans="17:17">
      <c r="Q2529" s="194"/>
    </row>
    <row r="2530" ht="15" customHeight="1" spans="17:17">
      <c r="Q2530" s="194"/>
    </row>
    <row r="2531" ht="15" customHeight="1" spans="17:17">
      <c r="Q2531" s="194"/>
    </row>
    <row r="2532" ht="15" customHeight="1" spans="17:17">
      <c r="Q2532" s="194"/>
    </row>
    <row r="2533" ht="15" customHeight="1" spans="17:17">
      <c r="Q2533" s="194"/>
    </row>
    <row r="2534" ht="15" customHeight="1" spans="17:17">
      <c r="Q2534" s="194"/>
    </row>
    <row r="2535" ht="15" customHeight="1" spans="17:17">
      <c r="Q2535" s="194"/>
    </row>
    <row r="2536" ht="15" customHeight="1" spans="17:17">
      <c r="Q2536" s="194"/>
    </row>
    <row r="2537" ht="15" customHeight="1" spans="17:17">
      <c r="Q2537" s="194"/>
    </row>
    <row r="2538" ht="15" customHeight="1" spans="17:17">
      <c r="Q2538" s="194"/>
    </row>
    <row r="2539" ht="15" customHeight="1" spans="17:17">
      <c r="Q2539" s="194"/>
    </row>
    <row r="2540" ht="15" customHeight="1" spans="17:17">
      <c r="Q2540" s="194"/>
    </row>
    <row r="2541" ht="15" customHeight="1" spans="17:17">
      <c r="Q2541" s="194"/>
    </row>
    <row r="2542" ht="15" customHeight="1" spans="17:17">
      <c r="Q2542" s="194"/>
    </row>
    <row r="2543" ht="15" customHeight="1" spans="17:17">
      <c r="Q2543" s="194"/>
    </row>
    <row r="2544" ht="15" customHeight="1" spans="17:17">
      <c r="Q2544" s="194"/>
    </row>
    <row r="2545" ht="15" customHeight="1" spans="17:17">
      <c r="Q2545" s="194"/>
    </row>
    <row r="2546" ht="15" customHeight="1" spans="17:17">
      <c r="Q2546" s="194"/>
    </row>
    <row r="2547" ht="15" customHeight="1" spans="17:17">
      <c r="Q2547" s="194"/>
    </row>
    <row r="2548" ht="15" customHeight="1" spans="17:17">
      <c r="Q2548" s="194"/>
    </row>
    <row r="2549" ht="15" customHeight="1" spans="17:17">
      <c r="Q2549" s="194"/>
    </row>
    <row r="2550" ht="15" customHeight="1" spans="17:17">
      <c r="Q2550" s="194"/>
    </row>
    <row r="2551" ht="15" customHeight="1" spans="17:17">
      <c r="Q2551" s="194"/>
    </row>
    <row r="2552" ht="15" customHeight="1" spans="17:17">
      <c r="Q2552" s="194"/>
    </row>
    <row r="2553" ht="15" customHeight="1" spans="17:17">
      <c r="Q2553" s="194"/>
    </row>
    <row r="2554" ht="15" customHeight="1" spans="17:17">
      <c r="Q2554" s="194"/>
    </row>
    <row r="2555" ht="15" customHeight="1" spans="17:17">
      <c r="Q2555" s="194"/>
    </row>
    <row r="2556" ht="15" customHeight="1" spans="17:17">
      <c r="Q2556" s="194"/>
    </row>
    <row r="2557" ht="15" customHeight="1" spans="17:17">
      <c r="Q2557" s="194"/>
    </row>
    <row r="2558" ht="15" customHeight="1" spans="17:17">
      <c r="Q2558" s="194"/>
    </row>
    <row r="2559" ht="15" customHeight="1" spans="17:17">
      <c r="Q2559" s="194"/>
    </row>
    <row r="2560" ht="15" customHeight="1" spans="17:17">
      <c r="Q2560" s="194"/>
    </row>
    <row r="2561" ht="15" customHeight="1" spans="17:17">
      <c r="Q2561" s="194"/>
    </row>
    <row r="2562" ht="15" customHeight="1" spans="17:17">
      <c r="Q2562" s="194"/>
    </row>
    <row r="2563" ht="15" customHeight="1" spans="17:17">
      <c r="Q2563" s="194"/>
    </row>
    <row r="2564" ht="15" customHeight="1" spans="17:17">
      <c r="Q2564" s="194"/>
    </row>
    <row r="2565" ht="15" customHeight="1" spans="17:17">
      <c r="Q2565" s="194"/>
    </row>
    <row r="2566" ht="15" customHeight="1" spans="17:17">
      <c r="Q2566" s="194"/>
    </row>
    <row r="2567" ht="15" customHeight="1" spans="17:17">
      <c r="Q2567" s="194"/>
    </row>
    <row r="2568" ht="15" customHeight="1" spans="17:17">
      <c r="Q2568" s="194"/>
    </row>
    <row r="2569" ht="15" customHeight="1" spans="17:17">
      <c r="Q2569" s="194"/>
    </row>
    <row r="2570" ht="15" customHeight="1" spans="17:17">
      <c r="Q2570" s="194"/>
    </row>
    <row r="2571" ht="15" customHeight="1" spans="17:17">
      <c r="Q2571" s="194"/>
    </row>
    <row r="2572" ht="15" customHeight="1" spans="17:17">
      <c r="Q2572" s="194"/>
    </row>
    <row r="2573" ht="15" customHeight="1" spans="17:17">
      <c r="Q2573" s="194"/>
    </row>
    <row r="2574" ht="15" customHeight="1" spans="17:17">
      <c r="Q2574" s="194"/>
    </row>
    <row r="2575" ht="15" customHeight="1" spans="17:17">
      <c r="Q2575" s="194"/>
    </row>
    <row r="2576" ht="15" customHeight="1" spans="17:17">
      <c r="Q2576" s="194"/>
    </row>
    <row r="2577" ht="15" customHeight="1" spans="17:17">
      <c r="Q2577" s="194"/>
    </row>
    <row r="2578" ht="15" customHeight="1" spans="17:17">
      <c r="Q2578" s="194"/>
    </row>
    <row r="2579" ht="15" customHeight="1" spans="17:17">
      <c r="Q2579" s="194"/>
    </row>
    <row r="2580" ht="15" customHeight="1" spans="17:17">
      <c r="Q2580" s="194"/>
    </row>
    <row r="2581" ht="15" customHeight="1" spans="17:17">
      <c r="Q2581" s="194"/>
    </row>
    <row r="2582" ht="15" customHeight="1" spans="17:17">
      <c r="Q2582" s="194"/>
    </row>
    <row r="2583" ht="15" customHeight="1" spans="17:17">
      <c r="Q2583" s="194"/>
    </row>
    <row r="2584" ht="15" customHeight="1" spans="17:17">
      <c r="Q2584" s="194"/>
    </row>
    <row r="2585" ht="15" customHeight="1" spans="17:17">
      <c r="Q2585" s="194"/>
    </row>
    <row r="2586" ht="15" customHeight="1" spans="17:17">
      <c r="Q2586" s="194"/>
    </row>
    <row r="2587" ht="15" customHeight="1" spans="17:17">
      <c r="Q2587" s="194"/>
    </row>
    <row r="2588" ht="15" customHeight="1" spans="17:17">
      <c r="Q2588" s="194"/>
    </row>
    <row r="2589" ht="15" customHeight="1" spans="17:17">
      <c r="Q2589" s="194"/>
    </row>
    <row r="2590" ht="15" customHeight="1" spans="17:17">
      <c r="Q2590" s="194"/>
    </row>
    <row r="2591" ht="15" customHeight="1" spans="17:17">
      <c r="Q2591" s="194"/>
    </row>
    <row r="2592" ht="15" customHeight="1" spans="17:17">
      <c r="Q2592" s="194"/>
    </row>
    <row r="2593" ht="15" customHeight="1" spans="17:17">
      <c r="Q2593" s="194"/>
    </row>
    <row r="2594" ht="15" customHeight="1" spans="17:17">
      <c r="Q2594" s="194"/>
    </row>
    <row r="2595" ht="15" customHeight="1" spans="17:17">
      <c r="Q2595" s="194"/>
    </row>
    <row r="2596" ht="15" customHeight="1" spans="17:17">
      <c r="Q2596" s="194"/>
    </row>
    <row r="2597" ht="15" customHeight="1" spans="17:17">
      <c r="Q2597" s="194"/>
    </row>
    <row r="2598" ht="15" customHeight="1" spans="17:17">
      <c r="Q2598" s="194"/>
    </row>
    <row r="2599" ht="15" customHeight="1" spans="17:17">
      <c r="Q2599" s="194"/>
    </row>
    <row r="2600" ht="15" customHeight="1" spans="17:17">
      <c r="Q2600" s="194"/>
    </row>
    <row r="2601" ht="15" customHeight="1" spans="17:17">
      <c r="Q2601" s="194"/>
    </row>
    <row r="2602" ht="15" customHeight="1" spans="17:17">
      <c r="Q2602" s="194"/>
    </row>
    <row r="2603" ht="15" customHeight="1" spans="17:17">
      <c r="Q2603" s="194"/>
    </row>
    <row r="2604" ht="15" customHeight="1" spans="17:17">
      <c r="Q2604" s="194"/>
    </row>
    <row r="2605" ht="15" customHeight="1" spans="17:17">
      <c r="Q2605" s="194"/>
    </row>
    <row r="2606" ht="15" customHeight="1" spans="17:17">
      <c r="Q2606" s="194"/>
    </row>
    <row r="2607" ht="15" customHeight="1" spans="17:17">
      <c r="Q2607" s="194"/>
    </row>
    <row r="2608" ht="15" customHeight="1" spans="17:17">
      <c r="Q2608" s="194"/>
    </row>
    <row r="2609" ht="15" customHeight="1" spans="17:17">
      <c r="Q2609" s="194"/>
    </row>
    <row r="2610" ht="15" customHeight="1" spans="17:17">
      <c r="Q2610" s="194"/>
    </row>
    <row r="2611" ht="15" customHeight="1" spans="17:17">
      <c r="Q2611" s="194"/>
    </row>
    <row r="2612" ht="15" customHeight="1" spans="17:17">
      <c r="Q2612" s="194"/>
    </row>
    <row r="2613" ht="15" customHeight="1" spans="17:17">
      <c r="Q2613" s="194"/>
    </row>
    <row r="2614" ht="15" customHeight="1" spans="17:17">
      <c r="Q2614" s="194"/>
    </row>
    <row r="2615" ht="15" customHeight="1" spans="17:17">
      <c r="Q2615" s="194"/>
    </row>
    <row r="2616" ht="15" customHeight="1" spans="17:17">
      <c r="Q2616" s="194"/>
    </row>
    <row r="2617" ht="15" customHeight="1" spans="17:17">
      <c r="Q2617" s="194"/>
    </row>
    <row r="2618" ht="15" customHeight="1" spans="17:17">
      <c r="Q2618" s="194"/>
    </row>
    <row r="2619" ht="15" customHeight="1" spans="17:17">
      <c r="Q2619" s="194"/>
    </row>
    <row r="2620" ht="15" customHeight="1" spans="17:17">
      <c r="Q2620" s="194"/>
    </row>
    <row r="2621" ht="15" customHeight="1" spans="17:17">
      <c r="Q2621" s="194"/>
    </row>
    <row r="2622" ht="15" customHeight="1" spans="17:17">
      <c r="Q2622" s="194"/>
    </row>
    <row r="2623" ht="15" customHeight="1" spans="17:17">
      <c r="Q2623" s="194"/>
    </row>
    <row r="2624" ht="15" customHeight="1" spans="17:17">
      <c r="Q2624" s="194"/>
    </row>
    <row r="2625" ht="15" customHeight="1" spans="17:17">
      <c r="Q2625" s="194"/>
    </row>
    <row r="2626" ht="15" customHeight="1" spans="17:17">
      <c r="Q2626" s="194"/>
    </row>
    <row r="2627" ht="15" customHeight="1" spans="17:17">
      <c r="Q2627" s="194"/>
    </row>
    <row r="2628" ht="15" customHeight="1" spans="17:17">
      <c r="Q2628" s="194"/>
    </row>
    <row r="2629" ht="15" customHeight="1" spans="17:17">
      <c r="Q2629" s="194"/>
    </row>
    <row r="2630" ht="15" customHeight="1" spans="17:17">
      <c r="Q2630" s="194"/>
    </row>
    <row r="2631" ht="15" customHeight="1" spans="17:17">
      <c r="Q2631" s="194"/>
    </row>
    <row r="2632" ht="15" customHeight="1" spans="17:17">
      <c r="Q2632" s="194"/>
    </row>
    <row r="2633" ht="15" customHeight="1" spans="17:17">
      <c r="Q2633" s="194"/>
    </row>
    <row r="2634" ht="15" customHeight="1" spans="17:17">
      <c r="Q2634" s="194"/>
    </row>
    <row r="2635" ht="15" customHeight="1" spans="17:17">
      <c r="Q2635" s="194"/>
    </row>
    <row r="2636" ht="15" customHeight="1" spans="17:17">
      <c r="Q2636" s="194"/>
    </row>
    <row r="2637" ht="15" customHeight="1" spans="17:17">
      <c r="Q2637" s="194"/>
    </row>
    <row r="2638" ht="15" customHeight="1" spans="17:17">
      <c r="Q2638" s="194"/>
    </row>
    <row r="2639" ht="15" customHeight="1" spans="17:17">
      <c r="Q2639" s="194"/>
    </row>
    <row r="2640" ht="15" customHeight="1" spans="17:17">
      <c r="Q2640" s="194"/>
    </row>
    <row r="2641" ht="15" customHeight="1" spans="17:17">
      <c r="Q2641" s="194"/>
    </row>
    <row r="2642" ht="15" customHeight="1" spans="17:17">
      <c r="Q2642" s="194"/>
    </row>
    <row r="2643" ht="15" customHeight="1" spans="17:17">
      <c r="Q2643" s="194"/>
    </row>
    <row r="2644" ht="15" customHeight="1" spans="17:17">
      <c r="Q2644" s="194"/>
    </row>
    <row r="2645" ht="15" customHeight="1" spans="17:17">
      <c r="Q2645" s="194"/>
    </row>
    <row r="2646" ht="15" customHeight="1" spans="17:17">
      <c r="Q2646" s="194"/>
    </row>
    <row r="2647" ht="15" customHeight="1" spans="17:17">
      <c r="Q2647" s="194"/>
    </row>
    <row r="2648" ht="15" customHeight="1" spans="17:17">
      <c r="Q2648" s="194"/>
    </row>
    <row r="2649" ht="15" customHeight="1" spans="17:17">
      <c r="Q2649" s="194"/>
    </row>
    <row r="2650" ht="15" customHeight="1" spans="17:17">
      <c r="Q2650" s="194"/>
    </row>
    <row r="2651" ht="15" customHeight="1" spans="17:17">
      <c r="Q2651" s="194"/>
    </row>
    <row r="2652" ht="15" customHeight="1" spans="17:17">
      <c r="Q2652" s="194"/>
    </row>
    <row r="2653" ht="15" customHeight="1" spans="17:17">
      <c r="Q2653" s="194"/>
    </row>
    <row r="2654" ht="15" customHeight="1" spans="17:17">
      <c r="Q2654" s="194"/>
    </row>
    <row r="2655" ht="15" customHeight="1" spans="17:17">
      <c r="Q2655" s="194"/>
    </row>
    <row r="2656" ht="15" customHeight="1" spans="17:17">
      <c r="Q2656" s="194"/>
    </row>
    <row r="2657" ht="15" customHeight="1" spans="17:17">
      <c r="Q2657" s="194"/>
    </row>
    <row r="2658" ht="15" customHeight="1" spans="17:17">
      <c r="Q2658" s="194"/>
    </row>
    <row r="2659" ht="15" customHeight="1" spans="17:17">
      <c r="Q2659" s="194"/>
    </row>
    <row r="2660" ht="15" customHeight="1" spans="17:17">
      <c r="Q2660" s="194"/>
    </row>
    <row r="2661" ht="15" customHeight="1" spans="17:17">
      <c r="Q2661" s="194"/>
    </row>
    <row r="2662" ht="15" customHeight="1" spans="17:17">
      <c r="Q2662" s="194"/>
    </row>
    <row r="2663" ht="15" customHeight="1" spans="17:17">
      <c r="Q2663" s="194"/>
    </row>
    <row r="2664" ht="15" customHeight="1" spans="17:17">
      <c r="Q2664" s="194"/>
    </row>
    <row r="2665" ht="15" customHeight="1" spans="17:17">
      <c r="Q2665" s="194"/>
    </row>
    <row r="2666" ht="15" customHeight="1" spans="17:17">
      <c r="Q2666" s="194"/>
    </row>
    <row r="2667" ht="15" customHeight="1" spans="17:17">
      <c r="Q2667" s="194"/>
    </row>
    <row r="2668" ht="15" customHeight="1" spans="17:17">
      <c r="Q2668" s="194"/>
    </row>
    <row r="2669" ht="15" customHeight="1" spans="17:17">
      <c r="Q2669" s="194"/>
    </row>
    <row r="2670" ht="15" customHeight="1" spans="17:17">
      <c r="Q2670" s="194"/>
    </row>
    <row r="2671" ht="15" customHeight="1" spans="17:17">
      <c r="Q2671" s="194"/>
    </row>
    <row r="2672" ht="15" customHeight="1" spans="17:17">
      <c r="Q2672" s="194"/>
    </row>
    <row r="2673" ht="15" customHeight="1" spans="17:17">
      <c r="Q2673" s="194"/>
    </row>
    <row r="2674" ht="15" customHeight="1" spans="17:17">
      <c r="Q2674" s="194"/>
    </row>
    <row r="2675" ht="15" customHeight="1" spans="17:17">
      <c r="Q2675" s="194"/>
    </row>
    <row r="2676" ht="15" customHeight="1" spans="17:17">
      <c r="Q2676" s="194"/>
    </row>
    <row r="2677" ht="15" customHeight="1" spans="17:17">
      <c r="Q2677" s="194"/>
    </row>
    <row r="2678" ht="15" customHeight="1" spans="17:17">
      <c r="Q2678" s="194"/>
    </row>
    <row r="2679" ht="15" customHeight="1" spans="17:17">
      <c r="Q2679" s="194"/>
    </row>
    <row r="2680" ht="15" customHeight="1" spans="17:17">
      <c r="Q2680" s="194"/>
    </row>
    <row r="2681" ht="15" customHeight="1" spans="17:17">
      <c r="Q2681" s="194"/>
    </row>
    <row r="2682" ht="15" customHeight="1" spans="17:17">
      <c r="Q2682" s="194"/>
    </row>
    <row r="2683" ht="15" customHeight="1" spans="17:17">
      <c r="Q2683" s="194"/>
    </row>
    <row r="2684" ht="15" customHeight="1" spans="17:17">
      <c r="Q2684" s="194"/>
    </row>
    <row r="2685" ht="15" customHeight="1" spans="17:17">
      <c r="Q2685" s="194"/>
    </row>
    <row r="2686" ht="15" customHeight="1" spans="17:17">
      <c r="Q2686" s="194"/>
    </row>
    <row r="2687" ht="15" customHeight="1" spans="17:17">
      <c r="Q2687" s="194"/>
    </row>
    <row r="2688" ht="15" customHeight="1" spans="17:17">
      <c r="Q2688" s="194"/>
    </row>
    <row r="2689" ht="15" customHeight="1" spans="17:17">
      <c r="Q2689" s="194"/>
    </row>
    <row r="2690" ht="15" customHeight="1" spans="17:17">
      <c r="Q2690" s="194"/>
    </row>
    <row r="2691" ht="15" customHeight="1" spans="17:17">
      <c r="Q2691" s="194"/>
    </row>
    <row r="2692" ht="15" customHeight="1" spans="17:17">
      <c r="Q2692" s="194"/>
    </row>
    <row r="2693" ht="15" customHeight="1" spans="17:17">
      <c r="Q2693" s="194"/>
    </row>
    <row r="2694" ht="15" customHeight="1" spans="17:17">
      <c r="Q2694" s="194"/>
    </row>
    <row r="2695" ht="15" customHeight="1" spans="17:17">
      <c r="Q2695" s="194"/>
    </row>
    <row r="2696" ht="15" customHeight="1" spans="17:17">
      <c r="Q2696" s="194"/>
    </row>
    <row r="2697" ht="15" customHeight="1" spans="17:17">
      <c r="Q2697" s="194"/>
    </row>
    <row r="2698" ht="15" customHeight="1" spans="17:17">
      <c r="Q2698" s="194"/>
    </row>
    <row r="2699" ht="15" customHeight="1" spans="17:17">
      <c r="Q2699" s="194"/>
    </row>
    <row r="2700" ht="15" customHeight="1" spans="17:17">
      <c r="Q2700" s="194"/>
    </row>
    <row r="2701" ht="15" customHeight="1" spans="17:17">
      <c r="Q2701" s="194"/>
    </row>
    <row r="2702" ht="15" customHeight="1" spans="17:17">
      <c r="Q2702" s="194"/>
    </row>
    <row r="2703" ht="15" customHeight="1" spans="17:17">
      <c r="Q2703" s="194"/>
    </row>
    <row r="2704" ht="15" customHeight="1" spans="17:17">
      <c r="Q2704" s="194"/>
    </row>
    <row r="2705" ht="15" customHeight="1" spans="17:17">
      <c r="Q2705" s="194"/>
    </row>
    <row r="2706" ht="15" customHeight="1" spans="17:17">
      <c r="Q2706" s="194"/>
    </row>
    <row r="2707" ht="15" customHeight="1" spans="17:17">
      <c r="Q2707" s="194"/>
    </row>
    <row r="2708" ht="15" customHeight="1" spans="17:17">
      <c r="Q2708" s="194"/>
    </row>
    <row r="2709" ht="15" customHeight="1" spans="17:17">
      <c r="Q2709" s="194"/>
    </row>
    <row r="2710" ht="15" customHeight="1" spans="17:17">
      <c r="Q2710" s="194"/>
    </row>
    <row r="2711" ht="15" customHeight="1" spans="17:17">
      <c r="Q2711" s="194"/>
    </row>
    <row r="2712" ht="15" customHeight="1" spans="17:17">
      <c r="Q2712" s="194"/>
    </row>
    <row r="2713" ht="15" customHeight="1" spans="17:17">
      <c r="Q2713" s="194"/>
    </row>
    <row r="2714" ht="15" customHeight="1" spans="17:17">
      <c r="Q2714" s="194"/>
    </row>
    <row r="2715" ht="15" customHeight="1" spans="17:17">
      <c r="Q2715" s="194"/>
    </row>
    <row r="2716" ht="15" customHeight="1" spans="17:17">
      <c r="Q2716" s="194"/>
    </row>
    <row r="2717" ht="15" customHeight="1" spans="17:17">
      <c r="Q2717" s="194"/>
    </row>
    <row r="2718" ht="15" customHeight="1" spans="17:17">
      <c r="Q2718" s="194"/>
    </row>
    <row r="2719" ht="15" customHeight="1" spans="17:17">
      <c r="Q2719" s="194"/>
    </row>
    <row r="2720" ht="15" customHeight="1" spans="17:17">
      <c r="Q2720" s="194"/>
    </row>
    <row r="2721" ht="15" customHeight="1" spans="17:17">
      <c r="Q2721" s="194"/>
    </row>
    <row r="2722" ht="15" customHeight="1" spans="17:17">
      <c r="Q2722" s="194"/>
    </row>
    <row r="2723" ht="15" customHeight="1" spans="17:17">
      <c r="Q2723" s="194"/>
    </row>
    <row r="2724" ht="15" customHeight="1" spans="17:17">
      <c r="Q2724" s="194"/>
    </row>
    <row r="2725" ht="15" customHeight="1" spans="17:17">
      <c r="Q2725" s="194"/>
    </row>
    <row r="2726" ht="15" customHeight="1" spans="17:17">
      <c r="Q2726" s="194"/>
    </row>
    <row r="2727" ht="15" customHeight="1" spans="17:17">
      <c r="Q2727" s="194"/>
    </row>
    <row r="2728" ht="15" customHeight="1" spans="17:17">
      <c r="Q2728" s="194"/>
    </row>
    <row r="2729" ht="15" customHeight="1" spans="17:17">
      <c r="Q2729" s="194"/>
    </row>
    <row r="2730" ht="15" customHeight="1" spans="17:17">
      <c r="Q2730" s="194"/>
    </row>
    <row r="2731" ht="15" customHeight="1" spans="17:17">
      <c r="Q2731" s="194"/>
    </row>
    <row r="2732" ht="15" customHeight="1" spans="17:17">
      <c r="Q2732" s="194"/>
    </row>
    <row r="2733" ht="15" customHeight="1" spans="17:17">
      <c r="Q2733" s="194"/>
    </row>
    <row r="2734" ht="15" customHeight="1" spans="17:17">
      <c r="Q2734" s="194"/>
    </row>
    <row r="2735" ht="15" customHeight="1" spans="17:17">
      <c r="Q2735" s="194"/>
    </row>
    <row r="2736" ht="15" customHeight="1" spans="17:17">
      <c r="Q2736" s="194"/>
    </row>
    <row r="2737" ht="15" customHeight="1" spans="17:17">
      <c r="Q2737" s="194"/>
    </row>
    <row r="2738" ht="15" customHeight="1" spans="17:17">
      <c r="Q2738" s="194"/>
    </row>
    <row r="2739" ht="15" customHeight="1" spans="17:17">
      <c r="Q2739" s="194"/>
    </row>
    <row r="2740" ht="15" customHeight="1" spans="17:17">
      <c r="Q2740" s="194"/>
    </row>
    <row r="2741" ht="15" customHeight="1" spans="17:17">
      <c r="Q2741" s="194"/>
    </row>
    <row r="2742" ht="15" customHeight="1" spans="17:17">
      <c r="Q2742" s="194"/>
    </row>
    <row r="2743" ht="15" customHeight="1" spans="17:17">
      <c r="Q2743" s="194"/>
    </row>
    <row r="2744" ht="15" customHeight="1" spans="17:17">
      <c r="Q2744" s="194"/>
    </row>
    <row r="2745" ht="15" customHeight="1" spans="17:17">
      <c r="Q2745" s="194"/>
    </row>
    <row r="2746" ht="15" customHeight="1" spans="17:17">
      <c r="Q2746" s="194"/>
    </row>
    <row r="2747" ht="15" customHeight="1" spans="17:17">
      <c r="Q2747" s="194"/>
    </row>
    <row r="2748" ht="15" customHeight="1" spans="17:17">
      <c r="Q2748" s="194"/>
    </row>
    <row r="2749" ht="15" customHeight="1" spans="17:17">
      <c r="Q2749" s="194"/>
    </row>
    <row r="2750" ht="15" customHeight="1" spans="17:17">
      <c r="Q2750" s="194"/>
    </row>
    <row r="2751" ht="15" customHeight="1" spans="17:17">
      <c r="Q2751" s="194"/>
    </row>
    <row r="2752" ht="15" customHeight="1" spans="17:17">
      <c r="Q2752" s="194"/>
    </row>
    <row r="2753" ht="15" customHeight="1" spans="17:17">
      <c r="Q2753" s="194"/>
    </row>
    <row r="2754" ht="15" customHeight="1" spans="17:17">
      <c r="Q2754" s="194"/>
    </row>
    <row r="2755" ht="15" customHeight="1" spans="17:17">
      <c r="Q2755" s="194"/>
    </row>
    <row r="2756" ht="15" customHeight="1" spans="17:17">
      <c r="Q2756" s="194"/>
    </row>
    <row r="2757" ht="15" customHeight="1" spans="17:17">
      <c r="Q2757" s="194"/>
    </row>
    <row r="2758" ht="15" customHeight="1" spans="17:17">
      <c r="Q2758" s="194"/>
    </row>
    <row r="2759" ht="15" customHeight="1" spans="17:17">
      <c r="Q2759" s="194"/>
    </row>
    <row r="2760" ht="15" customHeight="1" spans="17:17">
      <c r="Q2760" s="194"/>
    </row>
    <row r="2761" ht="15" customHeight="1" spans="17:17">
      <c r="Q2761" s="194"/>
    </row>
    <row r="2762" ht="15" customHeight="1" spans="17:17">
      <c r="Q2762" s="194"/>
    </row>
    <row r="2763" ht="15" customHeight="1" spans="17:17">
      <c r="Q2763" s="194"/>
    </row>
    <row r="2764" ht="15" customHeight="1" spans="17:17">
      <c r="Q2764" s="194"/>
    </row>
    <row r="2765" ht="15" customHeight="1" spans="17:17">
      <c r="Q2765" s="194"/>
    </row>
    <row r="2766" ht="15" customHeight="1" spans="17:17">
      <c r="Q2766" s="194"/>
    </row>
    <row r="2767" ht="15" customHeight="1" spans="17:17">
      <c r="Q2767" s="194"/>
    </row>
    <row r="2768" ht="15" customHeight="1" spans="17:17">
      <c r="Q2768" s="194"/>
    </row>
    <row r="2769" ht="15" customHeight="1" spans="17:17">
      <c r="Q2769" s="194"/>
    </row>
    <row r="2770" ht="15" customHeight="1" spans="17:17">
      <c r="Q2770" s="194"/>
    </row>
    <row r="2771" ht="15" customHeight="1" spans="17:17">
      <c r="Q2771" s="194"/>
    </row>
    <row r="2772" ht="15" customHeight="1" spans="17:17">
      <c r="Q2772" s="194"/>
    </row>
    <row r="2773" ht="15" customHeight="1" spans="17:17">
      <c r="Q2773" s="194"/>
    </row>
    <row r="2774" ht="15" customHeight="1" spans="17:17">
      <c r="Q2774" s="194"/>
    </row>
    <row r="2775" ht="15" customHeight="1" spans="17:17">
      <c r="Q2775" s="194"/>
    </row>
    <row r="2776" ht="15" customHeight="1" spans="17:17">
      <c r="Q2776" s="194"/>
    </row>
    <row r="2777" ht="15" customHeight="1" spans="17:17">
      <c r="Q2777" s="194"/>
    </row>
    <row r="2778" ht="15" customHeight="1" spans="17:17">
      <c r="Q2778" s="194"/>
    </row>
    <row r="2779" ht="15" customHeight="1" spans="17:17">
      <c r="Q2779" s="194"/>
    </row>
    <row r="2780" ht="15" customHeight="1" spans="17:17">
      <c r="Q2780" s="194"/>
    </row>
    <row r="2781" ht="15" customHeight="1" spans="17:17">
      <c r="Q2781" s="194"/>
    </row>
    <row r="2782" ht="15" customHeight="1" spans="17:17">
      <c r="Q2782" s="194"/>
    </row>
    <row r="2783" ht="15" customHeight="1" spans="17:17">
      <c r="Q2783" s="194"/>
    </row>
    <row r="2784" ht="15" customHeight="1" spans="17:17">
      <c r="Q2784" s="194"/>
    </row>
    <row r="2785" ht="15" customHeight="1" spans="17:17">
      <c r="Q2785" s="194"/>
    </row>
    <row r="2786" ht="15" customHeight="1" spans="17:17">
      <c r="Q2786" s="194"/>
    </row>
    <row r="2787" ht="15" customHeight="1" spans="17:17">
      <c r="Q2787" s="194"/>
    </row>
    <row r="2788" ht="15" customHeight="1" spans="17:17">
      <c r="Q2788" s="194"/>
    </row>
    <row r="2789" ht="15" customHeight="1" spans="17:17">
      <c r="Q2789" s="194"/>
    </row>
    <row r="2790" ht="15" customHeight="1" spans="17:17">
      <c r="Q2790" s="194"/>
    </row>
    <row r="2791" ht="15" customHeight="1" spans="17:17">
      <c r="Q2791" s="194"/>
    </row>
    <row r="2792" ht="15" customHeight="1" spans="17:17">
      <c r="Q2792" s="194"/>
    </row>
    <row r="2793" ht="15" customHeight="1" spans="17:17">
      <c r="Q2793" s="194"/>
    </row>
    <row r="2794" ht="15" customHeight="1" spans="17:17">
      <c r="Q2794" s="194"/>
    </row>
    <row r="2795" ht="15" customHeight="1" spans="17:17">
      <c r="Q2795" s="194"/>
    </row>
    <row r="2796" ht="15" customHeight="1" spans="17:17">
      <c r="Q2796" s="194"/>
    </row>
    <row r="2797" ht="15" customHeight="1" spans="17:17">
      <c r="Q2797" s="194"/>
    </row>
    <row r="2798" ht="15" customHeight="1" spans="17:17">
      <c r="Q2798" s="194"/>
    </row>
    <row r="2799" ht="15" customHeight="1" spans="17:17">
      <c r="Q2799" s="194"/>
    </row>
    <row r="2800" ht="15" customHeight="1" spans="17:17">
      <c r="Q2800" s="194"/>
    </row>
    <row r="2801" ht="15" customHeight="1" spans="17:17">
      <c r="Q2801" s="194"/>
    </row>
    <row r="2802" ht="15" customHeight="1" spans="17:17">
      <c r="Q2802" s="194"/>
    </row>
    <row r="2803" ht="15" customHeight="1" spans="17:17">
      <c r="Q2803" s="194"/>
    </row>
    <row r="2804" ht="15" customHeight="1" spans="17:17">
      <c r="Q2804" s="194"/>
    </row>
    <row r="2805" ht="15" customHeight="1" spans="17:17">
      <c r="Q2805" s="194"/>
    </row>
    <row r="2806" ht="15" customHeight="1" spans="17:17">
      <c r="Q2806" s="194"/>
    </row>
    <row r="2807" ht="15" customHeight="1" spans="17:17">
      <c r="Q2807" s="194"/>
    </row>
    <row r="2808" ht="15" customHeight="1" spans="17:17">
      <c r="Q2808" s="194"/>
    </row>
    <row r="2809" ht="15" customHeight="1" spans="17:17">
      <c r="Q2809" s="194"/>
    </row>
    <row r="2810" ht="15" customHeight="1" spans="17:17">
      <c r="Q2810" s="194"/>
    </row>
    <row r="2811" ht="15" customHeight="1" spans="17:17">
      <c r="Q2811" s="194"/>
    </row>
    <row r="2812" ht="15" customHeight="1" spans="17:17">
      <c r="Q2812" s="194"/>
    </row>
    <row r="2813" ht="15" customHeight="1" spans="17:17">
      <c r="Q2813" s="194"/>
    </row>
    <row r="2814" ht="15" customHeight="1" spans="17:17">
      <c r="Q2814" s="194"/>
    </row>
    <row r="2815" ht="15" customHeight="1" spans="17:17">
      <c r="Q2815" s="194"/>
    </row>
    <row r="2816" ht="15" customHeight="1" spans="17:17">
      <c r="Q2816" s="194"/>
    </row>
    <row r="2817" ht="15" customHeight="1" spans="17:17">
      <c r="Q2817" s="194"/>
    </row>
    <row r="2818" ht="15" customHeight="1" spans="17:17">
      <c r="Q2818" s="194"/>
    </row>
    <row r="2819" ht="15" customHeight="1" spans="17:17">
      <c r="Q2819" s="194"/>
    </row>
    <row r="2820" ht="15" customHeight="1" spans="17:17">
      <c r="Q2820" s="194"/>
    </row>
    <row r="2821" ht="15" customHeight="1" spans="17:17">
      <c r="Q2821" s="194"/>
    </row>
    <row r="2822" ht="15" customHeight="1" spans="17:17">
      <c r="Q2822" s="194"/>
    </row>
    <row r="2823" ht="15" customHeight="1" spans="17:17">
      <c r="Q2823" s="194"/>
    </row>
    <row r="2824" ht="15" customHeight="1" spans="17:17">
      <c r="Q2824" s="194"/>
    </row>
    <row r="2825" ht="15" customHeight="1" spans="17:17">
      <c r="Q2825" s="194"/>
    </row>
    <row r="2826" ht="15" customHeight="1" spans="17:17">
      <c r="Q2826" s="194"/>
    </row>
    <row r="2827" ht="15" customHeight="1" spans="17:17">
      <c r="Q2827" s="194"/>
    </row>
    <row r="2828" ht="15" customHeight="1" spans="17:17">
      <c r="Q2828" s="194"/>
    </row>
    <row r="2829" ht="15" customHeight="1" spans="17:17">
      <c r="Q2829" s="194"/>
    </row>
    <row r="2830" ht="15" customHeight="1" spans="17:17">
      <c r="Q2830" s="194"/>
    </row>
    <row r="2831" ht="15" customHeight="1" spans="17:17">
      <c r="Q2831" s="194"/>
    </row>
    <row r="2832" ht="15" customHeight="1" spans="17:17">
      <c r="Q2832" s="194"/>
    </row>
    <row r="2833" ht="15" customHeight="1" spans="17:17">
      <c r="Q2833" s="194"/>
    </row>
    <row r="2834" ht="15" customHeight="1" spans="17:17">
      <c r="Q2834" s="194"/>
    </row>
    <row r="2835" ht="15" customHeight="1" spans="17:17">
      <c r="Q2835" s="194"/>
    </row>
    <row r="2836" ht="15" customHeight="1" spans="17:17">
      <c r="Q2836" s="194"/>
    </row>
    <row r="2837" ht="15" customHeight="1" spans="17:17">
      <c r="Q2837" s="194"/>
    </row>
    <row r="2838" ht="15" customHeight="1" spans="17:17">
      <c r="Q2838" s="194"/>
    </row>
    <row r="2839" ht="15" customHeight="1" spans="17:17">
      <c r="Q2839" s="194"/>
    </row>
    <row r="2840" ht="15" customHeight="1" spans="17:17">
      <c r="Q2840" s="194"/>
    </row>
    <row r="2841" ht="15" customHeight="1" spans="17:17">
      <c r="Q2841" s="194"/>
    </row>
    <row r="2842" ht="15" customHeight="1" spans="17:17">
      <c r="Q2842" s="194"/>
    </row>
    <row r="2843" ht="15" customHeight="1" spans="17:17">
      <c r="Q2843" s="194"/>
    </row>
    <row r="2844" ht="15" customHeight="1" spans="17:17">
      <c r="Q2844" s="194"/>
    </row>
    <row r="2845" ht="15" customHeight="1" spans="17:17">
      <c r="Q2845" s="194"/>
    </row>
    <row r="2846" ht="15" customHeight="1" spans="17:17">
      <c r="Q2846" s="194"/>
    </row>
    <row r="2847" ht="15" customHeight="1" spans="17:17">
      <c r="Q2847" s="194"/>
    </row>
    <row r="2848" ht="15" customHeight="1" spans="17:17">
      <c r="Q2848" s="194"/>
    </row>
    <row r="2849" ht="15" customHeight="1" spans="17:17">
      <c r="Q2849" s="194"/>
    </row>
    <row r="2850" ht="15" customHeight="1" spans="17:17">
      <c r="Q2850" s="194"/>
    </row>
    <row r="2851" ht="15" customHeight="1" spans="17:17">
      <c r="Q2851" s="194"/>
    </row>
    <row r="2852" ht="15" customHeight="1" spans="17:17">
      <c r="Q2852" s="194"/>
    </row>
    <row r="2853" ht="15" customHeight="1" spans="17:17">
      <c r="Q2853" s="194"/>
    </row>
    <row r="2854" ht="15" customHeight="1" spans="17:17">
      <c r="Q2854" s="194"/>
    </row>
    <row r="2855" ht="15" customHeight="1" spans="17:17">
      <c r="Q2855" s="194"/>
    </row>
    <row r="2856" ht="15" customHeight="1" spans="17:17">
      <c r="Q2856" s="194"/>
    </row>
    <row r="2857" ht="15" customHeight="1" spans="17:17">
      <c r="Q2857" s="194"/>
    </row>
    <row r="2858" ht="15" customHeight="1" spans="17:17">
      <c r="Q2858" s="194"/>
    </row>
    <row r="2859" ht="15" customHeight="1" spans="17:17">
      <c r="Q2859" s="194"/>
    </row>
    <row r="2860" ht="15" customHeight="1" spans="17:17">
      <c r="Q2860" s="194"/>
    </row>
    <row r="2861" ht="15" customHeight="1" spans="17:17">
      <c r="Q2861" s="194"/>
    </row>
    <row r="2862" ht="15" customHeight="1" spans="17:17">
      <c r="Q2862" s="194"/>
    </row>
    <row r="2863" ht="15" customHeight="1" spans="17:17">
      <c r="Q2863" s="194"/>
    </row>
    <row r="2864" ht="15" customHeight="1" spans="17:17">
      <c r="Q2864" s="194"/>
    </row>
    <row r="2865" ht="15" customHeight="1" spans="17:17">
      <c r="Q2865" s="194"/>
    </row>
    <row r="2866" ht="15" customHeight="1" spans="17:17">
      <c r="Q2866" s="194"/>
    </row>
    <row r="2867" ht="15" customHeight="1" spans="17:17">
      <c r="Q2867" s="194"/>
    </row>
    <row r="2868" ht="15" customHeight="1" spans="17:17">
      <c r="Q2868" s="194"/>
    </row>
    <row r="2869" ht="15" customHeight="1" spans="17:17">
      <c r="Q2869" s="194"/>
    </row>
    <row r="2870" ht="15" customHeight="1" spans="17:17">
      <c r="Q2870" s="194"/>
    </row>
    <row r="2871" ht="15" customHeight="1" spans="17:17">
      <c r="Q2871" s="194"/>
    </row>
    <row r="2872" ht="15" customHeight="1" spans="17:17">
      <c r="Q2872" s="196"/>
    </row>
    <row r="2873" ht="15" customHeight="1" spans="17:17">
      <c r="Q2873" s="196"/>
    </row>
    <row r="2874" ht="15" customHeight="1" spans="17:17">
      <c r="Q2874" s="196"/>
    </row>
  </sheetData>
  <mergeCells count="20">
    <mergeCell ref="A1:P1"/>
    <mergeCell ref="A3:P3"/>
    <mergeCell ref="K5:L5"/>
    <mergeCell ref="M5:O5"/>
    <mergeCell ref="A38:D38"/>
    <mergeCell ref="A39:D39"/>
    <mergeCell ref="A40:D40"/>
    <mergeCell ref="A5:A6"/>
    <mergeCell ref="B5:B6"/>
    <mergeCell ref="C5:C6"/>
    <mergeCell ref="D5:D6"/>
    <mergeCell ref="E5:E6"/>
    <mergeCell ref="F5:F6"/>
    <mergeCell ref="G5:G6"/>
    <mergeCell ref="H5:H6"/>
    <mergeCell ref="I5:I6"/>
    <mergeCell ref="J5:J6"/>
    <mergeCell ref="L10:L14"/>
    <mergeCell ref="P5:P6"/>
    <mergeCell ref="Q5:Q6"/>
  </mergeCells>
  <printOptions horizontalCentered="1"/>
  <pageMargins left="0.551181102362205" right="0.551181102362205" top="0.984251968503937" bottom="0.83" header="0.511811023622047" footer="0.590551181102362"/>
  <pageSetup paperSize="9" scale="62" fitToHeight="0" orientation="landscape"/>
  <headerFooter alignWithMargins="0">
    <oddFooter>&amp;C&amp;9共&amp;N页第&amp;P页
</odd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017"/>
  <sheetViews>
    <sheetView view="pageBreakPreview" zoomScale="90" zoomScaleNormal="100" topLeftCell="A175" workbookViewId="0">
      <selection activeCell="A135" sqref="$A135:$XFD135"/>
    </sheetView>
  </sheetViews>
  <sheetFormatPr defaultColWidth="9" defaultRowHeight="15.75"/>
  <cols>
    <col min="1" max="1" width="4.6" style="134" customWidth="1"/>
    <col min="2" max="2" width="14.7" style="134" customWidth="1"/>
    <col min="3" max="3" width="21.1" style="134" customWidth="1"/>
    <col min="4" max="4" width="22.6" style="134" customWidth="1"/>
    <col min="5" max="5" width="17.5" style="135" customWidth="1"/>
    <col min="6" max="6" width="22.4" style="136" customWidth="1"/>
    <col min="7" max="7" width="4.7" style="137" customWidth="1"/>
    <col min="8" max="8" width="4.6" style="137" customWidth="1"/>
    <col min="9" max="9" width="13.6" style="134" customWidth="1"/>
    <col min="10" max="10" width="9.5" style="134" hidden="1" customWidth="1"/>
    <col min="11" max="11" width="14.4" style="134" customWidth="1"/>
    <col min="12" max="12" width="12.6" style="134" customWidth="1"/>
    <col min="13" max="13" width="12.6" style="138" customWidth="1" outlineLevel="1"/>
    <col min="14" max="14" width="8" style="134" hidden="1" customWidth="1" outlineLevel="1"/>
    <col min="15" max="15" width="6.7" style="134" hidden="1" customWidth="1" outlineLevel="1"/>
    <col min="16" max="16" width="25.6" style="139" customWidth="1" outlineLevel="1"/>
    <col min="17" max="17" width="4.6" style="134" customWidth="1" outlineLevel="1"/>
    <col min="18" max="18" width="9" style="134"/>
    <col min="19" max="19" width="9" style="134" hidden="1" customWidth="1"/>
    <col min="20" max="16384" width="9" style="134"/>
  </cols>
  <sheetData>
    <row r="1" ht="24.9" customHeight="1" spans="1:16">
      <c r="A1" s="140" t="s">
        <v>5082</v>
      </c>
      <c r="B1" s="140"/>
      <c r="C1" s="140"/>
      <c r="D1" s="140"/>
      <c r="E1" s="140"/>
      <c r="F1" s="140"/>
      <c r="G1" s="140"/>
      <c r="H1" s="140"/>
      <c r="I1" s="140"/>
      <c r="J1" s="140"/>
      <c r="K1" s="140"/>
      <c r="L1" s="140"/>
      <c r="M1" s="134"/>
      <c r="P1" s="134"/>
    </row>
    <row r="2" ht="14.1" customHeight="1" spans="1:16">
      <c r="A2" s="141"/>
      <c r="B2" s="141"/>
      <c r="C2" s="141"/>
      <c r="D2" s="142"/>
      <c r="E2" s="143"/>
      <c r="F2" s="144"/>
      <c r="G2" s="143"/>
      <c r="H2" s="143"/>
      <c r="I2" s="142"/>
      <c r="J2" s="142"/>
      <c r="K2" s="142"/>
      <c r="L2" s="142"/>
      <c r="N2" s="142"/>
      <c r="O2" s="142"/>
      <c r="P2" s="168" t="s">
        <v>3875</v>
      </c>
    </row>
    <row r="3" ht="14.1" customHeight="1" spans="1:16">
      <c r="A3" s="143" t="s">
        <v>5083</v>
      </c>
      <c r="B3" s="143"/>
      <c r="C3" s="143"/>
      <c r="D3" s="143"/>
      <c r="E3" s="143"/>
      <c r="F3" s="143"/>
      <c r="G3" s="143"/>
      <c r="H3" s="143"/>
      <c r="I3" s="143"/>
      <c r="J3" s="143"/>
      <c r="K3" s="143"/>
      <c r="L3" s="143"/>
      <c r="M3" s="169"/>
      <c r="N3" s="169"/>
      <c r="O3" s="169"/>
      <c r="P3" s="169"/>
    </row>
    <row r="4" ht="15.9" customHeight="1" spans="1:16">
      <c r="A4" s="145" t="s">
        <v>5478</v>
      </c>
      <c r="B4" s="145"/>
      <c r="C4" s="142"/>
      <c r="D4" s="142"/>
      <c r="E4" s="143"/>
      <c r="F4" s="144"/>
      <c r="G4" s="143"/>
      <c r="H4" s="143"/>
      <c r="I4" s="142"/>
      <c r="J4" s="142"/>
      <c r="K4" s="142"/>
      <c r="L4" s="142"/>
      <c r="N4" s="142"/>
      <c r="O4" s="142"/>
      <c r="P4" s="170" t="s">
        <v>3878</v>
      </c>
    </row>
    <row r="5" s="133" customFormat="1" ht="20.1" customHeight="1" spans="1:17">
      <c r="A5" s="146" t="s">
        <v>134</v>
      </c>
      <c r="B5" s="147" t="s">
        <v>5085</v>
      </c>
      <c r="C5" s="148" t="s">
        <v>5086</v>
      </c>
      <c r="D5" s="148" t="s">
        <v>5087</v>
      </c>
      <c r="E5" s="148" t="s">
        <v>331</v>
      </c>
      <c r="F5" s="148" t="s">
        <v>3771</v>
      </c>
      <c r="G5" s="146" t="s">
        <v>335</v>
      </c>
      <c r="H5" s="148" t="s">
        <v>332</v>
      </c>
      <c r="I5" s="148" t="s">
        <v>5088</v>
      </c>
      <c r="J5" s="148" t="s">
        <v>3790</v>
      </c>
      <c r="K5" s="146" t="s">
        <v>139</v>
      </c>
      <c r="L5" s="146"/>
      <c r="M5" s="171" t="s">
        <v>140</v>
      </c>
      <c r="N5" s="172" t="s">
        <v>339</v>
      </c>
      <c r="O5" s="146" t="s">
        <v>176</v>
      </c>
      <c r="P5" s="173" t="s">
        <v>143</v>
      </c>
      <c r="Q5" s="190" t="s">
        <v>5089</v>
      </c>
    </row>
    <row r="6" s="133" customFormat="1" ht="20.1" customHeight="1" spans="1:17">
      <c r="A6" s="146"/>
      <c r="B6" s="149"/>
      <c r="C6" s="148"/>
      <c r="D6" s="148"/>
      <c r="E6" s="148"/>
      <c r="F6" s="148"/>
      <c r="G6" s="146"/>
      <c r="H6" s="148"/>
      <c r="I6" s="148"/>
      <c r="J6" s="148"/>
      <c r="K6" s="172" t="s">
        <v>3854</v>
      </c>
      <c r="L6" s="172" t="s">
        <v>3855</v>
      </c>
      <c r="M6" s="171"/>
      <c r="N6" s="172"/>
      <c r="O6" s="146"/>
      <c r="P6" s="173"/>
      <c r="Q6" s="190"/>
    </row>
    <row r="7" s="133" customFormat="1" ht="21" customHeight="1" spans="1:19">
      <c r="A7" s="146">
        <v>1</v>
      </c>
      <c r="B7" s="150">
        <v>2</v>
      </c>
      <c r="C7" s="151" t="s">
        <v>5479</v>
      </c>
      <c r="D7" s="152" t="s">
        <v>5480</v>
      </c>
      <c r="E7" s="36" t="s">
        <v>5481</v>
      </c>
      <c r="F7" s="153" t="s">
        <v>5440</v>
      </c>
      <c r="G7" s="154">
        <v>1</v>
      </c>
      <c r="H7" s="155" t="s">
        <v>342</v>
      </c>
      <c r="I7" s="151" t="s">
        <v>5482</v>
      </c>
      <c r="J7" s="174"/>
      <c r="K7" s="184">
        <v>39103.22</v>
      </c>
      <c r="L7" s="184">
        <v>1955.16</v>
      </c>
      <c r="M7" s="184">
        <f>1650*Q7</f>
        <v>1650</v>
      </c>
      <c r="N7" s="178"/>
      <c r="O7" s="179"/>
      <c r="P7" s="180" t="s">
        <v>5483</v>
      </c>
      <c r="Q7" s="191">
        <v>1</v>
      </c>
      <c r="R7" s="180"/>
      <c r="S7" s="192"/>
    </row>
    <row r="8" s="133" customFormat="1" ht="21" customHeight="1" spans="1:19">
      <c r="A8" s="146">
        <v>2</v>
      </c>
      <c r="B8" s="150">
        <v>3</v>
      </c>
      <c r="C8" s="151" t="s">
        <v>5484</v>
      </c>
      <c r="D8" s="152" t="s">
        <v>5480</v>
      </c>
      <c r="E8" s="36" t="s">
        <v>5485</v>
      </c>
      <c r="F8" s="153" t="s">
        <v>5486</v>
      </c>
      <c r="G8" s="154">
        <v>1</v>
      </c>
      <c r="H8" s="155" t="s">
        <v>342</v>
      </c>
      <c r="I8" s="151" t="s">
        <v>5482</v>
      </c>
      <c r="J8" s="174"/>
      <c r="K8" s="184">
        <v>39103.22</v>
      </c>
      <c r="L8" s="184">
        <v>1955.16</v>
      </c>
      <c r="M8" s="184">
        <f t="shared" ref="M8:M11" si="0">1650*Q8</f>
        <v>1650</v>
      </c>
      <c r="N8" s="178"/>
      <c r="O8" s="179"/>
      <c r="P8" s="180" t="s">
        <v>5483</v>
      </c>
      <c r="Q8" s="191">
        <v>1</v>
      </c>
      <c r="S8" s="192">
        <v>14</v>
      </c>
    </row>
    <row r="9" s="133" customFormat="1" ht="21" customHeight="1" spans="1:19">
      <c r="A9" s="146">
        <v>3</v>
      </c>
      <c r="B9" s="150">
        <v>6</v>
      </c>
      <c r="C9" s="152" t="s">
        <v>5487</v>
      </c>
      <c r="D9" s="152" t="s">
        <v>5488</v>
      </c>
      <c r="E9" s="152" t="s">
        <v>5489</v>
      </c>
      <c r="F9" s="153" t="s">
        <v>5486</v>
      </c>
      <c r="G9" s="154">
        <v>1</v>
      </c>
      <c r="H9" s="155" t="s">
        <v>342</v>
      </c>
      <c r="I9" s="152" t="s">
        <v>5490</v>
      </c>
      <c r="J9" s="174"/>
      <c r="K9" s="184">
        <v>205783.04</v>
      </c>
      <c r="L9" s="184">
        <v>10289.15</v>
      </c>
      <c r="M9" s="184">
        <f t="shared" si="0"/>
        <v>2145</v>
      </c>
      <c r="N9" s="178"/>
      <c r="O9" s="179"/>
      <c r="P9" s="180" t="s">
        <v>5483</v>
      </c>
      <c r="Q9" s="191">
        <v>1.3</v>
      </c>
      <c r="S9" s="192">
        <v>14</v>
      </c>
    </row>
    <row r="10" s="133" customFormat="1" ht="21" customHeight="1" spans="1:19">
      <c r="A10" s="146">
        <v>4</v>
      </c>
      <c r="B10" s="150">
        <v>7</v>
      </c>
      <c r="C10" s="151" t="s">
        <v>5491</v>
      </c>
      <c r="D10" s="152" t="s">
        <v>5492</v>
      </c>
      <c r="E10" s="151" t="s">
        <v>5493</v>
      </c>
      <c r="F10" s="153" t="s">
        <v>5494</v>
      </c>
      <c r="G10" s="154">
        <v>1</v>
      </c>
      <c r="H10" s="155" t="s">
        <v>342</v>
      </c>
      <c r="I10" s="151" t="s">
        <v>5495</v>
      </c>
      <c r="J10" s="174"/>
      <c r="K10" s="184">
        <v>143000</v>
      </c>
      <c r="L10" s="184">
        <v>7150</v>
      </c>
      <c r="M10" s="184">
        <f t="shared" si="0"/>
        <v>2475</v>
      </c>
      <c r="N10" s="178"/>
      <c r="O10" s="179"/>
      <c r="P10" s="180" t="s">
        <v>5483</v>
      </c>
      <c r="Q10" s="191">
        <v>1.5</v>
      </c>
      <c r="S10" s="192">
        <v>11</v>
      </c>
    </row>
    <row r="11" s="133" customFormat="1" ht="21" customHeight="1" spans="1:19">
      <c r="A11" s="146">
        <v>5</v>
      </c>
      <c r="B11" s="150">
        <v>8</v>
      </c>
      <c r="C11" s="152" t="s">
        <v>5496</v>
      </c>
      <c r="D11" s="156" t="s">
        <v>5139</v>
      </c>
      <c r="E11" s="159"/>
      <c r="F11" s="153" t="s">
        <v>5440</v>
      </c>
      <c r="G11" s="157">
        <v>1</v>
      </c>
      <c r="H11" s="155" t="s">
        <v>342</v>
      </c>
      <c r="I11" s="181">
        <v>20110706</v>
      </c>
      <c r="J11" s="174"/>
      <c r="K11" s="184">
        <v>66000</v>
      </c>
      <c r="L11" s="184">
        <v>3300</v>
      </c>
      <c r="M11" s="184">
        <f t="shared" si="0"/>
        <v>3300</v>
      </c>
      <c r="N11" s="178"/>
      <c r="O11" s="179"/>
      <c r="P11" s="198"/>
      <c r="Q11" s="191">
        <v>2</v>
      </c>
      <c r="S11" s="192">
        <v>16</v>
      </c>
    </row>
    <row r="12" s="133" customFormat="1" ht="21" customHeight="1" spans="1:19">
      <c r="A12" s="146">
        <v>6</v>
      </c>
      <c r="B12" s="150">
        <v>9</v>
      </c>
      <c r="C12" s="152" t="s">
        <v>5497</v>
      </c>
      <c r="D12" s="156" t="s">
        <v>5139</v>
      </c>
      <c r="E12" s="159"/>
      <c r="F12" s="153" t="s">
        <v>5440</v>
      </c>
      <c r="G12" s="157">
        <v>1</v>
      </c>
      <c r="H12" s="155" t="s">
        <v>342</v>
      </c>
      <c r="I12" s="181">
        <v>20110706</v>
      </c>
      <c r="J12" s="174"/>
      <c r="K12" s="184">
        <v>66000</v>
      </c>
      <c r="L12" s="184">
        <v>3300</v>
      </c>
      <c r="M12" s="184">
        <f t="shared" ref="M12:M75" si="1">1650*Q12</f>
        <v>3300</v>
      </c>
      <c r="N12" s="178"/>
      <c r="O12" s="179"/>
      <c r="P12" s="198"/>
      <c r="Q12" s="191">
        <v>2</v>
      </c>
      <c r="S12" s="192">
        <v>11.5</v>
      </c>
    </row>
    <row r="13" s="133" customFormat="1" ht="21" customHeight="1" spans="1:19">
      <c r="A13" s="146">
        <v>7</v>
      </c>
      <c r="B13" s="150">
        <v>16</v>
      </c>
      <c r="C13" s="152" t="s">
        <v>5498</v>
      </c>
      <c r="D13" s="156" t="s">
        <v>5139</v>
      </c>
      <c r="E13" s="159"/>
      <c r="F13" s="153" t="s">
        <v>5440</v>
      </c>
      <c r="G13" s="157">
        <v>1</v>
      </c>
      <c r="H13" s="155" t="s">
        <v>342</v>
      </c>
      <c r="I13" s="181">
        <v>2012</v>
      </c>
      <c r="J13" s="174"/>
      <c r="K13" s="184">
        <v>63000</v>
      </c>
      <c r="L13" s="184">
        <v>3150</v>
      </c>
      <c r="M13" s="184">
        <f t="shared" si="1"/>
        <v>2145</v>
      </c>
      <c r="N13" s="178"/>
      <c r="O13" s="179"/>
      <c r="P13" s="198"/>
      <c r="Q13" s="191">
        <v>1.3</v>
      </c>
      <c r="S13" s="192">
        <v>11.5</v>
      </c>
    </row>
    <row r="14" s="133" customFormat="1" ht="21" customHeight="1" spans="1:19">
      <c r="A14" s="146">
        <v>8</v>
      </c>
      <c r="B14" s="150">
        <v>27</v>
      </c>
      <c r="C14" s="152" t="s">
        <v>5499</v>
      </c>
      <c r="D14" s="156" t="s">
        <v>5500</v>
      </c>
      <c r="E14" s="159"/>
      <c r="F14" s="153" t="s">
        <v>5440</v>
      </c>
      <c r="G14" s="157">
        <v>1</v>
      </c>
      <c r="H14" s="155" t="s">
        <v>342</v>
      </c>
      <c r="I14" s="181">
        <v>20100401</v>
      </c>
      <c r="J14" s="174"/>
      <c r="K14" s="184">
        <v>41600</v>
      </c>
      <c r="L14" s="184">
        <v>2080</v>
      </c>
      <c r="M14" s="184">
        <f t="shared" si="1"/>
        <v>49.5</v>
      </c>
      <c r="N14" s="178"/>
      <c r="O14" s="179"/>
      <c r="P14" s="180"/>
      <c r="Q14" s="191">
        <v>0.03</v>
      </c>
      <c r="S14" s="192">
        <v>1</v>
      </c>
    </row>
    <row r="15" s="133" customFormat="1" ht="21" customHeight="1" spans="1:19">
      <c r="A15" s="146">
        <v>9</v>
      </c>
      <c r="B15" s="150">
        <v>28</v>
      </c>
      <c r="C15" s="152" t="s">
        <v>5501</v>
      </c>
      <c r="D15" s="156" t="s">
        <v>5502</v>
      </c>
      <c r="E15" s="159"/>
      <c r="F15" s="162" t="s">
        <v>5440</v>
      </c>
      <c r="G15" s="157">
        <v>1</v>
      </c>
      <c r="H15" s="155" t="s">
        <v>342</v>
      </c>
      <c r="I15" s="181">
        <v>20090628</v>
      </c>
      <c r="J15" s="174"/>
      <c r="K15" s="184">
        <v>6200</v>
      </c>
      <c r="L15" s="184">
        <v>310</v>
      </c>
      <c r="M15" s="184">
        <f t="shared" si="1"/>
        <v>4125</v>
      </c>
      <c r="N15" s="178"/>
      <c r="O15" s="179"/>
      <c r="P15" s="180"/>
      <c r="Q15" s="191">
        <v>2.5</v>
      </c>
      <c r="S15" s="192">
        <v>1</v>
      </c>
    </row>
    <row r="16" s="133" customFormat="1" ht="21" customHeight="1" spans="1:19">
      <c r="A16" s="146">
        <v>10</v>
      </c>
      <c r="B16" s="150">
        <v>29</v>
      </c>
      <c r="C16" s="152" t="s">
        <v>5503</v>
      </c>
      <c r="D16" s="156" t="s">
        <v>5504</v>
      </c>
      <c r="E16" s="159"/>
      <c r="F16" s="162" t="s">
        <v>5505</v>
      </c>
      <c r="G16" s="157">
        <v>1</v>
      </c>
      <c r="H16" s="155" t="s">
        <v>342</v>
      </c>
      <c r="I16" s="181">
        <v>20101220</v>
      </c>
      <c r="J16" s="174"/>
      <c r="K16" s="184">
        <v>4550</v>
      </c>
      <c r="L16" s="184">
        <v>227.5</v>
      </c>
      <c r="M16" s="184">
        <f t="shared" si="1"/>
        <v>990</v>
      </c>
      <c r="N16" s="178"/>
      <c r="O16" s="179"/>
      <c r="P16" s="180"/>
      <c r="Q16" s="191">
        <v>0.6</v>
      </c>
      <c r="S16" s="192">
        <v>1.4</v>
      </c>
    </row>
    <row r="17" s="133" customFormat="1" ht="21" customHeight="1" spans="1:19">
      <c r="A17" s="146">
        <v>11</v>
      </c>
      <c r="B17" s="150">
        <v>30</v>
      </c>
      <c r="C17" s="152" t="s">
        <v>5506</v>
      </c>
      <c r="D17" s="156" t="s">
        <v>5507</v>
      </c>
      <c r="E17" s="159"/>
      <c r="F17" s="162" t="s">
        <v>5505</v>
      </c>
      <c r="G17" s="157">
        <v>1</v>
      </c>
      <c r="H17" s="155" t="s">
        <v>342</v>
      </c>
      <c r="I17" s="181">
        <v>20101231</v>
      </c>
      <c r="J17" s="174"/>
      <c r="K17" s="184">
        <v>2300</v>
      </c>
      <c r="L17" s="184">
        <v>115</v>
      </c>
      <c r="M17" s="184">
        <f t="shared" si="1"/>
        <v>1320</v>
      </c>
      <c r="N17" s="178"/>
      <c r="O17" s="179"/>
      <c r="P17" s="199"/>
      <c r="Q17" s="191">
        <v>0.8</v>
      </c>
      <c r="S17" s="192">
        <v>1.4</v>
      </c>
    </row>
    <row r="18" s="133" customFormat="1" ht="21" customHeight="1" spans="1:19">
      <c r="A18" s="146">
        <v>12</v>
      </c>
      <c r="B18" s="150">
        <v>31</v>
      </c>
      <c r="C18" s="152" t="s">
        <v>5508</v>
      </c>
      <c r="D18" s="156" t="s">
        <v>5509</v>
      </c>
      <c r="E18" s="159"/>
      <c r="F18" s="153" t="s">
        <v>5440</v>
      </c>
      <c r="G18" s="157">
        <v>1</v>
      </c>
      <c r="H18" s="155" t="s">
        <v>342</v>
      </c>
      <c r="I18" s="181">
        <v>20110916</v>
      </c>
      <c r="J18" s="174"/>
      <c r="K18" s="184">
        <v>73000</v>
      </c>
      <c r="L18" s="184">
        <v>3650</v>
      </c>
      <c r="M18" s="184">
        <f t="shared" si="1"/>
        <v>3300</v>
      </c>
      <c r="N18" s="178"/>
      <c r="O18" s="179"/>
      <c r="P18" s="198"/>
      <c r="Q18" s="191">
        <v>2</v>
      </c>
      <c r="S18" s="192">
        <v>1</v>
      </c>
    </row>
    <row r="19" s="133" customFormat="1" ht="21" customHeight="1" spans="1:19">
      <c r="A19" s="146">
        <v>13</v>
      </c>
      <c r="B19" s="150">
        <v>32</v>
      </c>
      <c r="C19" s="152" t="s">
        <v>5510</v>
      </c>
      <c r="D19" s="156" t="s">
        <v>5511</v>
      </c>
      <c r="E19" s="159"/>
      <c r="F19" s="153" t="s">
        <v>5512</v>
      </c>
      <c r="G19" s="157">
        <v>1</v>
      </c>
      <c r="H19" s="155" t="s">
        <v>342</v>
      </c>
      <c r="I19" s="181">
        <v>20121225</v>
      </c>
      <c r="J19" s="174"/>
      <c r="K19" s="184">
        <v>14900</v>
      </c>
      <c r="L19" s="184">
        <v>745</v>
      </c>
      <c r="M19" s="184">
        <f t="shared" si="1"/>
        <v>132</v>
      </c>
      <c r="N19" s="178"/>
      <c r="O19" s="179"/>
      <c r="P19" s="198"/>
      <c r="Q19" s="191">
        <v>0.08</v>
      </c>
      <c r="S19" s="192">
        <v>1.4</v>
      </c>
    </row>
    <row r="20" s="133" customFormat="1" ht="21" customHeight="1" spans="1:19">
      <c r="A20" s="146">
        <v>14</v>
      </c>
      <c r="B20" s="150">
        <v>33</v>
      </c>
      <c r="C20" s="152" t="s">
        <v>5513</v>
      </c>
      <c r="D20" s="156" t="s">
        <v>365</v>
      </c>
      <c r="E20" s="159"/>
      <c r="F20" s="153" t="s">
        <v>5512</v>
      </c>
      <c r="G20" s="157">
        <v>1</v>
      </c>
      <c r="H20" s="155" t="s">
        <v>342</v>
      </c>
      <c r="I20" s="181">
        <v>20130128</v>
      </c>
      <c r="J20" s="174"/>
      <c r="K20" s="184">
        <v>3000</v>
      </c>
      <c r="L20" s="184">
        <v>150</v>
      </c>
      <c r="M20" s="184">
        <f t="shared" si="1"/>
        <v>49.5</v>
      </c>
      <c r="N20" s="178"/>
      <c r="O20" s="179"/>
      <c r="P20" s="198"/>
      <c r="Q20" s="191">
        <v>0.03</v>
      </c>
      <c r="S20" s="192">
        <v>1.5</v>
      </c>
    </row>
    <row r="21" s="133" customFormat="1" ht="21" customHeight="1" spans="1:19">
      <c r="A21" s="146">
        <v>15</v>
      </c>
      <c r="B21" s="150">
        <v>34</v>
      </c>
      <c r="C21" s="152" t="s">
        <v>5514</v>
      </c>
      <c r="D21" s="156" t="s">
        <v>5515</v>
      </c>
      <c r="E21" s="159"/>
      <c r="F21" s="153" t="s">
        <v>5494</v>
      </c>
      <c r="G21" s="160">
        <v>1</v>
      </c>
      <c r="H21" s="155" t="s">
        <v>342</v>
      </c>
      <c r="I21" s="181">
        <v>20091007</v>
      </c>
      <c r="J21" s="174"/>
      <c r="K21" s="184">
        <v>3000</v>
      </c>
      <c r="L21" s="184">
        <v>150</v>
      </c>
      <c r="M21" s="184">
        <f t="shared" si="1"/>
        <v>330</v>
      </c>
      <c r="N21" s="178"/>
      <c r="O21" s="179"/>
      <c r="P21" s="198"/>
      <c r="Q21" s="191">
        <v>0.2</v>
      </c>
      <c r="S21" s="192">
        <v>2</v>
      </c>
    </row>
    <row r="22" s="133" customFormat="1" ht="21" customHeight="1" spans="1:19">
      <c r="A22" s="146">
        <v>16</v>
      </c>
      <c r="B22" s="150">
        <v>35</v>
      </c>
      <c r="C22" s="152" t="s">
        <v>5516</v>
      </c>
      <c r="D22" s="156" t="s">
        <v>5515</v>
      </c>
      <c r="E22" s="159"/>
      <c r="F22" s="153" t="s">
        <v>5494</v>
      </c>
      <c r="G22" s="157">
        <v>1</v>
      </c>
      <c r="H22" s="155" t="s">
        <v>342</v>
      </c>
      <c r="I22" s="181"/>
      <c r="J22" s="174"/>
      <c r="K22" s="184">
        <v>3000</v>
      </c>
      <c r="L22" s="184">
        <v>150</v>
      </c>
      <c r="M22" s="184">
        <f t="shared" si="1"/>
        <v>330</v>
      </c>
      <c r="N22" s="178"/>
      <c r="O22" s="179"/>
      <c r="P22" s="198"/>
      <c r="Q22" s="191">
        <v>0.2</v>
      </c>
      <c r="S22" s="192">
        <v>14</v>
      </c>
    </row>
    <row r="23" s="133" customFormat="1" ht="21" customHeight="1" spans="1:19">
      <c r="A23" s="146">
        <v>17</v>
      </c>
      <c r="B23" s="150">
        <v>36</v>
      </c>
      <c r="C23" s="152" t="s">
        <v>5517</v>
      </c>
      <c r="D23" s="156" t="s">
        <v>5518</v>
      </c>
      <c r="E23" s="159"/>
      <c r="F23" s="152" t="s">
        <v>5519</v>
      </c>
      <c r="G23" s="157">
        <v>1</v>
      </c>
      <c r="H23" s="155" t="s">
        <v>342</v>
      </c>
      <c r="I23" s="181">
        <v>2009</v>
      </c>
      <c r="J23" s="174"/>
      <c r="K23" s="184">
        <v>3100</v>
      </c>
      <c r="L23" s="184">
        <v>155</v>
      </c>
      <c r="M23" s="184">
        <f t="shared" si="1"/>
        <v>33</v>
      </c>
      <c r="N23" s="178"/>
      <c r="O23" s="179"/>
      <c r="P23" s="198"/>
      <c r="Q23" s="191">
        <v>0.02</v>
      </c>
      <c r="S23" s="192">
        <v>22</v>
      </c>
    </row>
    <row r="24" s="133" customFormat="1" ht="21" customHeight="1" spans="1:19">
      <c r="A24" s="146">
        <v>18</v>
      </c>
      <c r="B24" s="150">
        <v>37</v>
      </c>
      <c r="C24" s="152" t="s">
        <v>5520</v>
      </c>
      <c r="D24" s="156" t="s">
        <v>5521</v>
      </c>
      <c r="E24" s="159"/>
      <c r="F24" s="152" t="s">
        <v>5522</v>
      </c>
      <c r="G24" s="157">
        <v>1</v>
      </c>
      <c r="H24" s="155" t="s">
        <v>342</v>
      </c>
      <c r="I24" s="181">
        <v>20110916</v>
      </c>
      <c r="J24" s="174"/>
      <c r="K24" s="184">
        <v>3400</v>
      </c>
      <c r="L24" s="184">
        <v>170</v>
      </c>
      <c r="M24" s="184">
        <f t="shared" si="1"/>
        <v>99</v>
      </c>
      <c r="N24" s="178"/>
      <c r="O24" s="179"/>
      <c r="P24" s="198"/>
      <c r="Q24" s="191">
        <v>0.06</v>
      </c>
      <c r="S24" s="192">
        <v>2</v>
      </c>
    </row>
    <row r="25" s="133" customFormat="1" ht="21" customHeight="1" spans="1:19">
      <c r="A25" s="146">
        <v>19</v>
      </c>
      <c r="B25" s="150">
        <v>38</v>
      </c>
      <c r="C25" s="152" t="s">
        <v>5523</v>
      </c>
      <c r="D25" s="156" t="s">
        <v>5524</v>
      </c>
      <c r="E25" s="159"/>
      <c r="F25" s="152" t="s">
        <v>5476</v>
      </c>
      <c r="G25" s="160">
        <v>1</v>
      </c>
      <c r="H25" s="155" t="s">
        <v>342</v>
      </c>
      <c r="I25" s="156" t="s">
        <v>5525</v>
      </c>
      <c r="J25" s="174"/>
      <c r="K25" s="184">
        <v>26000</v>
      </c>
      <c r="L25" s="184">
        <v>3770.36</v>
      </c>
      <c r="M25" s="184">
        <f t="shared" si="1"/>
        <v>825</v>
      </c>
      <c r="N25" s="178"/>
      <c r="O25" s="179"/>
      <c r="P25" s="198"/>
      <c r="Q25" s="191">
        <v>0.5</v>
      </c>
      <c r="S25" s="192">
        <v>10</v>
      </c>
    </row>
    <row r="26" s="133" customFormat="1" ht="21" customHeight="1" spans="1:19">
      <c r="A26" s="146">
        <v>20</v>
      </c>
      <c r="B26" s="150">
        <v>39</v>
      </c>
      <c r="C26" s="152" t="s">
        <v>5526</v>
      </c>
      <c r="D26" s="156" t="s">
        <v>5524</v>
      </c>
      <c r="E26" s="159"/>
      <c r="F26" s="152" t="s">
        <v>5476</v>
      </c>
      <c r="G26" s="157">
        <v>1</v>
      </c>
      <c r="H26" s="155" t="s">
        <v>342</v>
      </c>
      <c r="I26" s="156" t="s">
        <v>5525</v>
      </c>
      <c r="J26" s="174"/>
      <c r="K26" s="184">
        <v>26000</v>
      </c>
      <c r="L26" s="184">
        <v>3770.36</v>
      </c>
      <c r="M26" s="184">
        <f t="shared" si="1"/>
        <v>825</v>
      </c>
      <c r="N26" s="178"/>
      <c r="O26" s="179"/>
      <c r="P26" s="198"/>
      <c r="Q26" s="191">
        <v>0.5</v>
      </c>
      <c r="S26" s="192">
        <v>1</v>
      </c>
    </row>
    <row r="27" s="133" customFormat="1" ht="21" customHeight="1" spans="1:19">
      <c r="A27" s="146">
        <v>21</v>
      </c>
      <c r="B27" s="150">
        <v>40</v>
      </c>
      <c r="C27" s="152" t="s">
        <v>5527</v>
      </c>
      <c r="D27" s="156" t="s">
        <v>5195</v>
      </c>
      <c r="E27" s="159"/>
      <c r="F27" s="162" t="s">
        <v>5522</v>
      </c>
      <c r="G27" s="160">
        <v>1</v>
      </c>
      <c r="H27" s="155" t="s">
        <v>342</v>
      </c>
      <c r="I27" s="181">
        <v>20111028</v>
      </c>
      <c r="J27" s="174"/>
      <c r="K27" s="184">
        <v>3800</v>
      </c>
      <c r="L27" s="184">
        <v>190</v>
      </c>
      <c r="M27" s="184">
        <f t="shared" si="1"/>
        <v>49.5</v>
      </c>
      <c r="N27" s="178"/>
      <c r="O27" s="179"/>
      <c r="P27" s="198"/>
      <c r="Q27" s="191">
        <v>0.03</v>
      </c>
      <c r="S27" s="192">
        <v>1</v>
      </c>
    </row>
    <row r="28" s="133" customFormat="1" ht="21" customHeight="1" spans="1:19">
      <c r="A28" s="146">
        <v>22</v>
      </c>
      <c r="B28" s="150">
        <v>41</v>
      </c>
      <c r="C28" s="152" t="s">
        <v>5528</v>
      </c>
      <c r="D28" s="156" t="s">
        <v>5529</v>
      </c>
      <c r="E28" s="159"/>
      <c r="F28" s="152" t="s">
        <v>5522</v>
      </c>
      <c r="G28" s="157">
        <v>1</v>
      </c>
      <c r="H28" s="155" t="s">
        <v>342</v>
      </c>
      <c r="I28" s="181">
        <v>20130830</v>
      </c>
      <c r="J28" s="174"/>
      <c r="K28" s="184">
        <v>13000</v>
      </c>
      <c r="L28" s="184">
        <v>1061.86</v>
      </c>
      <c r="M28" s="184">
        <f t="shared" si="1"/>
        <v>82.5</v>
      </c>
      <c r="N28" s="178"/>
      <c r="O28" s="179"/>
      <c r="P28" s="198"/>
      <c r="Q28" s="191">
        <v>0.05</v>
      </c>
      <c r="S28" s="192">
        <v>3</v>
      </c>
    </row>
    <row r="29" s="133" customFormat="1" ht="21" customHeight="1" spans="1:19">
      <c r="A29" s="146">
        <v>23</v>
      </c>
      <c r="B29" s="150">
        <v>42</v>
      </c>
      <c r="C29" s="152" t="s">
        <v>5530</v>
      </c>
      <c r="D29" s="156" t="s">
        <v>5396</v>
      </c>
      <c r="E29" s="159"/>
      <c r="F29" s="152" t="s">
        <v>5519</v>
      </c>
      <c r="G29" s="160">
        <v>1</v>
      </c>
      <c r="H29" s="155" t="s">
        <v>342</v>
      </c>
      <c r="I29" s="181">
        <v>20101123</v>
      </c>
      <c r="J29" s="174"/>
      <c r="K29" s="184">
        <v>40000</v>
      </c>
      <c r="L29" s="184">
        <v>2000</v>
      </c>
      <c r="M29" s="184">
        <v>20</v>
      </c>
      <c r="N29" s="178"/>
      <c r="O29" s="179"/>
      <c r="P29" s="198"/>
      <c r="Q29" s="191"/>
      <c r="S29" s="192">
        <v>16</v>
      </c>
    </row>
    <row r="30" s="133" customFormat="1" ht="21" customHeight="1" spans="1:19">
      <c r="A30" s="146">
        <v>24</v>
      </c>
      <c r="B30" s="150">
        <v>43</v>
      </c>
      <c r="C30" s="152" t="s">
        <v>5531</v>
      </c>
      <c r="D30" s="156" t="s">
        <v>5396</v>
      </c>
      <c r="E30" s="159"/>
      <c r="F30" s="152" t="s">
        <v>5519</v>
      </c>
      <c r="G30" s="157">
        <v>1</v>
      </c>
      <c r="H30" s="155" t="s">
        <v>342</v>
      </c>
      <c r="I30" s="156"/>
      <c r="J30" s="174"/>
      <c r="K30" s="184">
        <v>25680</v>
      </c>
      <c r="L30" s="184">
        <v>1284</v>
      </c>
      <c r="M30" s="184">
        <v>20</v>
      </c>
      <c r="N30" s="178"/>
      <c r="O30" s="179"/>
      <c r="P30" s="198"/>
      <c r="Q30" s="191"/>
      <c r="S30" s="192">
        <v>16</v>
      </c>
    </row>
    <row r="31" s="133" customFormat="1" ht="21" customHeight="1" spans="1:19">
      <c r="A31" s="146">
        <v>25</v>
      </c>
      <c r="B31" s="150">
        <v>44</v>
      </c>
      <c r="C31" s="152" t="s">
        <v>5532</v>
      </c>
      <c r="D31" s="156" t="s">
        <v>5533</v>
      </c>
      <c r="E31" s="159"/>
      <c r="F31" s="152" t="s">
        <v>5519</v>
      </c>
      <c r="G31" s="160">
        <v>1</v>
      </c>
      <c r="H31" s="155" t="s">
        <v>342</v>
      </c>
      <c r="I31" s="181">
        <v>20110515</v>
      </c>
      <c r="J31" s="174"/>
      <c r="K31" s="184">
        <v>194000</v>
      </c>
      <c r="L31" s="184">
        <v>9700</v>
      </c>
      <c r="M31" s="184">
        <v>30</v>
      </c>
      <c r="N31" s="178"/>
      <c r="O31" s="179"/>
      <c r="P31" s="198"/>
      <c r="Q31" s="191"/>
      <c r="S31" s="192">
        <v>14</v>
      </c>
    </row>
    <row r="32" s="133" customFormat="1" ht="21" customHeight="1" spans="1:19">
      <c r="A32" s="146">
        <v>26</v>
      </c>
      <c r="B32" s="150">
        <v>45</v>
      </c>
      <c r="C32" s="152" t="s">
        <v>5534</v>
      </c>
      <c r="D32" s="156" t="s">
        <v>5535</v>
      </c>
      <c r="E32" s="159"/>
      <c r="F32" s="152" t="s">
        <v>5519</v>
      </c>
      <c r="G32" s="157">
        <v>1</v>
      </c>
      <c r="H32" s="155" t="s">
        <v>342</v>
      </c>
      <c r="I32" s="181">
        <v>20101031</v>
      </c>
      <c r="J32" s="174"/>
      <c r="K32" s="184">
        <v>5800</v>
      </c>
      <c r="L32" s="184">
        <v>290</v>
      </c>
      <c r="M32" s="184">
        <f t="shared" si="1"/>
        <v>99</v>
      </c>
      <c r="N32" s="178"/>
      <c r="O32" s="179"/>
      <c r="P32" s="198"/>
      <c r="Q32" s="191">
        <v>0.06</v>
      </c>
      <c r="S32" s="192"/>
    </row>
    <row r="33" s="133" customFormat="1" ht="21" customHeight="1" spans="1:19">
      <c r="A33" s="146">
        <v>27</v>
      </c>
      <c r="B33" s="150">
        <v>46</v>
      </c>
      <c r="C33" s="152" t="s">
        <v>5536</v>
      </c>
      <c r="D33" s="156" t="s">
        <v>5537</v>
      </c>
      <c r="E33" s="159"/>
      <c r="F33" s="152" t="s">
        <v>5519</v>
      </c>
      <c r="G33" s="160">
        <v>1</v>
      </c>
      <c r="H33" s="155" t="s">
        <v>342</v>
      </c>
      <c r="I33" s="181">
        <v>20101031</v>
      </c>
      <c r="J33" s="174"/>
      <c r="K33" s="184">
        <v>2350</v>
      </c>
      <c r="L33" s="184">
        <v>117.5</v>
      </c>
      <c r="M33" s="184">
        <f t="shared" si="1"/>
        <v>16.5</v>
      </c>
      <c r="N33" s="178"/>
      <c r="O33" s="179"/>
      <c r="P33" s="198"/>
      <c r="Q33" s="191">
        <v>0.01</v>
      </c>
      <c r="S33" s="192">
        <v>3.3</v>
      </c>
    </row>
    <row r="34" s="133" customFormat="1" ht="21" customHeight="1" spans="1:19">
      <c r="A34" s="146">
        <v>28</v>
      </c>
      <c r="B34" s="150">
        <v>47</v>
      </c>
      <c r="C34" s="152" t="s">
        <v>5538</v>
      </c>
      <c r="D34" s="156" t="s">
        <v>5435</v>
      </c>
      <c r="E34" s="159"/>
      <c r="F34" s="152" t="s">
        <v>5519</v>
      </c>
      <c r="G34" s="157">
        <v>1</v>
      </c>
      <c r="H34" s="155" t="s">
        <v>342</v>
      </c>
      <c r="I34" s="181">
        <v>20101031</v>
      </c>
      <c r="J34" s="174"/>
      <c r="K34" s="184">
        <v>2750</v>
      </c>
      <c r="L34" s="184">
        <v>137.5</v>
      </c>
      <c r="M34" s="184">
        <f t="shared" si="1"/>
        <v>165</v>
      </c>
      <c r="N34" s="178"/>
      <c r="O34" s="179"/>
      <c r="P34" s="198"/>
      <c r="Q34" s="191">
        <v>0.1</v>
      </c>
      <c r="S34" s="192">
        <v>3.3</v>
      </c>
    </row>
    <row r="35" s="133" customFormat="1" ht="21" customHeight="1" spans="1:19">
      <c r="A35" s="146">
        <v>29</v>
      </c>
      <c r="B35" s="150">
        <v>48</v>
      </c>
      <c r="C35" s="152" t="s">
        <v>5539</v>
      </c>
      <c r="D35" s="156" t="s">
        <v>5540</v>
      </c>
      <c r="E35" s="159"/>
      <c r="F35" s="152" t="s">
        <v>5519</v>
      </c>
      <c r="G35" s="160">
        <v>1</v>
      </c>
      <c r="H35" s="155" t="s">
        <v>342</v>
      </c>
      <c r="I35" s="181">
        <v>20101031</v>
      </c>
      <c r="J35" s="174"/>
      <c r="K35" s="184">
        <v>3800</v>
      </c>
      <c r="L35" s="184">
        <v>190</v>
      </c>
      <c r="M35" s="184">
        <f t="shared" si="1"/>
        <v>495</v>
      </c>
      <c r="N35" s="178"/>
      <c r="O35" s="179"/>
      <c r="P35" s="198"/>
      <c r="Q35" s="191">
        <v>0.3</v>
      </c>
      <c r="S35" s="192">
        <v>2</v>
      </c>
    </row>
    <row r="36" s="133" customFormat="1" ht="21" customHeight="1" spans="1:19">
      <c r="A36" s="146">
        <v>30</v>
      </c>
      <c r="B36" s="150">
        <v>49</v>
      </c>
      <c r="C36" s="152" t="s">
        <v>5541</v>
      </c>
      <c r="D36" s="156" t="s">
        <v>5351</v>
      </c>
      <c r="E36" s="159"/>
      <c r="F36" s="152" t="s">
        <v>5519</v>
      </c>
      <c r="G36" s="157">
        <v>1</v>
      </c>
      <c r="H36" s="155" t="s">
        <v>342</v>
      </c>
      <c r="I36" s="181">
        <v>20101031</v>
      </c>
      <c r="J36" s="174"/>
      <c r="K36" s="184">
        <v>2650</v>
      </c>
      <c r="L36" s="184">
        <v>132.5</v>
      </c>
      <c r="M36" s="184">
        <f t="shared" si="1"/>
        <v>165</v>
      </c>
      <c r="N36" s="178"/>
      <c r="O36" s="179"/>
      <c r="P36" s="173"/>
      <c r="Q36" s="191">
        <v>0.1</v>
      </c>
      <c r="S36" s="192">
        <v>0.3</v>
      </c>
    </row>
    <row r="37" s="133" customFormat="1" ht="21" customHeight="1" spans="1:19">
      <c r="A37" s="146">
        <v>31</v>
      </c>
      <c r="B37" s="150">
        <v>50</v>
      </c>
      <c r="C37" s="152" t="s">
        <v>5542</v>
      </c>
      <c r="D37" s="156" t="s">
        <v>5543</v>
      </c>
      <c r="E37" s="159"/>
      <c r="F37" s="152" t="s">
        <v>5519</v>
      </c>
      <c r="G37" s="160">
        <v>1</v>
      </c>
      <c r="H37" s="155" t="s">
        <v>342</v>
      </c>
      <c r="I37" s="181">
        <v>20121025</v>
      </c>
      <c r="J37" s="174"/>
      <c r="K37" s="184">
        <v>6500</v>
      </c>
      <c r="L37" s="184">
        <v>325</v>
      </c>
      <c r="M37" s="184">
        <v>30</v>
      </c>
      <c r="N37" s="178"/>
      <c r="O37" s="179"/>
      <c r="P37" s="173"/>
      <c r="Q37" s="191" t="s">
        <v>5373</v>
      </c>
      <c r="S37" s="192">
        <v>0.03</v>
      </c>
    </row>
    <row r="38" s="197" customFormat="1" ht="21" customHeight="1" spans="1:19">
      <c r="A38" s="146">
        <v>32</v>
      </c>
      <c r="B38" s="150">
        <v>51</v>
      </c>
      <c r="C38" s="152" t="s">
        <v>5544</v>
      </c>
      <c r="D38" s="156" t="s">
        <v>5545</v>
      </c>
      <c r="E38" s="159"/>
      <c r="F38" s="152" t="s">
        <v>5476</v>
      </c>
      <c r="G38" s="157">
        <v>1</v>
      </c>
      <c r="H38" s="155" t="s">
        <v>342</v>
      </c>
      <c r="I38" s="181">
        <v>20121025</v>
      </c>
      <c r="J38" s="174"/>
      <c r="K38" s="184">
        <v>48000</v>
      </c>
      <c r="L38" s="184">
        <v>2400</v>
      </c>
      <c r="M38" s="184">
        <f t="shared" si="1"/>
        <v>33</v>
      </c>
      <c r="N38" s="178"/>
      <c r="O38" s="179"/>
      <c r="P38" s="173"/>
      <c r="Q38" s="191">
        <v>0.02</v>
      </c>
      <c r="S38" s="192">
        <v>0.04</v>
      </c>
    </row>
    <row r="39" s="133" customFormat="1" ht="21" customHeight="1" spans="1:19">
      <c r="A39" s="146">
        <v>33</v>
      </c>
      <c r="B39" s="150">
        <v>52</v>
      </c>
      <c r="C39" s="152" t="s">
        <v>5546</v>
      </c>
      <c r="D39" s="156" t="s">
        <v>5547</v>
      </c>
      <c r="E39" s="159"/>
      <c r="F39" s="152" t="s">
        <v>5476</v>
      </c>
      <c r="G39" s="160">
        <v>1</v>
      </c>
      <c r="H39" s="155" t="s">
        <v>342</v>
      </c>
      <c r="I39" s="181">
        <v>20121025</v>
      </c>
      <c r="J39" s="200"/>
      <c r="K39" s="184">
        <v>26500</v>
      </c>
      <c r="L39" s="184">
        <v>1325</v>
      </c>
      <c r="M39" s="184">
        <f t="shared" si="1"/>
        <v>33</v>
      </c>
      <c r="N39" s="178"/>
      <c r="O39" s="179"/>
      <c r="P39" s="173"/>
      <c r="Q39" s="191">
        <v>0.02</v>
      </c>
      <c r="S39" s="192">
        <v>0.06</v>
      </c>
    </row>
    <row r="40" s="133" customFormat="1" ht="21" customHeight="1" spans="1:19">
      <c r="A40" s="146">
        <v>34</v>
      </c>
      <c r="B40" s="150">
        <v>53</v>
      </c>
      <c r="C40" s="152" t="s">
        <v>5548</v>
      </c>
      <c r="D40" s="156" t="s">
        <v>5549</v>
      </c>
      <c r="E40" s="159"/>
      <c r="F40" s="152" t="s">
        <v>5519</v>
      </c>
      <c r="G40" s="157">
        <v>1</v>
      </c>
      <c r="H40" s="155" t="s">
        <v>342</v>
      </c>
      <c r="I40" s="181">
        <v>20121025</v>
      </c>
      <c r="J40" s="174"/>
      <c r="K40" s="184">
        <v>6000</v>
      </c>
      <c r="L40" s="184">
        <v>300</v>
      </c>
      <c r="M40" s="184">
        <v>30</v>
      </c>
      <c r="N40" s="178"/>
      <c r="O40" s="179"/>
      <c r="P40" s="173"/>
      <c r="Q40" s="191" t="s">
        <v>5373</v>
      </c>
      <c r="S40" s="192">
        <v>0.06</v>
      </c>
    </row>
    <row r="41" s="133" customFormat="1" ht="21" customHeight="1" spans="1:19">
      <c r="A41" s="146">
        <v>35</v>
      </c>
      <c r="B41" s="150">
        <v>54</v>
      </c>
      <c r="C41" s="152" t="s">
        <v>5550</v>
      </c>
      <c r="D41" s="156" t="s">
        <v>5361</v>
      </c>
      <c r="E41" s="159"/>
      <c r="F41" s="152" t="s">
        <v>5519</v>
      </c>
      <c r="G41" s="160">
        <v>1</v>
      </c>
      <c r="H41" s="155" t="s">
        <v>342</v>
      </c>
      <c r="I41" s="181">
        <v>20121025</v>
      </c>
      <c r="J41" s="163"/>
      <c r="K41" s="184">
        <v>4500</v>
      </c>
      <c r="L41" s="184">
        <v>225</v>
      </c>
      <c r="M41" s="184">
        <v>5</v>
      </c>
      <c r="N41" s="178"/>
      <c r="O41" s="179"/>
      <c r="P41" s="201"/>
      <c r="Q41" s="191" t="s">
        <v>5312</v>
      </c>
      <c r="S41" s="192">
        <v>0.03</v>
      </c>
    </row>
    <row r="42" s="133" customFormat="1" ht="21" customHeight="1" spans="1:19">
      <c r="A42" s="146">
        <v>36</v>
      </c>
      <c r="B42" s="150">
        <v>55</v>
      </c>
      <c r="C42" s="152" t="s">
        <v>5551</v>
      </c>
      <c r="D42" s="156" t="s">
        <v>5552</v>
      </c>
      <c r="E42" s="159"/>
      <c r="F42" s="152" t="s">
        <v>5476</v>
      </c>
      <c r="G42" s="157">
        <v>1</v>
      </c>
      <c r="H42" s="155" t="s">
        <v>342</v>
      </c>
      <c r="I42" s="181">
        <v>20121025</v>
      </c>
      <c r="J42" s="174"/>
      <c r="K42" s="184">
        <v>16000</v>
      </c>
      <c r="L42" s="184">
        <v>800</v>
      </c>
      <c r="M42" s="184">
        <f t="shared" si="1"/>
        <v>82.5</v>
      </c>
      <c r="N42" s="178"/>
      <c r="O42" s="179"/>
      <c r="P42" s="173"/>
      <c r="Q42" s="191">
        <v>0.05</v>
      </c>
      <c r="S42" s="192">
        <v>0.05</v>
      </c>
    </row>
    <row r="43" s="133" customFormat="1" ht="21" customHeight="1" spans="1:19">
      <c r="A43" s="146">
        <v>37</v>
      </c>
      <c r="B43" s="150">
        <v>56</v>
      </c>
      <c r="C43" s="152" t="s">
        <v>5553</v>
      </c>
      <c r="D43" s="156" t="s">
        <v>5554</v>
      </c>
      <c r="E43" s="159"/>
      <c r="F43" s="152" t="s">
        <v>5519</v>
      </c>
      <c r="G43" s="160">
        <v>1</v>
      </c>
      <c r="H43" s="155" t="s">
        <v>342</v>
      </c>
      <c r="I43" s="181">
        <v>20120321</v>
      </c>
      <c r="J43" s="174"/>
      <c r="K43" s="184">
        <v>2800</v>
      </c>
      <c r="L43" s="184">
        <v>140</v>
      </c>
      <c r="M43" s="184">
        <f t="shared" si="1"/>
        <v>132</v>
      </c>
      <c r="N43" s="178"/>
      <c r="O43" s="179"/>
      <c r="P43" s="173"/>
      <c r="Q43" s="191">
        <v>0.08</v>
      </c>
      <c r="S43" s="192">
        <v>0.03</v>
      </c>
    </row>
    <row r="44" s="133" customFormat="1" ht="21" customHeight="1" spans="1:19">
      <c r="A44" s="146">
        <v>38</v>
      </c>
      <c r="B44" s="150">
        <v>57</v>
      </c>
      <c r="C44" s="152" t="s">
        <v>5555</v>
      </c>
      <c r="D44" s="156" t="s">
        <v>5537</v>
      </c>
      <c r="E44" s="159"/>
      <c r="F44" s="152" t="s">
        <v>5519</v>
      </c>
      <c r="G44" s="157">
        <v>1</v>
      </c>
      <c r="H44" s="155" t="s">
        <v>342</v>
      </c>
      <c r="I44" s="181">
        <v>20120321</v>
      </c>
      <c r="J44" s="174"/>
      <c r="K44" s="184">
        <v>2500</v>
      </c>
      <c r="L44" s="184">
        <v>125</v>
      </c>
      <c r="M44" s="184">
        <f t="shared" si="1"/>
        <v>132</v>
      </c>
      <c r="N44" s="178"/>
      <c r="O44" s="179"/>
      <c r="P44" s="173"/>
      <c r="Q44" s="191">
        <v>0.08</v>
      </c>
      <c r="S44" s="192"/>
    </row>
    <row r="45" s="133" customFormat="1" ht="21" customHeight="1" spans="1:19">
      <c r="A45" s="146">
        <v>39</v>
      </c>
      <c r="B45" s="150">
        <v>58</v>
      </c>
      <c r="C45" s="152" t="s">
        <v>5556</v>
      </c>
      <c r="D45" s="156" t="s">
        <v>5557</v>
      </c>
      <c r="E45" s="159"/>
      <c r="F45" s="152" t="s">
        <v>5519</v>
      </c>
      <c r="G45" s="160">
        <v>1</v>
      </c>
      <c r="H45" s="155" t="s">
        <v>342</v>
      </c>
      <c r="I45" s="181">
        <v>20120321</v>
      </c>
      <c r="J45" s="174"/>
      <c r="K45" s="184">
        <v>2400</v>
      </c>
      <c r="L45" s="184">
        <v>120</v>
      </c>
      <c r="M45" s="184">
        <f t="shared" si="1"/>
        <v>165</v>
      </c>
      <c r="N45" s="178"/>
      <c r="O45" s="179"/>
      <c r="P45" s="173"/>
      <c r="Q45" s="191">
        <v>0.1</v>
      </c>
      <c r="S45" s="192"/>
    </row>
    <row r="46" s="133" customFormat="1" ht="21" customHeight="1" spans="1:19">
      <c r="A46" s="146">
        <v>40</v>
      </c>
      <c r="B46" s="150">
        <v>59</v>
      </c>
      <c r="C46" s="152" t="s">
        <v>5558</v>
      </c>
      <c r="D46" s="156" t="s">
        <v>5351</v>
      </c>
      <c r="E46" s="159"/>
      <c r="F46" s="152" t="s">
        <v>5519</v>
      </c>
      <c r="G46" s="157">
        <v>1</v>
      </c>
      <c r="H46" s="155" t="s">
        <v>342</v>
      </c>
      <c r="I46" s="181">
        <v>20120321</v>
      </c>
      <c r="J46" s="174"/>
      <c r="K46" s="184">
        <v>2900</v>
      </c>
      <c r="L46" s="184">
        <v>145</v>
      </c>
      <c r="M46" s="184">
        <f t="shared" si="1"/>
        <v>165</v>
      </c>
      <c r="N46" s="178"/>
      <c r="O46" s="179"/>
      <c r="P46" s="173"/>
      <c r="Q46" s="191">
        <v>0.1</v>
      </c>
      <c r="S46" s="192"/>
    </row>
    <row r="47" s="133" customFormat="1" ht="21" customHeight="1" spans="1:19">
      <c r="A47" s="146">
        <v>41</v>
      </c>
      <c r="B47" s="150">
        <v>60</v>
      </c>
      <c r="C47" s="152" t="s">
        <v>5559</v>
      </c>
      <c r="D47" s="156" t="s">
        <v>5560</v>
      </c>
      <c r="E47" s="159"/>
      <c r="F47" s="152" t="s">
        <v>5519</v>
      </c>
      <c r="G47" s="160">
        <v>1</v>
      </c>
      <c r="H47" s="155" t="s">
        <v>342</v>
      </c>
      <c r="I47" s="181">
        <v>20120321</v>
      </c>
      <c r="J47" s="174"/>
      <c r="K47" s="184">
        <v>4900</v>
      </c>
      <c r="L47" s="184">
        <v>245</v>
      </c>
      <c r="M47" s="184">
        <f t="shared" si="1"/>
        <v>495</v>
      </c>
      <c r="N47" s="178"/>
      <c r="O47" s="179"/>
      <c r="P47" s="173"/>
      <c r="Q47" s="191">
        <v>0.3</v>
      </c>
      <c r="S47" s="192"/>
    </row>
    <row r="48" s="133" customFormat="1" ht="21" customHeight="1" spans="1:19">
      <c r="A48" s="146">
        <v>42</v>
      </c>
      <c r="B48" s="150">
        <v>61</v>
      </c>
      <c r="C48" s="152" t="s">
        <v>5561</v>
      </c>
      <c r="D48" s="156" t="s">
        <v>5562</v>
      </c>
      <c r="E48" s="159"/>
      <c r="F48" s="152" t="s">
        <v>5519</v>
      </c>
      <c r="G48" s="157">
        <v>1</v>
      </c>
      <c r="H48" s="155" t="s">
        <v>342</v>
      </c>
      <c r="I48" s="181">
        <v>20120321</v>
      </c>
      <c r="J48" s="174"/>
      <c r="K48" s="184">
        <v>15000</v>
      </c>
      <c r="L48" s="184">
        <v>750</v>
      </c>
      <c r="M48" s="184">
        <f t="shared" si="1"/>
        <v>330</v>
      </c>
      <c r="N48" s="178"/>
      <c r="O48" s="179"/>
      <c r="P48" s="173"/>
      <c r="Q48" s="191">
        <v>0.2</v>
      </c>
      <c r="S48" s="192"/>
    </row>
    <row r="49" s="133" customFormat="1" ht="21" customHeight="1" spans="1:19">
      <c r="A49" s="146">
        <v>43</v>
      </c>
      <c r="B49" s="150">
        <v>62</v>
      </c>
      <c r="C49" s="152" t="s">
        <v>5563</v>
      </c>
      <c r="D49" s="156" t="s">
        <v>5564</v>
      </c>
      <c r="E49" s="159"/>
      <c r="F49" s="152" t="s">
        <v>5476</v>
      </c>
      <c r="G49" s="160">
        <v>1</v>
      </c>
      <c r="H49" s="155" t="s">
        <v>342</v>
      </c>
      <c r="I49" s="181">
        <v>20120321</v>
      </c>
      <c r="J49" s="174"/>
      <c r="K49" s="184">
        <v>16500</v>
      </c>
      <c r="L49" s="184">
        <v>825</v>
      </c>
      <c r="M49" s="184">
        <f t="shared" si="1"/>
        <v>495</v>
      </c>
      <c r="N49" s="178"/>
      <c r="O49" s="179"/>
      <c r="P49" s="173"/>
      <c r="Q49" s="191">
        <v>0.3</v>
      </c>
      <c r="S49" s="192"/>
    </row>
    <row r="50" s="133" customFormat="1" ht="21" customHeight="1" spans="1:19">
      <c r="A50" s="146">
        <v>44</v>
      </c>
      <c r="B50" s="150">
        <v>63</v>
      </c>
      <c r="C50" s="152" t="s">
        <v>5565</v>
      </c>
      <c r="D50" s="156" t="s">
        <v>5566</v>
      </c>
      <c r="E50" s="159"/>
      <c r="F50" s="152" t="s">
        <v>5519</v>
      </c>
      <c r="G50" s="157">
        <v>1</v>
      </c>
      <c r="H50" s="155" t="s">
        <v>342</v>
      </c>
      <c r="I50" s="181">
        <v>20120321</v>
      </c>
      <c r="J50" s="174"/>
      <c r="K50" s="184">
        <v>18000</v>
      </c>
      <c r="L50" s="184">
        <v>900</v>
      </c>
      <c r="M50" s="184">
        <f t="shared" si="1"/>
        <v>330</v>
      </c>
      <c r="N50" s="178"/>
      <c r="O50" s="179"/>
      <c r="P50" s="173"/>
      <c r="Q50" s="191">
        <v>0.2</v>
      </c>
      <c r="S50" s="192"/>
    </row>
    <row r="51" s="133" customFormat="1" ht="21" customHeight="1" spans="1:19">
      <c r="A51" s="146">
        <v>45</v>
      </c>
      <c r="B51" s="150">
        <v>64</v>
      </c>
      <c r="C51" s="152" t="s">
        <v>5567</v>
      </c>
      <c r="D51" s="156" t="s">
        <v>5568</v>
      </c>
      <c r="E51" s="159"/>
      <c r="F51" s="152" t="s">
        <v>5519</v>
      </c>
      <c r="G51" s="160">
        <v>1</v>
      </c>
      <c r="H51" s="155" t="s">
        <v>342</v>
      </c>
      <c r="I51" s="181">
        <v>20120321</v>
      </c>
      <c r="J51" s="174"/>
      <c r="K51" s="184">
        <v>5400</v>
      </c>
      <c r="L51" s="184">
        <v>270</v>
      </c>
      <c r="M51" s="184">
        <f t="shared" si="1"/>
        <v>132</v>
      </c>
      <c r="N51" s="178"/>
      <c r="O51" s="179"/>
      <c r="P51" s="173"/>
      <c r="Q51" s="191">
        <v>0.08</v>
      </c>
      <c r="S51" s="192"/>
    </row>
    <row r="52" s="133" customFormat="1" ht="21" customHeight="1" spans="1:19">
      <c r="A52" s="146">
        <v>46</v>
      </c>
      <c r="B52" s="150">
        <v>65</v>
      </c>
      <c r="C52" s="152" t="s">
        <v>5569</v>
      </c>
      <c r="D52" s="156" t="s">
        <v>5570</v>
      </c>
      <c r="E52" s="159"/>
      <c r="F52" s="152" t="s">
        <v>5519</v>
      </c>
      <c r="G52" s="157">
        <v>1</v>
      </c>
      <c r="H52" s="155" t="s">
        <v>342</v>
      </c>
      <c r="I52" s="181">
        <v>20120321</v>
      </c>
      <c r="J52" s="174"/>
      <c r="K52" s="184">
        <v>5200</v>
      </c>
      <c r="L52" s="184">
        <v>260</v>
      </c>
      <c r="M52" s="184">
        <f t="shared" si="1"/>
        <v>495</v>
      </c>
      <c r="N52" s="178"/>
      <c r="O52" s="179"/>
      <c r="P52" s="173"/>
      <c r="Q52" s="191">
        <v>0.3</v>
      </c>
      <c r="S52" s="192"/>
    </row>
    <row r="53" s="133" customFormat="1" ht="21" customHeight="1" spans="1:19">
      <c r="A53" s="146">
        <v>47</v>
      </c>
      <c r="B53" s="150">
        <v>66</v>
      </c>
      <c r="C53" s="152" t="s">
        <v>5571</v>
      </c>
      <c r="D53" s="156" t="s">
        <v>5572</v>
      </c>
      <c r="E53" s="159"/>
      <c r="F53" s="152" t="s">
        <v>5519</v>
      </c>
      <c r="G53" s="160">
        <v>1</v>
      </c>
      <c r="H53" s="155" t="s">
        <v>342</v>
      </c>
      <c r="I53" s="181">
        <v>20120321</v>
      </c>
      <c r="J53" s="174"/>
      <c r="K53" s="184">
        <v>3200</v>
      </c>
      <c r="L53" s="184">
        <v>160</v>
      </c>
      <c r="M53" s="184">
        <v>5</v>
      </c>
      <c r="N53" s="178"/>
      <c r="O53" s="179"/>
      <c r="P53" s="173"/>
      <c r="Q53" s="191" t="s">
        <v>5312</v>
      </c>
      <c r="S53" s="192"/>
    </row>
    <row r="54" s="133" customFormat="1" ht="21" customHeight="1" spans="1:19">
      <c r="A54" s="146">
        <v>48</v>
      </c>
      <c r="B54" s="150">
        <v>67</v>
      </c>
      <c r="C54" s="152" t="s">
        <v>5573</v>
      </c>
      <c r="D54" s="156" t="s">
        <v>5574</v>
      </c>
      <c r="E54" s="159"/>
      <c r="F54" s="152" t="s">
        <v>5476</v>
      </c>
      <c r="G54" s="157">
        <v>1</v>
      </c>
      <c r="H54" s="155" t="s">
        <v>342</v>
      </c>
      <c r="I54" s="181">
        <v>20120321</v>
      </c>
      <c r="J54" s="174"/>
      <c r="K54" s="184">
        <v>12000</v>
      </c>
      <c r="L54" s="184">
        <v>600</v>
      </c>
      <c r="M54" s="184">
        <f t="shared" si="1"/>
        <v>825</v>
      </c>
      <c r="N54" s="178"/>
      <c r="O54" s="179"/>
      <c r="P54" s="173"/>
      <c r="Q54" s="191">
        <v>0.5</v>
      </c>
      <c r="S54" s="192"/>
    </row>
    <row r="55" s="133" customFormat="1" ht="21" customHeight="1" spans="1:19">
      <c r="A55" s="146">
        <v>49</v>
      </c>
      <c r="B55" s="150">
        <v>68</v>
      </c>
      <c r="C55" s="152" t="s">
        <v>5575</v>
      </c>
      <c r="D55" s="156" t="s">
        <v>5576</v>
      </c>
      <c r="E55" s="159"/>
      <c r="F55" s="153" t="s">
        <v>5476</v>
      </c>
      <c r="G55" s="160">
        <v>1</v>
      </c>
      <c r="H55" s="155" t="s">
        <v>342</v>
      </c>
      <c r="I55" s="181">
        <v>20130128</v>
      </c>
      <c r="J55" s="174"/>
      <c r="K55" s="184">
        <v>12000</v>
      </c>
      <c r="L55" s="184">
        <v>600</v>
      </c>
      <c r="M55" s="184">
        <f t="shared" si="1"/>
        <v>825</v>
      </c>
      <c r="N55" s="178"/>
      <c r="O55" s="179"/>
      <c r="P55" s="173"/>
      <c r="Q55" s="191">
        <v>0.5</v>
      </c>
      <c r="S55" s="192"/>
    </row>
    <row r="56" s="133" customFormat="1" ht="21" customHeight="1" spans="1:19">
      <c r="A56" s="146">
        <v>50</v>
      </c>
      <c r="B56" s="150">
        <v>69</v>
      </c>
      <c r="C56" s="152" t="s">
        <v>5577</v>
      </c>
      <c r="D56" s="156" t="s">
        <v>5318</v>
      </c>
      <c r="E56" s="159"/>
      <c r="F56" s="152" t="s">
        <v>5476</v>
      </c>
      <c r="G56" s="157">
        <v>1</v>
      </c>
      <c r="H56" s="155" t="s">
        <v>342</v>
      </c>
      <c r="I56" s="181">
        <v>20130128</v>
      </c>
      <c r="J56" s="174"/>
      <c r="K56" s="184">
        <v>45000</v>
      </c>
      <c r="L56" s="184">
        <v>2250</v>
      </c>
      <c r="M56" s="184">
        <f t="shared" si="1"/>
        <v>1320</v>
      </c>
      <c r="N56" s="178"/>
      <c r="O56" s="179"/>
      <c r="P56" s="173"/>
      <c r="Q56" s="191">
        <v>0.8</v>
      </c>
      <c r="S56" s="192"/>
    </row>
    <row r="57" s="133" customFormat="1" ht="21" customHeight="1" spans="1:19">
      <c r="A57" s="146">
        <v>51</v>
      </c>
      <c r="B57" s="150">
        <v>70</v>
      </c>
      <c r="C57" s="152" t="s">
        <v>5578</v>
      </c>
      <c r="D57" s="156" t="s">
        <v>5579</v>
      </c>
      <c r="E57" s="159"/>
      <c r="F57" s="152" t="s">
        <v>5522</v>
      </c>
      <c r="G57" s="160">
        <v>1</v>
      </c>
      <c r="H57" s="155" t="s">
        <v>342</v>
      </c>
      <c r="I57" s="181">
        <v>20130128</v>
      </c>
      <c r="J57" s="174"/>
      <c r="K57" s="184">
        <v>5600</v>
      </c>
      <c r="L57" s="184">
        <v>280</v>
      </c>
      <c r="M57" s="184">
        <f t="shared" si="1"/>
        <v>99</v>
      </c>
      <c r="N57" s="178"/>
      <c r="O57" s="179"/>
      <c r="P57" s="173"/>
      <c r="Q57" s="191">
        <v>0.06</v>
      </c>
      <c r="S57" s="192"/>
    </row>
    <row r="58" s="133" customFormat="1" ht="21" customHeight="1" spans="1:19">
      <c r="A58" s="146">
        <v>52</v>
      </c>
      <c r="B58" s="150">
        <v>71</v>
      </c>
      <c r="C58" s="152" t="s">
        <v>5580</v>
      </c>
      <c r="D58" s="156" t="s">
        <v>5581</v>
      </c>
      <c r="E58" s="159"/>
      <c r="F58" s="152" t="s">
        <v>5519</v>
      </c>
      <c r="G58" s="157">
        <v>1</v>
      </c>
      <c r="H58" s="155" t="s">
        <v>342</v>
      </c>
      <c r="I58" s="181">
        <v>20130128</v>
      </c>
      <c r="J58" s="174"/>
      <c r="K58" s="184">
        <v>4600</v>
      </c>
      <c r="L58" s="184">
        <v>230</v>
      </c>
      <c r="M58" s="184">
        <f t="shared" si="1"/>
        <v>132</v>
      </c>
      <c r="N58" s="178"/>
      <c r="O58" s="179"/>
      <c r="P58" s="173"/>
      <c r="Q58" s="191">
        <v>0.08</v>
      </c>
      <c r="S58" s="192"/>
    </row>
    <row r="59" s="133" customFormat="1" ht="21" customHeight="1" spans="1:19">
      <c r="A59" s="146">
        <v>53</v>
      </c>
      <c r="B59" s="150">
        <v>72</v>
      </c>
      <c r="C59" s="152" t="s">
        <v>5582</v>
      </c>
      <c r="D59" s="156" t="s">
        <v>5583</v>
      </c>
      <c r="E59" s="159"/>
      <c r="F59" s="152" t="s">
        <v>5519</v>
      </c>
      <c r="G59" s="160">
        <v>1</v>
      </c>
      <c r="H59" s="155" t="s">
        <v>342</v>
      </c>
      <c r="I59" s="181">
        <v>20130128</v>
      </c>
      <c r="J59" s="174"/>
      <c r="K59" s="184">
        <v>3000</v>
      </c>
      <c r="L59" s="184">
        <v>150</v>
      </c>
      <c r="M59" s="184">
        <v>3</v>
      </c>
      <c r="N59" s="178"/>
      <c r="O59" s="179"/>
      <c r="P59" s="173"/>
      <c r="Q59" s="191" t="s">
        <v>5363</v>
      </c>
      <c r="S59" s="192"/>
    </row>
    <row r="60" s="133" customFormat="1" ht="21" customHeight="1" spans="1:19">
      <c r="A60" s="146">
        <v>54</v>
      </c>
      <c r="B60" s="150">
        <v>73</v>
      </c>
      <c r="C60" s="152" t="s">
        <v>5584</v>
      </c>
      <c r="D60" s="156" t="s">
        <v>5585</v>
      </c>
      <c r="E60" s="159"/>
      <c r="F60" s="152" t="s">
        <v>5519</v>
      </c>
      <c r="G60" s="157">
        <v>1</v>
      </c>
      <c r="H60" s="155" t="s">
        <v>342</v>
      </c>
      <c r="I60" s="156"/>
      <c r="J60" s="174"/>
      <c r="K60" s="184">
        <v>19000</v>
      </c>
      <c r="L60" s="184">
        <v>950</v>
      </c>
      <c r="M60" s="184">
        <f t="shared" si="1"/>
        <v>330</v>
      </c>
      <c r="N60" s="178"/>
      <c r="O60" s="179"/>
      <c r="P60" s="173"/>
      <c r="Q60" s="191">
        <v>0.2</v>
      </c>
      <c r="S60" s="192"/>
    </row>
    <row r="61" s="133" customFormat="1" ht="21" customHeight="1" spans="1:19">
      <c r="A61" s="146">
        <v>55</v>
      </c>
      <c r="B61" s="150">
        <v>74</v>
      </c>
      <c r="C61" s="152" t="s">
        <v>5586</v>
      </c>
      <c r="D61" s="156" t="s">
        <v>5587</v>
      </c>
      <c r="E61" s="159"/>
      <c r="F61" s="162" t="s">
        <v>5440</v>
      </c>
      <c r="G61" s="157">
        <v>1</v>
      </c>
      <c r="H61" s="155" t="s">
        <v>342</v>
      </c>
      <c r="I61" s="181">
        <v>20101031</v>
      </c>
      <c r="J61" s="174"/>
      <c r="K61" s="184">
        <v>6400</v>
      </c>
      <c r="L61" s="184">
        <v>320</v>
      </c>
      <c r="M61" s="184">
        <f t="shared" si="1"/>
        <v>1320</v>
      </c>
      <c r="N61" s="178"/>
      <c r="O61" s="179"/>
      <c r="P61" s="173"/>
      <c r="Q61" s="191">
        <v>0.8</v>
      </c>
      <c r="S61" s="192"/>
    </row>
    <row r="62" s="133" customFormat="1" ht="21" customHeight="1" spans="1:19">
      <c r="A62" s="146">
        <v>56</v>
      </c>
      <c r="B62" s="150">
        <v>75</v>
      </c>
      <c r="C62" s="152" t="s">
        <v>5588</v>
      </c>
      <c r="D62" s="156" t="s">
        <v>5587</v>
      </c>
      <c r="E62" s="159"/>
      <c r="F62" s="162" t="s">
        <v>5440</v>
      </c>
      <c r="G62" s="157">
        <v>1</v>
      </c>
      <c r="H62" s="155" t="s">
        <v>342</v>
      </c>
      <c r="I62" s="181">
        <v>20101031</v>
      </c>
      <c r="J62" s="174"/>
      <c r="K62" s="184">
        <v>8000</v>
      </c>
      <c r="L62" s="184">
        <v>400</v>
      </c>
      <c r="M62" s="184">
        <f t="shared" si="1"/>
        <v>1650</v>
      </c>
      <c r="N62" s="178"/>
      <c r="O62" s="179"/>
      <c r="P62" s="173"/>
      <c r="Q62" s="191">
        <v>1</v>
      </c>
      <c r="S62" s="192"/>
    </row>
    <row r="63" s="133" customFormat="1" ht="21" customHeight="1" spans="1:19">
      <c r="A63" s="146">
        <v>57</v>
      </c>
      <c r="B63" s="150">
        <v>76</v>
      </c>
      <c r="C63" s="152" t="s">
        <v>5589</v>
      </c>
      <c r="D63" s="156" t="s">
        <v>5590</v>
      </c>
      <c r="E63" s="159"/>
      <c r="F63" s="162" t="s">
        <v>5467</v>
      </c>
      <c r="G63" s="157">
        <v>1</v>
      </c>
      <c r="H63" s="155" t="s">
        <v>342</v>
      </c>
      <c r="I63" s="181">
        <v>20101031</v>
      </c>
      <c r="J63" s="174"/>
      <c r="K63" s="184">
        <v>17500</v>
      </c>
      <c r="L63" s="184">
        <v>875</v>
      </c>
      <c r="M63" s="184">
        <f t="shared" si="1"/>
        <v>82.5</v>
      </c>
      <c r="N63" s="178"/>
      <c r="O63" s="179"/>
      <c r="P63" s="173"/>
      <c r="Q63" s="191">
        <v>0.05</v>
      </c>
      <c r="S63" s="192"/>
    </row>
    <row r="64" s="133" customFormat="1" ht="21" customHeight="1" spans="1:19">
      <c r="A64" s="146">
        <v>58</v>
      </c>
      <c r="B64" s="150">
        <v>82</v>
      </c>
      <c r="C64" s="152" t="s">
        <v>5591</v>
      </c>
      <c r="D64" s="156" t="s">
        <v>5139</v>
      </c>
      <c r="E64" s="159"/>
      <c r="F64" s="152" t="s">
        <v>5440</v>
      </c>
      <c r="G64" s="157">
        <v>1</v>
      </c>
      <c r="H64" s="155" t="s">
        <v>342</v>
      </c>
      <c r="I64" s="181">
        <v>20090528</v>
      </c>
      <c r="J64" s="174"/>
      <c r="K64" s="184">
        <v>58500</v>
      </c>
      <c r="L64" s="184">
        <v>2925</v>
      </c>
      <c r="M64" s="184">
        <f t="shared" si="1"/>
        <v>2475</v>
      </c>
      <c r="N64" s="178"/>
      <c r="O64" s="179"/>
      <c r="P64" s="173"/>
      <c r="Q64" s="191">
        <v>1.5</v>
      </c>
      <c r="S64" s="192"/>
    </row>
    <row r="65" s="133" customFormat="1" ht="21" customHeight="1" spans="1:19">
      <c r="A65" s="146">
        <v>59</v>
      </c>
      <c r="B65" s="150">
        <v>83</v>
      </c>
      <c r="C65" s="152" t="s">
        <v>5592</v>
      </c>
      <c r="D65" s="156" t="s">
        <v>5332</v>
      </c>
      <c r="E65" s="159"/>
      <c r="F65" s="152" t="s">
        <v>5476</v>
      </c>
      <c r="G65" s="157">
        <v>1</v>
      </c>
      <c r="H65" s="155" t="s">
        <v>342</v>
      </c>
      <c r="I65" s="181">
        <v>2009</v>
      </c>
      <c r="J65" s="174"/>
      <c r="K65" s="184">
        <v>3600</v>
      </c>
      <c r="L65" s="184">
        <v>180</v>
      </c>
      <c r="M65" s="184">
        <f t="shared" si="1"/>
        <v>82.5</v>
      </c>
      <c r="N65" s="178"/>
      <c r="O65" s="179"/>
      <c r="P65" s="173"/>
      <c r="Q65" s="191">
        <v>0.05</v>
      </c>
      <c r="S65" s="192"/>
    </row>
    <row r="66" s="133" customFormat="1" ht="21" customHeight="1" spans="1:19">
      <c r="A66" s="146">
        <v>60</v>
      </c>
      <c r="B66" s="150">
        <v>84</v>
      </c>
      <c r="C66" s="152" t="s">
        <v>5593</v>
      </c>
      <c r="D66" s="156" t="s">
        <v>365</v>
      </c>
      <c r="E66" s="159"/>
      <c r="F66" s="152" t="s">
        <v>5522</v>
      </c>
      <c r="G66" s="160">
        <v>1</v>
      </c>
      <c r="H66" s="155" t="s">
        <v>342</v>
      </c>
      <c r="I66" s="181">
        <v>20091007</v>
      </c>
      <c r="J66" s="174"/>
      <c r="K66" s="184">
        <v>3650</v>
      </c>
      <c r="L66" s="184">
        <v>182.5</v>
      </c>
      <c r="M66" s="184">
        <f t="shared" si="1"/>
        <v>247.5</v>
      </c>
      <c r="N66" s="178"/>
      <c r="O66" s="179"/>
      <c r="P66" s="173"/>
      <c r="Q66" s="191">
        <v>0.15</v>
      </c>
      <c r="S66" s="192"/>
    </row>
    <row r="67" s="133" customFormat="1" ht="21" customHeight="1" spans="1:19">
      <c r="A67" s="146">
        <v>61</v>
      </c>
      <c r="B67" s="150">
        <v>85</v>
      </c>
      <c r="C67" s="152" t="s">
        <v>5594</v>
      </c>
      <c r="D67" s="156" t="s">
        <v>365</v>
      </c>
      <c r="E67" s="159"/>
      <c r="F67" s="152" t="s">
        <v>5522</v>
      </c>
      <c r="G67" s="157">
        <v>1</v>
      </c>
      <c r="H67" s="155" t="s">
        <v>342</v>
      </c>
      <c r="I67" s="181">
        <v>20091007</v>
      </c>
      <c r="J67" s="174"/>
      <c r="K67" s="184">
        <v>3650</v>
      </c>
      <c r="L67" s="184">
        <v>182.5</v>
      </c>
      <c r="M67" s="184">
        <f t="shared" si="1"/>
        <v>247.5</v>
      </c>
      <c r="N67" s="178"/>
      <c r="O67" s="179"/>
      <c r="P67" s="173"/>
      <c r="Q67" s="191">
        <v>0.15</v>
      </c>
      <c r="S67" s="192"/>
    </row>
    <row r="68" s="133" customFormat="1" ht="21" customHeight="1" spans="1:19">
      <c r="A68" s="146">
        <v>62</v>
      </c>
      <c r="B68" s="150">
        <v>86</v>
      </c>
      <c r="C68" s="152" t="s">
        <v>5595</v>
      </c>
      <c r="D68" s="156" t="s">
        <v>365</v>
      </c>
      <c r="E68" s="159"/>
      <c r="F68" s="152" t="s">
        <v>5522</v>
      </c>
      <c r="G68" s="160">
        <v>1</v>
      </c>
      <c r="H68" s="155" t="s">
        <v>342</v>
      </c>
      <c r="I68" s="181">
        <v>20091007</v>
      </c>
      <c r="J68" s="174"/>
      <c r="K68" s="184">
        <v>3650</v>
      </c>
      <c r="L68" s="184">
        <v>182.5</v>
      </c>
      <c r="M68" s="184">
        <f t="shared" si="1"/>
        <v>247.5</v>
      </c>
      <c r="N68" s="178"/>
      <c r="O68" s="179"/>
      <c r="P68" s="173"/>
      <c r="Q68" s="191">
        <v>0.15</v>
      </c>
      <c r="S68" s="192"/>
    </row>
    <row r="69" s="133" customFormat="1" ht="21" customHeight="1" spans="1:19">
      <c r="A69" s="146">
        <v>63</v>
      </c>
      <c r="B69" s="150">
        <v>87</v>
      </c>
      <c r="C69" s="152" t="s">
        <v>5596</v>
      </c>
      <c r="D69" s="156" t="s">
        <v>5597</v>
      </c>
      <c r="E69" s="159"/>
      <c r="F69" s="152" t="s">
        <v>5476</v>
      </c>
      <c r="G69" s="160">
        <v>1</v>
      </c>
      <c r="H69" s="155" t="s">
        <v>342</v>
      </c>
      <c r="I69" s="181">
        <v>20110916</v>
      </c>
      <c r="J69" s="174"/>
      <c r="K69" s="184">
        <v>3850</v>
      </c>
      <c r="L69" s="184">
        <v>192.5</v>
      </c>
      <c r="M69" s="184">
        <f t="shared" si="1"/>
        <v>330</v>
      </c>
      <c r="N69" s="178"/>
      <c r="O69" s="179"/>
      <c r="P69" s="173"/>
      <c r="Q69" s="191">
        <v>0.2</v>
      </c>
      <c r="S69" s="192"/>
    </row>
    <row r="70" s="133" customFormat="1" ht="21" customHeight="1" spans="1:19">
      <c r="A70" s="146">
        <v>64</v>
      </c>
      <c r="B70" s="150">
        <v>88</v>
      </c>
      <c r="C70" s="152" t="s">
        <v>5598</v>
      </c>
      <c r="D70" s="156" t="s">
        <v>5599</v>
      </c>
      <c r="E70" s="159"/>
      <c r="F70" s="152" t="s">
        <v>5476</v>
      </c>
      <c r="G70" s="157">
        <v>1</v>
      </c>
      <c r="H70" s="155" t="s">
        <v>342</v>
      </c>
      <c r="I70" s="181">
        <v>20091007</v>
      </c>
      <c r="J70" s="174"/>
      <c r="K70" s="184">
        <v>4500</v>
      </c>
      <c r="L70" s="184">
        <v>225</v>
      </c>
      <c r="M70" s="184">
        <f t="shared" si="1"/>
        <v>1320</v>
      </c>
      <c r="N70" s="178"/>
      <c r="O70" s="179"/>
      <c r="P70" s="173"/>
      <c r="Q70" s="191">
        <v>0.8</v>
      </c>
      <c r="S70" s="192"/>
    </row>
    <row r="71" s="133" customFormat="1" ht="21" customHeight="1" spans="1:19">
      <c r="A71" s="146">
        <v>65</v>
      </c>
      <c r="B71" s="150">
        <v>89</v>
      </c>
      <c r="C71" s="152" t="s">
        <v>5600</v>
      </c>
      <c r="D71" s="156" t="s">
        <v>5504</v>
      </c>
      <c r="E71" s="159"/>
      <c r="F71" s="152" t="s">
        <v>5476</v>
      </c>
      <c r="G71" s="160">
        <v>1</v>
      </c>
      <c r="H71" s="155" t="s">
        <v>342</v>
      </c>
      <c r="I71" s="181">
        <v>20091007</v>
      </c>
      <c r="J71" s="174"/>
      <c r="K71" s="184">
        <v>4800</v>
      </c>
      <c r="L71" s="184">
        <v>240</v>
      </c>
      <c r="M71" s="184">
        <f t="shared" si="1"/>
        <v>165</v>
      </c>
      <c r="N71" s="178"/>
      <c r="O71" s="179"/>
      <c r="P71" s="173"/>
      <c r="Q71" s="191">
        <v>0.1</v>
      </c>
      <c r="S71" s="192"/>
    </row>
    <row r="72" s="133" customFormat="1" ht="21" customHeight="1" spans="1:19">
      <c r="A72" s="146">
        <v>66</v>
      </c>
      <c r="B72" s="150">
        <v>90</v>
      </c>
      <c r="C72" s="152" t="s">
        <v>5601</v>
      </c>
      <c r="D72" s="156" t="s">
        <v>458</v>
      </c>
      <c r="E72" s="159"/>
      <c r="F72" s="162" t="s">
        <v>5476</v>
      </c>
      <c r="G72" s="157">
        <v>1</v>
      </c>
      <c r="H72" s="155" t="s">
        <v>342</v>
      </c>
      <c r="I72" s="181"/>
      <c r="J72" s="174"/>
      <c r="K72" s="184">
        <v>4800</v>
      </c>
      <c r="L72" s="184">
        <v>240</v>
      </c>
      <c r="M72" s="184">
        <f t="shared" si="1"/>
        <v>165</v>
      </c>
      <c r="N72" s="178"/>
      <c r="O72" s="179"/>
      <c r="P72" s="173"/>
      <c r="Q72" s="191">
        <v>0.1</v>
      </c>
      <c r="S72" s="192"/>
    </row>
    <row r="73" s="133" customFormat="1" ht="21" customHeight="1" spans="1:19">
      <c r="A73" s="146">
        <v>67</v>
      </c>
      <c r="B73" s="150">
        <v>91</v>
      </c>
      <c r="C73" s="152" t="s">
        <v>5602</v>
      </c>
      <c r="D73" s="156" t="s">
        <v>458</v>
      </c>
      <c r="E73" s="159"/>
      <c r="F73" s="162" t="s">
        <v>5476</v>
      </c>
      <c r="G73" s="160">
        <v>1</v>
      </c>
      <c r="H73" s="155" t="s">
        <v>342</v>
      </c>
      <c r="I73" s="181"/>
      <c r="J73" s="174"/>
      <c r="K73" s="184">
        <v>4800</v>
      </c>
      <c r="L73" s="184">
        <v>240</v>
      </c>
      <c r="M73" s="184">
        <f t="shared" si="1"/>
        <v>132</v>
      </c>
      <c r="N73" s="178"/>
      <c r="O73" s="179"/>
      <c r="P73" s="173"/>
      <c r="Q73" s="191">
        <v>0.08</v>
      </c>
      <c r="S73" s="192"/>
    </row>
    <row r="74" s="133" customFormat="1" ht="21" customHeight="1" spans="1:19">
      <c r="A74" s="146">
        <v>68</v>
      </c>
      <c r="B74" s="150">
        <v>92</v>
      </c>
      <c r="C74" s="152" t="s">
        <v>5603</v>
      </c>
      <c r="D74" s="156" t="s">
        <v>5142</v>
      </c>
      <c r="E74" s="159"/>
      <c r="F74" s="162" t="s">
        <v>5476</v>
      </c>
      <c r="G74" s="157">
        <v>1</v>
      </c>
      <c r="H74" s="155" t="s">
        <v>342</v>
      </c>
      <c r="I74" s="181">
        <v>20091007</v>
      </c>
      <c r="J74" s="174"/>
      <c r="K74" s="184">
        <v>5300</v>
      </c>
      <c r="L74" s="184">
        <v>265</v>
      </c>
      <c r="M74" s="184">
        <f t="shared" si="1"/>
        <v>495</v>
      </c>
      <c r="N74" s="178"/>
      <c r="O74" s="179"/>
      <c r="P74" s="173"/>
      <c r="Q74" s="191">
        <v>0.3</v>
      </c>
      <c r="S74" s="192"/>
    </row>
    <row r="75" s="133" customFormat="1" ht="21" customHeight="1" spans="1:19">
      <c r="A75" s="146">
        <v>69</v>
      </c>
      <c r="B75" s="150">
        <v>93</v>
      </c>
      <c r="C75" s="152" t="s">
        <v>5604</v>
      </c>
      <c r="D75" s="156" t="s">
        <v>458</v>
      </c>
      <c r="E75" s="159"/>
      <c r="F75" s="162" t="s">
        <v>5476</v>
      </c>
      <c r="G75" s="157">
        <v>1</v>
      </c>
      <c r="H75" s="155" t="s">
        <v>342</v>
      </c>
      <c r="I75" s="181"/>
      <c r="J75" s="174"/>
      <c r="K75" s="184">
        <v>5400</v>
      </c>
      <c r="L75" s="184">
        <v>270</v>
      </c>
      <c r="M75" s="184">
        <f t="shared" si="1"/>
        <v>132</v>
      </c>
      <c r="N75" s="178"/>
      <c r="O75" s="179"/>
      <c r="P75" s="173"/>
      <c r="Q75" s="191">
        <v>0.08</v>
      </c>
      <c r="S75" s="192"/>
    </row>
    <row r="76" s="133" customFormat="1" ht="21" customHeight="1" spans="1:19">
      <c r="A76" s="146">
        <v>70</v>
      </c>
      <c r="B76" s="150">
        <v>94</v>
      </c>
      <c r="C76" s="152" t="s">
        <v>5605</v>
      </c>
      <c r="D76" s="156" t="s">
        <v>5606</v>
      </c>
      <c r="E76" s="159"/>
      <c r="F76" s="162" t="s">
        <v>5522</v>
      </c>
      <c r="G76" s="157">
        <v>1</v>
      </c>
      <c r="H76" s="155" t="s">
        <v>342</v>
      </c>
      <c r="I76" s="181"/>
      <c r="J76" s="174"/>
      <c r="K76" s="184">
        <v>5500</v>
      </c>
      <c r="L76" s="184">
        <v>275</v>
      </c>
      <c r="M76" s="184">
        <f t="shared" ref="M76:M139" si="2">1650*Q76</f>
        <v>49.5</v>
      </c>
      <c r="N76" s="178"/>
      <c r="O76" s="179"/>
      <c r="P76" s="173"/>
      <c r="Q76" s="191">
        <v>0.03</v>
      </c>
      <c r="S76" s="192"/>
    </row>
    <row r="77" s="133" customFormat="1" ht="21" customHeight="1" spans="1:19">
      <c r="A77" s="146">
        <v>71</v>
      </c>
      <c r="B77" s="150">
        <v>95</v>
      </c>
      <c r="C77" s="152" t="s">
        <v>5607</v>
      </c>
      <c r="D77" s="156" t="s">
        <v>5608</v>
      </c>
      <c r="E77" s="159"/>
      <c r="F77" s="162" t="s">
        <v>5440</v>
      </c>
      <c r="G77" s="160">
        <v>1</v>
      </c>
      <c r="H77" s="155" t="s">
        <v>342</v>
      </c>
      <c r="I77" s="181">
        <v>20101031</v>
      </c>
      <c r="J77" s="174"/>
      <c r="K77" s="184">
        <v>5750</v>
      </c>
      <c r="L77" s="184">
        <v>287.5</v>
      </c>
      <c r="M77" s="177">
        <v>0</v>
      </c>
      <c r="N77" s="178"/>
      <c r="O77" s="179"/>
      <c r="P77" s="173"/>
      <c r="Q77" s="205" t="s">
        <v>5609</v>
      </c>
      <c r="S77" s="192"/>
    </row>
    <row r="78" s="133" customFormat="1" ht="21" customHeight="1" spans="1:19">
      <c r="A78" s="146">
        <v>72</v>
      </c>
      <c r="B78" s="150">
        <v>96</v>
      </c>
      <c r="C78" s="152" t="s">
        <v>5610</v>
      </c>
      <c r="D78" s="156" t="s">
        <v>5611</v>
      </c>
      <c r="E78" s="159"/>
      <c r="F78" s="162" t="s">
        <v>5440</v>
      </c>
      <c r="G78" s="157">
        <v>1</v>
      </c>
      <c r="H78" s="155" t="s">
        <v>342</v>
      </c>
      <c r="I78" s="181">
        <v>20101031</v>
      </c>
      <c r="J78" s="174"/>
      <c r="K78" s="184">
        <v>5750</v>
      </c>
      <c r="L78" s="184">
        <v>287.5</v>
      </c>
      <c r="M78" s="177">
        <f t="shared" si="2"/>
        <v>0</v>
      </c>
      <c r="N78" s="178"/>
      <c r="O78" s="179"/>
      <c r="P78" s="173"/>
      <c r="Q78" s="205"/>
      <c r="S78" s="192"/>
    </row>
    <row r="79" s="133" customFormat="1" ht="21" customHeight="1" spans="1:19">
      <c r="A79" s="146">
        <v>73</v>
      </c>
      <c r="B79" s="150">
        <v>97</v>
      </c>
      <c r="C79" s="152" t="s">
        <v>5612</v>
      </c>
      <c r="D79" s="156" t="s">
        <v>5608</v>
      </c>
      <c r="E79" s="159"/>
      <c r="F79" s="162" t="s">
        <v>5440</v>
      </c>
      <c r="G79" s="160">
        <v>1</v>
      </c>
      <c r="H79" s="155" t="s">
        <v>342</v>
      </c>
      <c r="I79" s="181">
        <v>20101031</v>
      </c>
      <c r="J79" s="174"/>
      <c r="K79" s="184">
        <v>5750</v>
      </c>
      <c r="L79" s="184">
        <v>287.5</v>
      </c>
      <c r="M79" s="177">
        <f t="shared" si="2"/>
        <v>0</v>
      </c>
      <c r="N79" s="178"/>
      <c r="O79" s="179"/>
      <c r="P79" s="173"/>
      <c r="Q79" s="205"/>
      <c r="S79" s="192"/>
    </row>
    <row r="80" s="133" customFormat="1" ht="21" customHeight="1" spans="1:19">
      <c r="A80" s="146">
        <v>74</v>
      </c>
      <c r="B80" s="150">
        <v>98</v>
      </c>
      <c r="C80" s="152" t="s">
        <v>5613</v>
      </c>
      <c r="D80" s="156" t="s">
        <v>5608</v>
      </c>
      <c r="E80" s="159"/>
      <c r="F80" s="162" t="s">
        <v>5440</v>
      </c>
      <c r="G80" s="157">
        <v>1</v>
      </c>
      <c r="H80" s="155" t="s">
        <v>342</v>
      </c>
      <c r="I80" s="181">
        <v>20101031</v>
      </c>
      <c r="J80" s="174"/>
      <c r="K80" s="184">
        <v>5750</v>
      </c>
      <c r="L80" s="184">
        <v>287.5</v>
      </c>
      <c r="M80" s="177">
        <f t="shared" si="2"/>
        <v>0</v>
      </c>
      <c r="N80" s="178"/>
      <c r="O80" s="179"/>
      <c r="P80" s="173"/>
      <c r="Q80" s="205"/>
      <c r="S80" s="192"/>
    </row>
    <row r="81" s="133" customFormat="1" ht="21" customHeight="1" spans="1:19">
      <c r="A81" s="146">
        <v>75</v>
      </c>
      <c r="B81" s="150">
        <v>99</v>
      </c>
      <c r="C81" s="152" t="s">
        <v>5614</v>
      </c>
      <c r="D81" s="156" t="s">
        <v>5615</v>
      </c>
      <c r="E81" s="159"/>
      <c r="F81" s="152" t="s">
        <v>5616</v>
      </c>
      <c r="G81" s="160">
        <v>1</v>
      </c>
      <c r="H81" s="155" t="s">
        <v>342</v>
      </c>
      <c r="I81" s="181">
        <v>2009</v>
      </c>
      <c r="J81" s="174"/>
      <c r="K81" s="184">
        <v>5800</v>
      </c>
      <c r="L81" s="184">
        <v>290</v>
      </c>
      <c r="M81" s="184">
        <f t="shared" si="2"/>
        <v>49.5</v>
      </c>
      <c r="N81" s="178"/>
      <c r="O81" s="179"/>
      <c r="P81" s="173"/>
      <c r="Q81" s="191">
        <v>0.03</v>
      </c>
      <c r="S81" s="192"/>
    </row>
    <row r="82" s="133" customFormat="1" ht="21" customHeight="1" spans="1:19">
      <c r="A82" s="146">
        <v>76</v>
      </c>
      <c r="B82" s="150">
        <v>100</v>
      </c>
      <c r="C82" s="152" t="s">
        <v>5617</v>
      </c>
      <c r="D82" s="156" t="s">
        <v>340</v>
      </c>
      <c r="E82" s="159"/>
      <c r="F82" s="152" t="s">
        <v>5522</v>
      </c>
      <c r="G82" s="157">
        <v>1</v>
      </c>
      <c r="H82" s="155" t="s">
        <v>342</v>
      </c>
      <c r="I82" s="181">
        <v>20110701</v>
      </c>
      <c r="J82" s="174"/>
      <c r="K82" s="184">
        <v>6250</v>
      </c>
      <c r="L82" s="184">
        <v>312.5</v>
      </c>
      <c r="M82" s="184">
        <f t="shared" si="2"/>
        <v>165</v>
      </c>
      <c r="N82" s="178"/>
      <c r="O82" s="179"/>
      <c r="P82" s="173"/>
      <c r="Q82" s="191">
        <v>0.1</v>
      </c>
      <c r="S82" s="192"/>
    </row>
    <row r="83" s="133" customFormat="1" ht="21" customHeight="1" spans="1:19">
      <c r="A83" s="146">
        <v>77</v>
      </c>
      <c r="B83" s="150">
        <v>101</v>
      </c>
      <c r="C83" s="152" t="s">
        <v>5618</v>
      </c>
      <c r="D83" s="156" t="s">
        <v>5398</v>
      </c>
      <c r="E83" s="159"/>
      <c r="F83" s="19" t="s">
        <v>5494</v>
      </c>
      <c r="G83" s="160">
        <v>1</v>
      </c>
      <c r="H83" s="155" t="s">
        <v>342</v>
      </c>
      <c r="I83" s="181">
        <v>20130128</v>
      </c>
      <c r="J83" s="174"/>
      <c r="K83" s="184">
        <v>6500</v>
      </c>
      <c r="L83" s="184">
        <v>325</v>
      </c>
      <c r="M83" s="184">
        <v>5</v>
      </c>
      <c r="N83" s="178"/>
      <c r="O83" s="179"/>
      <c r="P83" s="173"/>
      <c r="Q83" s="191" t="s">
        <v>5312</v>
      </c>
      <c r="S83" s="192"/>
    </row>
    <row r="84" s="133" customFormat="1" ht="21" customHeight="1" spans="1:19">
      <c r="A84" s="146">
        <v>78</v>
      </c>
      <c r="B84" s="150">
        <v>102</v>
      </c>
      <c r="C84" s="152" t="s">
        <v>5619</v>
      </c>
      <c r="D84" s="156" t="s">
        <v>5620</v>
      </c>
      <c r="E84" s="159"/>
      <c r="F84" s="19" t="s">
        <v>5494</v>
      </c>
      <c r="G84" s="157">
        <v>1</v>
      </c>
      <c r="H84" s="155" t="s">
        <v>342</v>
      </c>
      <c r="I84" s="181">
        <v>2009</v>
      </c>
      <c r="J84" s="174"/>
      <c r="K84" s="184">
        <v>6800</v>
      </c>
      <c r="L84" s="184">
        <v>340</v>
      </c>
      <c r="M84" s="184">
        <f t="shared" si="2"/>
        <v>33</v>
      </c>
      <c r="N84" s="178"/>
      <c r="O84" s="179"/>
      <c r="P84" s="173"/>
      <c r="Q84" s="191">
        <v>0.02</v>
      </c>
      <c r="S84" s="192"/>
    </row>
    <row r="85" s="133" customFormat="1" ht="21" customHeight="1" spans="1:19">
      <c r="A85" s="146">
        <v>79</v>
      </c>
      <c r="B85" s="150">
        <v>103</v>
      </c>
      <c r="C85" s="152" t="s">
        <v>5621</v>
      </c>
      <c r="D85" s="156" t="s">
        <v>348</v>
      </c>
      <c r="E85" s="159"/>
      <c r="F85" s="152" t="s">
        <v>5440</v>
      </c>
      <c r="G85" s="160">
        <v>1</v>
      </c>
      <c r="H85" s="155" t="s">
        <v>342</v>
      </c>
      <c r="I85" s="181">
        <v>20110807</v>
      </c>
      <c r="J85" s="174"/>
      <c r="K85" s="184">
        <v>8040</v>
      </c>
      <c r="L85" s="184">
        <v>402</v>
      </c>
      <c r="M85" s="184">
        <f t="shared" si="2"/>
        <v>165</v>
      </c>
      <c r="N85" s="178"/>
      <c r="O85" s="179"/>
      <c r="P85" s="173"/>
      <c r="Q85" s="191">
        <v>0.1</v>
      </c>
      <c r="S85" s="192"/>
    </row>
    <row r="86" s="133" customFormat="1" ht="21" customHeight="1" spans="1:19">
      <c r="A86" s="146">
        <v>80</v>
      </c>
      <c r="B86" s="150">
        <v>104</v>
      </c>
      <c r="C86" s="152" t="s">
        <v>5622</v>
      </c>
      <c r="D86" s="156" t="s">
        <v>5623</v>
      </c>
      <c r="E86" s="159"/>
      <c r="F86" s="152" t="s">
        <v>5522</v>
      </c>
      <c r="G86" s="160">
        <v>1</v>
      </c>
      <c r="H86" s="155" t="s">
        <v>342</v>
      </c>
      <c r="I86" s="181">
        <v>20121025</v>
      </c>
      <c r="J86" s="174"/>
      <c r="K86" s="184">
        <v>12000</v>
      </c>
      <c r="L86" s="184">
        <v>600</v>
      </c>
      <c r="M86" s="184">
        <v>20</v>
      </c>
      <c r="N86" s="178"/>
      <c r="O86" s="179"/>
      <c r="P86" s="173"/>
      <c r="Q86" s="191" t="s">
        <v>5243</v>
      </c>
      <c r="S86" s="192"/>
    </row>
    <row r="87" s="133" customFormat="1" ht="21" customHeight="1" spans="1:19">
      <c r="A87" s="146">
        <v>81</v>
      </c>
      <c r="B87" s="150">
        <v>105</v>
      </c>
      <c r="C87" s="152" t="s">
        <v>5624</v>
      </c>
      <c r="D87" s="156" t="s">
        <v>5625</v>
      </c>
      <c r="E87" s="159"/>
      <c r="F87" s="152" t="s">
        <v>5440</v>
      </c>
      <c r="G87" s="157">
        <v>1</v>
      </c>
      <c r="H87" s="155" t="s">
        <v>342</v>
      </c>
      <c r="I87" s="181">
        <v>20110701</v>
      </c>
      <c r="J87" s="174"/>
      <c r="K87" s="184">
        <v>12800</v>
      </c>
      <c r="L87" s="184">
        <v>640</v>
      </c>
      <c r="M87" s="184">
        <f t="shared" si="2"/>
        <v>330</v>
      </c>
      <c r="N87" s="178"/>
      <c r="O87" s="179"/>
      <c r="P87" s="173"/>
      <c r="Q87" s="191">
        <v>0.2</v>
      </c>
      <c r="S87" s="192"/>
    </row>
    <row r="88" s="133" customFormat="1" ht="21" customHeight="1" spans="1:19">
      <c r="A88" s="146">
        <v>82</v>
      </c>
      <c r="B88" s="150">
        <v>106</v>
      </c>
      <c r="C88" s="152" t="s">
        <v>5626</v>
      </c>
      <c r="D88" s="156" t="s">
        <v>365</v>
      </c>
      <c r="E88" s="159"/>
      <c r="F88" s="152" t="s">
        <v>5522</v>
      </c>
      <c r="G88" s="157">
        <v>1</v>
      </c>
      <c r="H88" s="155" t="s">
        <v>342</v>
      </c>
      <c r="I88" s="181">
        <v>20130128</v>
      </c>
      <c r="J88" s="174"/>
      <c r="K88" s="184">
        <v>15300</v>
      </c>
      <c r="L88" s="184">
        <v>765</v>
      </c>
      <c r="M88" s="184">
        <f t="shared" si="2"/>
        <v>165</v>
      </c>
      <c r="N88" s="178"/>
      <c r="O88" s="179"/>
      <c r="P88" s="173"/>
      <c r="Q88" s="191">
        <v>0.1</v>
      </c>
      <c r="S88" s="192"/>
    </row>
    <row r="89" s="133" customFormat="1" ht="21" customHeight="1" spans="1:19">
      <c r="A89" s="146">
        <v>83</v>
      </c>
      <c r="B89" s="150">
        <v>107</v>
      </c>
      <c r="C89" s="152" t="s">
        <v>5627</v>
      </c>
      <c r="D89" s="156" t="s">
        <v>5628</v>
      </c>
      <c r="E89" s="159"/>
      <c r="F89" s="152" t="s">
        <v>5522</v>
      </c>
      <c r="G89" s="160">
        <v>1</v>
      </c>
      <c r="H89" s="155" t="s">
        <v>342</v>
      </c>
      <c r="I89" s="181">
        <v>2009</v>
      </c>
      <c r="J89" s="174"/>
      <c r="K89" s="184">
        <v>15500</v>
      </c>
      <c r="L89" s="184">
        <v>775</v>
      </c>
      <c r="M89" s="184">
        <f t="shared" si="2"/>
        <v>33</v>
      </c>
      <c r="N89" s="178"/>
      <c r="O89" s="179"/>
      <c r="P89" s="173"/>
      <c r="Q89" s="191">
        <v>0.02</v>
      </c>
      <c r="S89" s="192"/>
    </row>
    <row r="90" s="133" customFormat="1" ht="21" customHeight="1" spans="1:19">
      <c r="A90" s="146">
        <v>84</v>
      </c>
      <c r="B90" s="150">
        <v>108</v>
      </c>
      <c r="C90" s="152" t="s">
        <v>5629</v>
      </c>
      <c r="D90" s="156" t="s">
        <v>4608</v>
      </c>
      <c r="E90" s="159"/>
      <c r="F90" s="152" t="s">
        <v>5476</v>
      </c>
      <c r="G90" s="157">
        <v>1</v>
      </c>
      <c r="H90" s="155" t="s">
        <v>342</v>
      </c>
      <c r="I90" s="181">
        <v>20021120</v>
      </c>
      <c r="J90" s="174"/>
      <c r="K90" s="184">
        <v>16350</v>
      </c>
      <c r="L90" s="184">
        <v>817.5</v>
      </c>
      <c r="M90" s="184">
        <f t="shared" si="2"/>
        <v>132</v>
      </c>
      <c r="N90" s="178"/>
      <c r="O90" s="179"/>
      <c r="P90" s="173"/>
      <c r="Q90" s="191">
        <v>0.08</v>
      </c>
      <c r="S90" s="192"/>
    </row>
    <row r="91" s="133" customFormat="1" ht="21" customHeight="1" spans="1:19">
      <c r="A91" s="146">
        <v>85</v>
      </c>
      <c r="B91" s="150">
        <v>109</v>
      </c>
      <c r="C91" s="152" t="s">
        <v>5630</v>
      </c>
      <c r="D91" s="156" t="s">
        <v>5631</v>
      </c>
      <c r="E91" s="159"/>
      <c r="F91" s="162" t="s">
        <v>5522</v>
      </c>
      <c r="G91" s="160">
        <v>1</v>
      </c>
      <c r="H91" s="155" t="s">
        <v>342</v>
      </c>
      <c r="I91" s="181"/>
      <c r="J91" s="174"/>
      <c r="K91" s="184">
        <v>16500</v>
      </c>
      <c r="L91" s="184">
        <v>825</v>
      </c>
      <c r="M91" s="184">
        <f t="shared" si="2"/>
        <v>132</v>
      </c>
      <c r="N91" s="178"/>
      <c r="O91" s="179"/>
      <c r="P91" s="173"/>
      <c r="Q91" s="191">
        <v>0.08</v>
      </c>
      <c r="S91" s="192"/>
    </row>
    <row r="92" s="133" customFormat="1" ht="21" customHeight="1" spans="1:19">
      <c r="A92" s="146">
        <v>86</v>
      </c>
      <c r="B92" s="150">
        <v>110</v>
      </c>
      <c r="C92" s="152" t="s">
        <v>5632</v>
      </c>
      <c r="D92" s="156" t="s">
        <v>5633</v>
      </c>
      <c r="E92" s="159"/>
      <c r="F92" s="152" t="s">
        <v>5522</v>
      </c>
      <c r="G92" s="157">
        <v>1</v>
      </c>
      <c r="H92" s="155" t="s">
        <v>342</v>
      </c>
      <c r="I92" s="181">
        <v>20110424</v>
      </c>
      <c r="J92" s="174"/>
      <c r="K92" s="184">
        <v>16800</v>
      </c>
      <c r="L92" s="184">
        <v>840</v>
      </c>
      <c r="M92" s="184">
        <f t="shared" si="2"/>
        <v>132</v>
      </c>
      <c r="N92" s="178"/>
      <c r="O92" s="179"/>
      <c r="P92" s="173"/>
      <c r="Q92" s="191">
        <v>0.08</v>
      </c>
      <c r="S92" s="192"/>
    </row>
    <row r="93" s="133" customFormat="1" ht="21" customHeight="1" spans="1:19">
      <c r="A93" s="146">
        <v>87</v>
      </c>
      <c r="B93" s="150">
        <v>111</v>
      </c>
      <c r="C93" s="152" t="s">
        <v>5634</v>
      </c>
      <c r="D93" s="156" t="s">
        <v>5253</v>
      </c>
      <c r="E93" s="159"/>
      <c r="F93" s="162" t="s">
        <v>5522</v>
      </c>
      <c r="G93" s="160">
        <v>1</v>
      </c>
      <c r="H93" s="155" t="s">
        <v>342</v>
      </c>
      <c r="I93" s="181">
        <v>20101031</v>
      </c>
      <c r="J93" s="174"/>
      <c r="K93" s="184">
        <v>17500</v>
      </c>
      <c r="L93" s="184">
        <v>875</v>
      </c>
      <c r="M93" s="184">
        <f t="shared" si="2"/>
        <v>132</v>
      </c>
      <c r="N93" s="178"/>
      <c r="O93" s="179"/>
      <c r="P93" s="173"/>
      <c r="Q93" s="191">
        <v>0.08</v>
      </c>
      <c r="S93" s="192"/>
    </row>
    <row r="94" s="133" customFormat="1" ht="21" customHeight="1" spans="1:19">
      <c r="A94" s="146">
        <v>88</v>
      </c>
      <c r="B94" s="150">
        <v>112</v>
      </c>
      <c r="C94" s="152" t="s">
        <v>5635</v>
      </c>
      <c r="D94" s="156" t="s">
        <v>5253</v>
      </c>
      <c r="E94" s="159"/>
      <c r="F94" s="162" t="s">
        <v>5522</v>
      </c>
      <c r="G94" s="157">
        <v>1</v>
      </c>
      <c r="H94" s="155" t="s">
        <v>342</v>
      </c>
      <c r="I94" s="181">
        <v>20101031</v>
      </c>
      <c r="J94" s="174"/>
      <c r="K94" s="184">
        <v>17500</v>
      </c>
      <c r="L94" s="184">
        <v>875</v>
      </c>
      <c r="M94" s="184">
        <f t="shared" si="2"/>
        <v>132</v>
      </c>
      <c r="N94" s="178"/>
      <c r="O94" s="179"/>
      <c r="P94" s="173"/>
      <c r="Q94" s="191">
        <v>0.08</v>
      </c>
      <c r="S94" s="192"/>
    </row>
    <row r="95" s="133" customFormat="1" ht="21" customHeight="1" spans="1:19">
      <c r="A95" s="146">
        <v>89</v>
      </c>
      <c r="B95" s="150">
        <v>113</v>
      </c>
      <c r="C95" s="152" t="s">
        <v>5636</v>
      </c>
      <c r="D95" s="156" t="s">
        <v>5253</v>
      </c>
      <c r="E95" s="159"/>
      <c r="F95" s="162" t="s">
        <v>5522</v>
      </c>
      <c r="G95" s="160">
        <v>1</v>
      </c>
      <c r="H95" s="155" t="s">
        <v>342</v>
      </c>
      <c r="I95" s="181">
        <v>20101031</v>
      </c>
      <c r="J95" s="174"/>
      <c r="K95" s="184">
        <v>17500</v>
      </c>
      <c r="L95" s="184">
        <v>875</v>
      </c>
      <c r="M95" s="184">
        <f t="shared" si="2"/>
        <v>132</v>
      </c>
      <c r="N95" s="178"/>
      <c r="O95" s="179"/>
      <c r="P95" s="173"/>
      <c r="Q95" s="191">
        <v>0.08</v>
      </c>
      <c r="S95" s="192"/>
    </row>
    <row r="96" s="133" customFormat="1" ht="21" customHeight="1" spans="1:19">
      <c r="A96" s="146">
        <v>90</v>
      </c>
      <c r="B96" s="150">
        <v>114</v>
      </c>
      <c r="C96" s="152" t="s">
        <v>5637</v>
      </c>
      <c r="D96" s="156" t="s">
        <v>5253</v>
      </c>
      <c r="E96" s="159"/>
      <c r="F96" s="162" t="s">
        <v>5522</v>
      </c>
      <c r="G96" s="157">
        <v>1</v>
      </c>
      <c r="H96" s="155" t="s">
        <v>342</v>
      </c>
      <c r="I96" s="181">
        <v>20101031</v>
      </c>
      <c r="J96" s="174"/>
      <c r="K96" s="184">
        <v>17500</v>
      </c>
      <c r="L96" s="184">
        <v>875</v>
      </c>
      <c r="M96" s="184">
        <f t="shared" si="2"/>
        <v>132</v>
      </c>
      <c r="N96" s="178"/>
      <c r="O96" s="179"/>
      <c r="P96" s="173"/>
      <c r="Q96" s="191">
        <v>0.08</v>
      </c>
      <c r="S96" s="192"/>
    </row>
    <row r="97" s="133" customFormat="1" ht="21" customHeight="1" spans="1:19">
      <c r="A97" s="146">
        <v>91</v>
      </c>
      <c r="B97" s="150">
        <v>115</v>
      </c>
      <c r="C97" s="152" t="s">
        <v>5638</v>
      </c>
      <c r="D97" s="156" t="s">
        <v>5253</v>
      </c>
      <c r="E97" s="159"/>
      <c r="F97" s="162" t="s">
        <v>5476</v>
      </c>
      <c r="G97" s="160">
        <v>1</v>
      </c>
      <c r="H97" s="155" t="s">
        <v>342</v>
      </c>
      <c r="I97" s="181">
        <v>20101031</v>
      </c>
      <c r="J97" s="174"/>
      <c r="K97" s="184">
        <v>17500</v>
      </c>
      <c r="L97" s="184">
        <v>875</v>
      </c>
      <c r="M97" s="184">
        <f t="shared" si="2"/>
        <v>132</v>
      </c>
      <c r="N97" s="178"/>
      <c r="O97" s="179"/>
      <c r="P97" s="173"/>
      <c r="Q97" s="191">
        <v>0.08</v>
      </c>
      <c r="S97" s="192"/>
    </row>
    <row r="98" s="133" customFormat="1" ht="21" customHeight="1" spans="1:19">
      <c r="A98" s="146">
        <v>92</v>
      </c>
      <c r="B98" s="150">
        <v>116</v>
      </c>
      <c r="C98" s="152" t="s">
        <v>5639</v>
      </c>
      <c r="D98" s="156" t="s">
        <v>5253</v>
      </c>
      <c r="E98" s="159"/>
      <c r="F98" s="162" t="s">
        <v>5522</v>
      </c>
      <c r="G98" s="157">
        <v>1</v>
      </c>
      <c r="H98" s="155" t="s">
        <v>342</v>
      </c>
      <c r="I98" s="181">
        <v>20101031</v>
      </c>
      <c r="J98" s="174"/>
      <c r="K98" s="184">
        <v>17500</v>
      </c>
      <c r="L98" s="184">
        <v>875</v>
      </c>
      <c r="M98" s="184">
        <f t="shared" si="2"/>
        <v>132</v>
      </c>
      <c r="N98" s="178"/>
      <c r="O98" s="179"/>
      <c r="P98" s="173"/>
      <c r="Q98" s="191">
        <v>0.08</v>
      </c>
      <c r="S98" s="192"/>
    </row>
    <row r="99" s="133" customFormat="1" ht="21" customHeight="1" spans="1:19">
      <c r="A99" s="146">
        <v>93</v>
      </c>
      <c r="B99" s="150">
        <v>117</v>
      </c>
      <c r="C99" s="152" t="s">
        <v>5640</v>
      </c>
      <c r="D99" s="156" t="s">
        <v>5253</v>
      </c>
      <c r="E99" s="159"/>
      <c r="F99" s="162" t="s">
        <v>5522</v>
      </c>
      <c r="G99" s="160">
        <v>1</v>
      </c>
      <c r="H99" s="155" t="s">
        <v>342</v>
      </c>
      <c r="I99" s="181">
        <v>20101031</v>
      </c>
      <c r="J99" s="174"/>
      <c r="K99" s="184">
        <v>17500</v>
      </c>
      <c r="L99" s="184">
        <v>875</v>
      </c>
      <c r="M99" s="184">
        <f t="shared" si="2"/>
        <v>132</v>
      </c>
      <c r="N99" s="178"/>
      <c r="O99" s="179"/>
      <c r="P99" s="173"/>
      <c r="Q99" s="191">
        <v>0.08</v>
      </c>
      <c r="S99" s="192"/>
    </row>
    <row r="100" s="133" customFormat="1" ht="21" customHeight="1" spans="1:19">
      <c r="A100" s="146">
        <v>94</v>
      </c>
      <c r="B100" s="150">
        <v>118</v>
      </c>
      <c r="C100" s="152" t="s">
        <v>5641</v>
      </c>
      <c r="D100" s="156" t="s">
        <v>5253</v>
      </c>
      <c r="E100" s="159"/>
      <c r="F100" s="162" t="s">
        <v>5522</v>
      </c>
      <c r="G100" s="157">
        <v>1</v>
      </c>
      <c r="H100" s="155" t="s">
        <v>342</v>
      </c>
      <c r="I100" s="181">
        <v>20101031</v>
      </c>
      <c r="J100" s="174"/>
      <c r="K100" s="184">
        <v>17500</v>
      </c>
      <c r="L100" s="184">
        <v>875</v>
      </c>
      <c r="M100" s="184">
        <f t="shared" si="2"/>
        <v>132</v>
      </c>
      <c r="N100" s="178"/>
      <c r="O100" s="179"/>
      <c r="P100" s="173"/>
      <c r="Q100" s="191">
        <v>0.08</v>
      </c>
      <c r="S100" s="192"/>
    </row>
    <row r="101" s="133" customFormat="1" ht="21" customHeight="1" spans="1:19">
      <c r="A101" s="146">
        <v>95</v>
      </c>
      <c r="B101" s="150">
        <v>119</v>
      </c>
      <c r="C101" s="152" t="s">
        <v>5642</v>
      </c>
      <c r="D101" s="156" t="s">
        <v>5590</v>
      </c>
      <c r="E101" s="159"/>
      <c r="F101" s="162" t="s">
        <v>5476</v>
      </c>
      <c r="G101" s="160">
        <v>1</v>
      </c>
      <c r="H101" s="155" t="s">
        <v>342</v>
      </c>
      <c r="I101" s="181">
        <v>20101031</v>
      </c>
      <c r="J101" s="174"/>
      <c r="K101" s="184">
        <v>17500</v>
      </c>
      <c r="L101" s="184">
        <v>875</v>
      </c>
      <c r="M101" s="184">
        <f t="shared" si="2"/>
        <v>132</v>
      </c>
      <c r="N101" s="178"/>
      <c r="O101" s="179"/>
      <c r="P101" s="173"/>
      <c r="Q101" s="191">
        <v>0.08</v>
      </c>
      <c r="S101" s="192"/>
    </row>
    <row r="102" s="133" customFormat="1" ht="21" customHeight="1" spans="1:19">
      <c r="A102" s="146">
        <v>96</v>
      </c>
      <c r="B102" s="150">
        <v>120</v>
      </c>
      <c r="C102" s="152" t="s">
        <v>5643</v>
      </c>
      <c r="D102" s="156" t="s">
        <v>730</v>
      </c>
      <c r="E102" s="159"/>
      <c r="F102" s="162" t="s">
        <v>5519</v>
      </c>
      <c r="G102" s="157">
        <v>1</v>
      </c>
      <c r="H102" s="155" t="s">
        <v>342</v>
      </c>
      <c r="I102" s="181"/>
      <c r="J102" s="174"/>
      <c r="K102" s="184">
        <v>2700</v>
      </c>
      <c r="L102" s="184">
        <v>135</v>
      </c>
      <c r="M102" s="184">
        <f t="shared" si="2"/>
        <v>16.5</v>
      </c>
      <c r="N102" s="178"/>
      <c r="O102" s="179"/>
      <c r="P102" s="173"/>
      <c r="Q102" s="191">
        <v>0.01</v>
      </c>
      <c r="S102" s="192"/>
    </row>
    <row r="103" s="133" customFormat="1" ht="21" customHeight="1" spans="1:19">
      <c r="A103" s="146">
        <v>97</v>
      </c>
      <c r="B103" s="150">
        <v>121</v>
      </c>
      <c r="C103" s="152" t="s">
        <v>5644</v>
      </c>
      <c r="D103" s="156" t="s">
        <v>730</v>
      </c>
      <c r="E103" s="159"/>
      <c r="F103" s="162" t="s">
        <v>5519</v>
      </c>
      <c r="G103" s="160">
        <v>1</v>
      </c>
      <c r="H103" s="155" t="s">
        <v>342</v>
      </c>
      <c r="I103" s="181"/>
      <c r="J103" s="174"/>
      <c r="K103" s="184">
        <v>2700</v>
      </c>
      <c r="L103" s="184">
        <v>135</v>
      </c>
      <c r="M103" s="184">
        <f t="shared" si="2"/>
        <v>16.5</v>
      </c>
      <c r="N103" s="178"/>
      <c r="O103" s="179"/>
      <c r="P103" s="173"/>
      <c r="Q103" s="191">
        <v>0.01</v>
      </c>
      <c r="S103" s="192"/>
    </row>
    <row r="104" s="133" customFormat="1" ht="21" customHeight="1" spans="1:19">
      <c r="A104" s="146">
        <v>98</v>
      </c>
      <c r="B104" s="150">
        <v>122</v>
      </c>
      <c r="C104" s="152" t="s">
        <v>5645</v>
      </c>
      <c r="D104" s="156" t="s">
        <v>5646</v>
      </c>
      <c r="E104" s="159"/>
      <c r="F104" s="162" t="s">
        <v>5519</v>
      </c>
      <c r="G104" s="157">
        <v>1</v>
      </c>
      <c r="H104" s="155" t="s">
        <v>342</v>
      </c>
      <c r="I104" s="181">
        <v>20091007</v>
      </c>
      <c r="J104" s="174"/>
      <c r="K104" s="184">
        <v>2800</v>
      </c>
      <c r="L104" s="184">
        <v>140</v>
      </c>
      <c r="M104" s="184">
        <f t="shared" si="2"/>
        <v>132</v>
      </c>
      <c r="N104" s="178"/>
      <c r="O104" s="179"/>
      <c r="P104" s="173"/>
      <c r="Q104" s="191">
        <v>0.08</v>
      </c>
      <c r="S104" s="192"/>
    </row>
    <row r="105" s="133" customFormat="1" ht="21" customHeight="1" spans="1:19">
      <c r="A105" s="146">
        <v>99</v>
      </c>
      <c r="B105" s="150">
        <v>123</v>
      </c>
      <c r="C105" s="152" t="s">
        <v>5647</v>
      </c>
      <c r="D105" s="156" t="s">
        <v>5646</v>
      </c>
      <c r="E105" s="159"/>
      <c r="F105" s="162" t="s">
        <v>5519</v>
      </c>
      <c r="G105" s="160">
        <v>1</v>
      </c>
      <c r="H105" s="155" t="s">
        <v>342</v>
      </c>
      <c r="I105" s="181">
        <v>20091007</v>
      </c>
      <c r="J105" s="174"/>
      <c r="K105" s="184">
        <v>2800</v>
      </c>
      <c r="L105" s="184">
        <v>140</v>
      </c>
      <c r="M105" s="184">
        <f t="shared" si="2"/>
        <v>132</v>
      </c>
      <c r="N105" s="178"/>
      <c r="O105" s="179"/>
      <c r="P105" s="173"/>
      <c r="Q105" s="191">
        <v>0.08</v>
      </c>
      <c r="S105" s="192"/>
    </row>
    <row r="106" s="133" customFormat="1" ht="21" customHeight="1" spans="1:19">
      <c r="A106" s="146">
        <v>100</v>
      </c>
      <c r="B106" s="150">
        <v>124</v>
      </c>
      <c r="C106" s="152" t="s">
        <v>5648</v>
      </c>
      <c r="D106" s="156" t="s">
        <v>5646</v>
      </c>
      <c r="E106" s="159"/>
      <c r="F106" s="162" t="s">
        <v>5519</v>
      </c>
      <c r="G106" s="157">
        <v>1</v>
      </c>
      <c r="H106" s="155" t="s">
        <v>342</v>
      </c>
      <c r="I106" s="181">
        <v>20091007</v>
      </c>
      <c r="J106" s="174"/>
      <c r="K106" s="184">
        <v>2800</v>
      </c>
      <c r="L106" s="184">
        <v>140</v>
      </c>
      <c r="M106" s="184">
        <f t="shared" si="2"/>
        <v>132</v>
      </c>
      <c r="N106" s="178"/>
      <c r="O106" s="179"/>
      <c r="P106" s="173"/>
      <c r="Q106" s="191">
        <v>0.08</v>
      </c>
      <c r="S106" s="192"/>
    </row>
    <row r="107" s="133" customFormat="1" ht="21" customHeight="1" spans="1:19">
      <c r="A107" s="146">
        <v>101</v>
      </c>
      <c r="B107" s="150">
        <v>125</v>
      </c>
      <c r="C107" s="152" t="s">
        <v>5649</v>
      </c>
      <c r="D107" s="156" t="s">
        <v>5646</v>
      </c>
      <c r="E107" s="159"/>
      <c r="F107" s="162" t="s">
        <v>5519</v>
      </c>
      <c r="G107" s="160">
        <v>1</v>
      </c>
      <c r="H107" s="155" t="s">
        <v>342</v>
      </c>
      <c r="I107" s="181">
        <v>20091007</v>
      </c>
      <c r="J107" s="174"/>
      <c r="K107" s="184">
        <v>2800</v>
      </c>
      <c r="L107" s="184">
        <v>140</v>
      </c>
      <c r="M107" s="184">
        <f t="shared" si="2"/>
        <v>132</v>
      </c>
      <c r="N107" s="178"/>
      <c r="O107" s="179"/>
      <c r="P107" s="173"/>
      <c r="Q107" s="191">
        <v>0.08</v>
      </c>
      <c r="S107" s="192"/>
    </row>
    <row r="108" s="133" customFormat="1" ht="21" customHeight="1" spans="1:19">
      <c r="A108" s="146">
        <v>102</v>
      </c>
      <c r="B108" s="150">
        <v>126</v>
      </c>
      <c r="C108" s="152" t="s">
        <v>5650</v>
      </c>
      <c r="D108" s="156" t="s">
        <v>5646</v>
      </c>
      <c r="E108" s="159"/>
      <c r="F108" s="162" t="s">
        <v>5519</v>
      </c>
      <c r="G108" s="157">
        <v>1</v>
      </c>
      <c r="H108" s="155" t="s">
        <v>342</v>
      </c>
      <c r="I108" s="181">
        <v>20091007</v>
      </c>
      <c r="J108" s="174"/>
      <c r="K108" s="184">
        <v>2800</v>
      </c>
      <c r="L108" s="184">
        <v>140</v>
      </c>
      <c r="M108" s="184">
        <f t="shared" si="2"/>
        <v>132</v>
      </c>
      <c r="N108" s="178"/>
      <c r="O108" s="179"/>
      <c r="P108" s="173"/>
      <c r="Q108" s="191">
        <v>0.08</v>
      </c>
      <c r="S108" s="192"/>
    </row>
    <row r="109" s="133" customFormat="1" ht="21" customHeight="1" spans="1:19">
      <c r="A109" s="146">
        <v>103</v>
      </c>
      <c r="B109" s="150">
        <v>127</v>
      </c>
      <c r="C109" s="151" t="s">
        <v>5651</v>
      </c>
      <c r="D109" s="202" t="s">
        <v>5646</v>
      </c>
      <c r="E109" s="159"/>
      <c r="F109" s="162" t="s">
        <v>5519</v>
      </c>
      <c r="G109" s="160">
        <v>1</v>
      </c>
      <c r="H109" s="155" t="s">
        <v>342</v>
      </c>
      <c r="I109" s="203">
        <v>20091007</v>
      </c>
      <c r="J109" s="174"/>
      <c r="K109" s="184">
        <v>2800</v>
      </c>
      <c r="L109" s="184">
        <v>140</v>
      </c>
      <c r="M109" s="184">
        <f t="shared" si="2"/>
        <v>132</v>
      </c>
      <c r="N109" s="178"/>
      <c r="O109" s="179"/>
      <c r="P109" s="173"/>
      <c r="Q109" s="191">
        <v>0.08</v>
      </c>
      <c r="S109" s="192"/>
    </row>
    <row r="110" s="133" customFormat="1" ht="21" customHeight="1" spans="1:19">
      <c r="A110" s="146">
        <v>104</v>
      </c>
      <c r="B110" s="150">
        <v>128</v>
      </c>
      <c r="C110" s="152" t="s">
        <v>5652</v>
      </c>
      <c r="D110" s="156" t="s">
        <v>5646</v>
      </c>
      <c r="E110" s="159"/>
      <c r="F110" s="162" t="s">
        <v>5519</v>
      </c>
      <c r="G110" s="157">
        <v>1</v>
      </c>
      <c r="H110" s="155" t="s">
        <v>342</v>
      </c>
      <c r="I110" s="181">
        <v>20091007</v>
      </c>
      <c r="J110" s="174"/>
      <c r="K110" s="184">
        <v>2800</v>
      </c>
      <c r="L110" s="184">
        <v>140</v>
      </c>
      <c r="M110" s="184">
        <f t="shared" si="2"/>
        <v>132</v>
      </c>
      <c r="N110" s="178"/>
      <c r="O110" s="179"/>
      <c r="P110" s="173"/>
      <c r="Q110" s="191">
        <v>0.08</v>
      </c>
      <c r="S110" s="192"/>
    </row>
    <row r="111" s="133" customFormat="1" ht="21" customHeight="1" spans="1:19">
      <c r="A111" s="146">
        <v>105</v>
      </c>
      <c r="B111" s="150">
        <v>129</v>
      </c>
      <c r="C111" s="152" t="s">
        <v>5653</v>
      </c>
      <c r="D111" s="156" t="s">
        <v>5646</v>
      </c>
      <c r="E111" s="159"/>
      <c r="F111" s="162" t="s">
        <v>5519</v>
      </c>
      <c r="G111" s="160">
        <v>1</v>
      </c>
      <c r="H111" s="155" t="s">
        <v>342</v>
      </c>
      <c r="I111" s="181">
        <v>20091007</v>
      </c>
      <c r="J111" s="174"/>
      <c r="K111" s="184">
        <v>2800</v>
      </c>
      <c r="L111" s="184">
        <v>140</v>
      </c>
      <c r="M111" s="184">
        <f t="shared" si="2"/>
        <v>132</v>
      </c>
      <c r="N111" s="178"/>
      <c r="O111" s="179"/>
      <c r="P111" s="173"/>
      <c r="Q111" s="191">
        <v>0.08</v>
      </c>
      <c r="S111" s="192"/>
    </row>
    <row r="112" s="133" customFormat="1" ht="21" customHeight="1" spans="1:19">
      <c r="A112" s="146">
        <v>106</v>
      </c>
      <c r="B112" s="150">
        <v>130</v>
      </c>
      <c r="C112" s="152" t="s">
        <v>5654</v>
      </c>
      <c r="D112" s="156" t="s">
        <v>5646</v>
      </c>
      <c r="E112" s="159"/>
      <c r="F112" s="162" t="s">
        <v>5519</v>
      </c>
      <c r="G112" s="157">
        <v>1</v>
      </c>
      <c r="H112" s="155" t="s">
        <v>342</v>
      </c>
      <c r="I112" s="181">
        <v>20091007</v>
      </c>
      <c r="J112" s="174"/>
      <c r="K112" s="184">
        <v>2800</v>
      </c>
      <c r="L112" s="184">
        <v>140</v>
      </c>
      <c r="M112" s="184">
        <f t="shared" si="2"/>
        <v>132</v>
      </c>
      <c r="N112" s="178"/>
      <c r="O112" s="179"/>
      <c r="P112" s="173"/>
      <c r="Q112" s="191">
        <v>0.08</v>
      </c>
      <c r="S112" s="192"/>
    </row>
    <row r="113" s="133" customFormat="1" ht="21" customHeight="1" spans="1:19">
      <c r="A113" s="146">
        <v>107</v>
      </c>
      <c r="B113" s="150">
        <v>131</v>
      </c>
      <c r="C113" s="152" t="s">
        <v>5655</v>
      </c>
      <c r="D113" s="156" t="s">
        <v>5646</v>
      </c>
      <c r="E113" s="159"/>
      <c r="F113" s="162" t="s">
        <v>5519</v>
      </c>
      <c r="G113" s="160">
        <v>1</v>
      </c>
      <c r="H113" s="155" t="s">
        <v>342</v>
      </c>
      <c r="I113" s="181">
        <v>20091007</v>
      </c>
      <c r="J113" s="174"/>
      <c r="K113" s="184">
        <v>2800</v>
      </c>
      <c r="L113" s="184">
        <v>140</v>
      </c>
      <c r="M113" s="184">
        <f t="shared" si="2"/>
        <v>132</v>
      </c>
      <c r="N113" s="178"/>
      <c r="O113" s="179"/>
      <c r="P113" s="173"/>
      <c r="Q113" s="191">
        <v>0.08</v>
      </c>
      <c r="S113" s="192"/>
    </row>
    <row r="114" s="133" customFormat="1" ht="21" customHeight="1" spans="1:19">
      <c r="A114" s="146">
        <v>108</v>
      </c>
      <c r="B114" s="150">
        <v>132</v>
      </c>
      <c r="C114" s="152" t="s">
        <v>5656</v>
      </c>
      <c r="D114" s="156" t="s">
        <v>5646</v>
      </c>
      <c r="E114" s="159"/>
      <c r="F114" s="162" t="s">
        <v>5519</v>
      </c>
      <c r="G114" s="157">
        <v>1</v>
      </c>
      <c r="H114" s="155" t="s">
        <v>342</v>
      </c>
      <c r="I114" s="181">
        <v>20091007</v>
      </c>
      <c r="J114" s="174"/>
      <c r="K114" s="184">
        <v>2800</v>
      </c>
      <c r="L114" s="184">
        <v>140</v>
      </c>
      <c r="M114" s="184">
        <f t="shared" si="2"/>
        <v>132</v>
      </c>
      <c r="N114" s="178"/>
      <c r="O114" s="179"/>
      <c r="P114" s="173"/>
      <c r="Q114" s="191">
        <v>0.08</v>
      </c>
      <c r="S114" s="192"/>
    </row>
    <row r="115" s="133" customFormat="1" ht="21" customHeight="1" spans="1:19">
      <c r="A115" s="146">
        <v>109</v>
      </c>
      <c r="B115" s="150">
        <v>133</v>
      </c>
      <c r="C115" s="152" t="s">
        <v>5657</v>
      </c>
      <c r="D115" s="156" t="s">
        <v>5646</v>
      </c>
      <c r="E115" s="159"/>
      <c r="F115" s="162" t="s">
        <v>5519</v>
      </c>
      <c r="G115" s="160">
        <v>1</v>
      </c>
      <c r="H115" s="155" t="s">
        <v>342</v>
      </c>
      <c r="I115" s="181">
        <v>20091007</v>
      </c>
      <c r="J115" s="174"/>
      <c r="K115" s="184">
        <v>2800</v>
      </c>
      <c r="L115" s="184">
        <v>140</v>
      </c>
      <c r="M115" s="184">
        <f t="shared" si="2"/>
        <v>132</v>
      </c>
      <c r="N115" s="178"/>
      <c r="O115" s="179"/>
      <c r="P115" s="173"/>
      <c r="Q115" s="191">
        <v>0.08</v>
      </c>
      <c r="S115" s="192"/>
    </row>
    <row r="116" s="133" customFormat="1" ht="21" customHeight="1" spans="1:19">
      <c r="A116" s="146">
        <v>110</v>
      </c>
      <c r="B116" s="150">
        <v>134</v>
      </c>
      <c r="C116" s="152" t="s">
        <v>5658</v>
      </c>
      <c r="D116" s="156" t="s">
        <v>5646</v>
      </c>
      <c r="E116" s="159"/>
      <c r="F116" s="152" t="s">
        <v>5522</v>
      </c>
      <c r="G116" s="157">
        <v>1</v>
      </c>
      <c r="H116" s="155" t="s">
        <v>342</v>
      </c>
      <c r="I116" s="181">
        <v>20091007</v>
      </c>
      <c r="J116" s="174"/>
      <c r="K116" s="184">
        <v>2800</v>
      </c>
      <c r="L116" s="184">
        <v>140</v>
      </c>
      <c r="M116" s="184">
        <f t="shared" si="2"/>
        <v>132</v>
      </c>
      <c r="N116" s="178"/>
      <c r="O116" s="179"/>
      <c r="P116" s="173"/>
      <c r="Q116" s="191">
        <v>0.08</v>
      </c>
      <c r="S116" s="192"/>
    </row>
    <row r="117" s="133" customFormat="1" ht="21" customHeight="1" spans="1:19">
      <c r="A117" s="146">
        <v>111</v>
      </c>
      <c r="B117" s="150">
        <v>135</v>
      </c>
      <c r="C117" s="152" t="s">
        <v>5659</v>
      </c>
      <c r="D117" s="156" t="s">
        <v>5660</v>
      </c>
      <c r="E117" s="159"/>
      <c r="F117" s="152" t="s">
        <v>5494</v>
      </c>
      <c r="G117" s="160">
        <v>1</v>
      </c>
      <c r="H117" s="155" t="s">
        <v>342</v>
      </c>
      <c r="I117" s="181">
        <v>20070313</v>
      </c>
      <c r="J117" s="174"/>
      <c r="K117" s="184">
        <v>2900</v>
      </c>
      <c r="L117" s="184">
        <v>145</v>
      </c>
      <c r="M117" s="184">
        <f t="shared" si="2"/>
        <v>247.5</v>
      </c>
      <c r="N117" s="178"/>
      <c r="O117" s="179"/>
      <c r="P117" s="173"/>
      <c r="Q117" s="191">
        <v>0.15</v>
      </c>
      <c r="S117" s="192"/>
    </row>
    <row r="118" s="133" customFormat="1" ht="21" customHeight="1" spans="1:19">
      <c r="A118" s="146">
        <v>112</v>
      </c>
      <c r="B118" s="150">
        <v>136</v>
      </c>
      <c r="C118" s="152" t="s">
        <v>5661</v>
      </c>
      <c r="D118" s="156" t="s">
        <v>5662</v>
      </c>
      <c r="E118" s="159"/>
      <c r="F118" s="152" t="s">
        <v>5522</v>
      </c>
      <c r="G118" s="157">
        <v>1</v>
      </c>
      <c r="H118" s="155" t="s">
        <v>342</v>
      </c>
      <c r="I118" s="181">
        <v>20111231</v>
      </c>
      <c r="J118" s="174"/>
      <c r="K118" s="184">
        <v>3800</v>
      </c>
      <c r="L118" s="184">
        <v>190</v>
      </c>
      <c r="M118" s="184">
        <v>15</v>
      </c>
      <c r="N118" s="178"/>
      <c r="O118" s="179"/>
      <c r="P118" s="173"/>
      <c r="Q118" s="191" t="s">
        <v>5609</v>
      </c>
      <c r="S118" s="192"/>
    </row>
    <row r="119" s="133" customFormat="1" ht="21" customHeight="1" spans="1:19">
      <c r="A119" s="146">
        <v>113</v>
      </c>
      <c r="B119" s="150">
        <v>137</v>
      </c>
      <c r="C119" s="152" t="s">
        <v>5663</v>
      </c>
      <c r="D119" s="156" t="s">
        <v>5664</v>
      </c>
      <c r="E119" s="159"/>
      <c r="F119" s="152" t="s">
        <v>5476</v>
      </c>
      <c r="G119" s="157">
        <v>1</v>
      </c>
      <c r="H119" s="155" t="s">
        <v>342</v>
      </c>
      <c r="I119" s="181">
        <v>20121002</v>
      </c>
      <c r="J119" s="174"/>
      <c r="K119" s="184">
        <v>24000</v>
      </c>
      <c r="L119" s="184">
        <v>1200</v>
      </c>
      <c r="M119" s="184">
        <f t="shared" si="2"/>
        <v>49.5</v>
      </c>
      <c r="N119" s="178"/>
      <c r="O119" s="179"/>
      <c r="P119" s="173"/>
      <c r="Q119" s="191">
        <v>0.03</v>
      </c>
      <c r="S119" s="192"/>
    </row>
    <row r="120" s="133" customFormat="1" ht="21" customHeight="1" spans="1:19">
      <c r="A120" s="146">
        <v>114</v>
      </c>
      <c r="B120" s="150">
        <v>138</v>
      </c>
      <c r="C120" s="152" t="s">
        <v>5665</v>
      </c>
      <c r="D120" s="156" t="s">
        <v>5666</v>
      </c>
      <c r="E120" s="159"/>
      <c r="F120" s="152" t="s">
        <v>5440</v>
      </c>
      <c r="G120" s="157">
        <v>1</v>
      </c>
      <c r="H120" s="155" t="s">
        <v>342</v>
      </c>
      <c r="I120" s="181">
        <v>20121225</v>
      </c>
      <c r="J120" s="174"/>
      <c r="K120" s="184">
        <v>45300</v>
      </c>
      <c r="L120" s="184">
        <v>2265</v>
      </c>
      <c r="M120" s="184">
        <f t="shared" si="2"/>
        <v>330</v>
      </c>
      <c r="N120" s="178"/>
      <c r="O120" s="179"/>
      <c r="P120" s="173"/>
      <c r="Q120" s="191">
        <v>0.2</v>
      </c>
      <c r="S120" s="192"/>
    </row>
    <row r="121" s="133" customFormat="1" ht="21" customHeight="1" spans="1:19">
      <c r="A121" s="146">
        <v>115</v>
      </c>
      <c r="B121" s="150">
        <v>139</v>
      </c>
      <c r="C121" s="152" t="s">
        <v>5667</v>
      </c>
      <c r="D121" s="156" t="s">
        <v>5666</v>
      </c>
      <c r="E121" s="159"/>
      <c r="F121" s="152" t="s">
        <v>5440</v>
      </c>
      <c r="G121" s="157">
        <v>1</v>
      </c>
      <c r="H121" s="155" t="s">
        <v>342</v>
      </c>
      <c r="I121" s="181">
        <v>20121225</v>
      </c>
      <c r="J121" s="174"/>
      <c r="K121" s="184">
        <v>45300</v>
      </c>
      <c r="L121" s="184">
        <v>2265</v>
      </c>
      <c r="M121" s="184">
        <f t="shared" si="2"/>
        <v>990</v>
      </c>
      <c r="N121" s="178"/>
      <c r="O121" s="179"/>
      <c r="P121" s="173"/>
      <c r="Q121" s="191">
        <v>0.6</v>
      </c>
      <c r="S121" s="192"/>
    </row>
    <row r="122" s="133" customFormat="1" ht="21" customHeight="1" spans="1:19">
      <c r="A122" s="146">
        <v>116</v>
      </c>
      <c r="B122" s="150">
        <v>140</v>
      </c>
      <c r="C122" s="152" t="s">
        <v>5668</v>
      </c>
      <c r="D122" s="156" t="s">
        <v>5669</v>
      </c>
      <c r="E122" s="159"/>
      <c r="F122" s="152" t="s">
        <v>5440</v>
      </c>
      <c r="G122" s="157">
        <v>1</v>
      </c>
      <c r="H122" s="155" t="s">
        <v>342</v>
      </c>
      <c r="I122" s="181">
        <v>20110410</v>
      </c>
      <c r="J122" s="174"/>
      <c r="K122" s="184">
        <v>375000</v>
      </c>
      <c r="L122" s="184">
        <v>66250</v>
      </c>
      <c r="M122" s="184">
        <f t="shared" si="2"/>
        <v>7425</v>
      </c>
      <c r="N122" s="178"/>
      <c r="O122" s="179"/>
      <c r="P122" s="173"/>
      <c r="Q122" s="191">
        <v>4.5</v>
      </c>
      <c r="S122" s="192"/>
    </row>
    <row r="123" s="133" customFormat="1" ht="21" customHeight="1" spans="1:19">
      <c r="A123" s="146">
        <v>117</v>
      </c>
      <c r="B123" s="150">
        <v>146</v>
      </c>
      <c r="C123" s="152" t="s">
        <v>5670</v>
      </c>
      <c r="D123" s="158" t="s">
        <v>5671</v>
      </c>
      <c r="E123" s="159"/>
      <c r="F123" s="162" t="s">
        <v>5440</v>
      </c>
      <c r="G123" s="157">
        <v>1</v>
      </c>
      <c r="H123" s="155" t="s">
        <v>342</v>
      </c>
      <c r="I123" s="158">
        <v>20101031</v>
      </c>
      <c r="J123" s="174"/>
      <c r="K123" s="184">
        <v>95800</v>
      </c>
      <c r="L123" s="184">
        <v>25266.94</v>
      </c>
      <c r="M123" s="184">
        <f t="shared" si="2"/>
        <v>6270</v>
      </c>
      <c r="N123" s="178"/>
      <c r="O123" s="179"/>
      <c r="P123" s="173"/>
      <c r="Q123" s="191">
        <v>3.8</v>
      </c>
      <c r="S123" s="192"/>
    </row>
    <row r="124" s="133" customFormat="1" ht="21" customHeight="1" spans="1:19">
      <c r="A124" s="146">
        <v>118</v>
      </c>
      <c r="B124" s="150">
        <v>147</v>
      </c>
      <c r="C124" s="152" t="s">
        <v>5672</v>
      </c>
      <c r="D124" s="158" t="s">
        <v>5673</v>
      </c>
      <c r="E124" s="159"/>
      <c r="F124" s="162" t="s">
        <v>5674</v>
      </c>
      <c r="G124" s="157"/>
      <c r="H124" s="155" t="s">
        <v>342</v>
      </c>
      <c r="I124" s="158">
        <v>20101231</v>
      </c>
      <c r="J124" s="174"/>
      <c r="K124" s="184">
        <v>389500</v>
      </c>
      <c r="L124" s="184">
        <v>108897.86</v>
      </c>
      <c r="M124" s="184">
        <f t="shared" si="2"/>
        <v>33000</v>
      </c>
      <c r="N124" s="178"/>
      <c r="O124" s="179"/>
      <c r="P124" s="173"/>
      <c r="Q124" s="191">
        <v>20</v>
      </c>
      <c r="S124" s="192"/>
    </row>
    <row r="125" s="133" customFormat="1" ht="21" customHeight="1" spans="1:19">
      <c r="A125" s="146">
        <v>119</v>
      </c>
      <c r="B125" s="150">
        <v>148</v>
      </c>
      <c r="C125" s="152" t="s">
        <v>5675</v>
      </c>
      <c r="D125" s="156" t="s">
        <v>5676</v>
      </c>
      <c r="E125" s="159"/>
      <c r="F125" s="152" t="s">
        <v>5494</v>
      </c>
      <c r="G125" s="157"/>
      <c r="H125" s="155" t="s">
        <v>342</v>
      </c>
      <c r="I125" s="204">
        <v>201510</v>
      </c>
      <c r="J125" s="174"/>
      <c r="K125" s="184">
        <v>12000</v>
      </c>
      <c r="L125" s="184">
        <v>6110</v>
      </c>
      <c r="M125" s="184">
        <f t="shared" si="2"/>
        <v>660</v>
      </c>
      <c r="N125" s="178"/>
      <c r="O125" s="179"/>
      <c r="P125" s="173"/>
      <c r="Q125" s="191">
        <v>0.4</v>
      </c>
      <c r="S125" s="192"/>
    </row>
    <row r="126" s="133" customFormat="1" ht="21" customHeight="1" spans="1:19">
      <c r="A126" s="146">
        <v>120</v>
      </c>
      <c r="B126" s="150">
        <v>149</v>
      </c>
      <c r="C126" s="152" t="s">
        <v>5677</v>
      </c>
      <c r="D126" s="156" t="s">
        <v>5253</v>
      </c>
      <c r="E126" s="159"/>
      <c r="F126" s="162" t="s">
        <v>5522</v>
      </c>
      <c r="G126" s="157">
        <v>1</v>
      </c>
      <c r="H126" s="155" t="s">
        <v>342</v>
      </c>
      <c r="I126" s="181"/>
      <c r="J126" s="174"/>
      <c r="K126" s="184">
        <v>17500</v>
      </c>
      <c r="L126" s="184">
        <v>875</v>
      </c>
      <c r="M126" s="184">
        <f t="shared" si="2"/>
        <v>132</v>
      </c>
      <c r="N126" s="178"/>
      <c r="O126" s="179"/>
      <c r="P126" s="173"/>
      <c r="Q126" s="191">
        <v>0.08</v>
      </c>
      <c r="S126" s="192"/>
    </row>
    <row r="127" s="133" customFormat="1" ht="21" customHeight="1" spans="1:19">
      <c r="A127" s="146">
        <v>121</v>
      </c>
      <c r="B127" s="150">
        <v>150</v>
      </c>
      <c r="C127" s="152" t="s">
        <v>5678</v>
      </c>
      <c r="D127" s="156" t="s">
        <v>5253</v>
      </c>
      <c r="E127" s="159"/>
      <c r="F127" s="162" t="s">
        <v>5476</v>
      </c>
      <c r="G127" s="160">
        <v>1</v>
      </c>
      <c r="H127" s="155" t="s">
        <v>342</v>
      </c>
      <c r="I127" s="181"/>
      <c r="J127" s="174"/>
      <c r="K127" s="184">
        <v>17500</v>
      </c>
      <c r="L127" s="184">
        <v>875</v>
      </c>
      <c r="M127" s="184">
        <f t="shared" si="2"/>
        <v>132</v>
      </c>
      <c r="N127" s="178"/>
      <c r="O127" s="179"/>
      <c r="P127" s="173"/>
      <c r="Q127" s="191">
        <v>0.08</v>
      </c>
      <c r="S127" s="192"/>
    </row>
    <row r="128" s="133" customFormat="1" ht="21" customHeight="1" spans="1:19">
      <c r="A128" s="146">
        <v>122</v>
      </c>
      <c r="B128" s="150">
        <v>151</v>
      </c>
      <c r="C128" s="152" t="s">
        <v>5679</v>
      </c>
      <c r="D128" s="156" t="s">
        <v>5253</v>
      </c>
      <c r="E128" s="159"/>
      <c r="F128" s="162" t="s">
        <v>5476</v>
      </c>
      <c r="G128" s="157">
        <v>1</v>
      </c>
      <c r="H128" s="155" t="s">
        <v>342</v>
      </c>
      <c r="I128" s="181"/>
      <c r="J128" s="174"/>
      <c r="K128" s="184">
        <v>17500</v>
      </c>
      <c r="L128" s="184">
        <v>875</v>
      </c>
      <c r="M128" s="184">
        <f t="shared" si="2"/>
        <v>132</v>
      </c>
      <c r="N128" s="178"/>
      <c r="O128" s="179"/>
      <c r="P128" s="173"/>
      <c r="Q128" s="191">
        <v>0.08</v>
      </c>
      <c r="S128" s="192"/>
    </row>
    <row r="129" s="133" customFormat="1" ht="21" customHeight="1" spans="1:19">
      <c r="A129" s="146">
        <v>123</v>
      </c>
      <c r="B129" s="150">
        <v>152</v>
      </c>
      <c r="C129" s="152" t="s">
        <v>5680</v>
      </c>
      <c r="D129" s="156" t="s">
        <v>5253</v>
      </c>
      <c r="E129" s="159"/>
      <c r="F129" s="162" t="s">
        <v>5522</v>
      </c>
      <c r="G129" s="160">
        <v>1</v>
      </c>
      <c r="H129" s="155" t="s">
        <v>342</v>
      </c>
      <c r="I129" s="181"/>
      <c r="J129" s="174"/>
      <c r="K129" s="184">
        <v>17500</v>
      </c>
      <c r="L129" s="184">
        <v>875</v>
      </c>
      <c r="M129" s="184">
        <f t="shared" si="2"/>
        <v>132</v>
      </c>
      <c r="N129" s="178"/>
      <c r="O129" s="179"/>
      <c r="P129" s="173"/>
      <c r="Q129" s="191">
        <v>0.08</v>
      </c>
      <c r="S129" s="192"/>
    </row>
    <row r="130" s="133" customFormat="1" ht="21" customHeight="1" spans="1:19">
      <c r="A130" s="146">
        <v>124</v>
      </c>
      <c r="B130" s="150">
        <v>153</v>
      </c>
      <c r="C130" s="152" t="s">
        <v>5681</v>
      </c>
      <c r="D130" s="156" t="s">
        <v>365</v>
      </c>
      <c r="E130" s="159"/>
      <c r="F130" s="152" t="s">
        <v>5519</v>
      </c>
      <c r="G130" s="157">
        <v>1</v>
      </c>
      <c r="H130" s="155" t="s">
        <v>342</v>
      </c>
      <c r="I130" s="181">
        <v>20110530</v>
      </c>
      <c r="J130" s="174"/>
      <c r="K130" s="184">
        <v>18300</v>
      </c>
      <c r="L130" s="184">
        <v>915</v>
      </c>
      <c r="M130" s="184">
        <f t="shared" si="2"/>
        <v>132</v>
      </c>
      <c r="N130" s="178"/>
      <c r="O130" s="179"/>
      <c r="P130" s="173"/>
      <c r="Q130" s="191">
        <v>0.08</v>
      </c>
      <c r="S130" s="192"/>
    </row>
    <row r="131" s="133" customFormat="1" ht="21" customHeight="1" spans="1:19">
      <c r="A131" s="146">
        <v>125</v>
      </c>
      <c r="B131" s="150">
        <v>154</v>
      </c>
      <c r="C131" s="152" t="s">
        <v>5682</v>
      </c>
      <c r="D131" s="158" t="s">
        <v>4077</v>
      </c>
      <c r="E131" s="159"/>
      <c r="F131" s="152" t="s">
        <v>5522</v>
      </c>
      <c r="G131" s="160">
        <v>1</v>
      </c>
      <c r="H131" s="155" t="s">
        <v>342</v>
      </c>
      <c r="I131" s="158">
        <v>20121125</v>
      </c>
      <c r="J131" s="174"/>
      <c r="K131" s="184">
        <v>19000</v>
      </c>
      <c r="L131" s="184">
        <v>950</v>
      </c>
      <c r="M131" s="184">
        <f t="shared" si="2"/>
        <v>330</v>
      </c>
      <c r="N131" s="178"/>
      <c r="O131" s="179"/>
      <c r="P131" s="173"/>
      <c r="Q131" s="191">
        <v>0.2</v>
      </c>
      <c r="S131" s="192"/>
    </row>
    <row r="132" s="133" customFormat="1" ht="21" customHeight="1" spans="1:19">
      <c r="A132" s="146">
        <v>126</v>
      </c>
      <c r="B132" s="150">
        <v>155</v>
      </c>
      <c r="C132" s="152" t="s">
        <v>5683</v>
      </c>
      <c r="D132" s="156" t="s">
        <v>5142</v>
      </c>
      <c r="E132" s="159"/>
      <c r="F132" s="162" t="s">
        <v>5476</v>
      </c>
      <c r="G132" s="157">
        <v>1</v>
      </c>
      <c r="H132" s="155" t="s">
        <v>342</v>
      </c>
      <c r="I132" s="181">
        <v>20110506</v>
      </c>
      <c r="J132" s="174"/>
      <c r="K132" s="184">
        <v>19650</v>
      </c>
      <c r="L132" s="184">
        <v>982.5</v>
      </c>
      <c r="M132" s="184">
        <f t="shared" si="2"/>
        <v>1650</v>
      </c>
      <c r="N132" s="178"/>
      <c r="O132" s="179"/>
      <c r="P132" s="173"/>
      <c r="Q132" s="191">
        <v>1</v>
      </c>
      <c r="S132" s="192"/>
    </row>
    <row r="133" s="133" customFormat="1" ht="21" customHeight="1" spans="1:19">
      <c r="A133" s="146">
        <v>127</v>
      </c>
      <c r="B133" s="150">
        <v>199</v>
      </c>
      <c r="C133" s="152" t="s">
        <v>5684</v>
      </c>
      <c r="D133" s="156" t="s">
        <v>5142</v>
      </c>
      <c r="E133" s="159"/>
      <c r="F133" s="152" t="s">
        <v>5476</v>
      </c>
      <c r="G133" s="160">
        <v>1</v>
      </c>
      <c r="H133" s="155" t="s">
        <v>342</v>
      </c>
      <c r="I133" s="181">
        <v>20110410</v>
      </c>
      <c r="J133" s="174"/>
      <c r="K133" s="184">
        <v>15500</v>
      </c>
      <c r="L133" s="184">
        <v>2738.16</v>
      </c>
      <c r="M133" s="184">
        <f t="shared" si="2"/>
        <v>1650</v>
      </c>
      <c r="N133" s="178"/>
      <c r="O133" s="179"/>
      <c r="P133" s="173"/>
      <c r="Q133" s="191">
        <v>1</v>
      </c>
      <c r="S133" s="192"/>
    </row>
    <row r="134" s="133" customFormat="1" ht="21" customHeight="1" spans="1:19">
      <c r="A134" s="146">
        <v>128</v>
      </c>
      <c r="B134" s="150">
        <v>203</v>
      </c>
      <c r="C134" s="152" t="s">
        <v>5685</v>
      </c>
      <c r="D134" s="158" t="s">
        <v>5142</v>
      </c>
      <c r="E134" s="159"/>
      <c r="F134" s="152" t="s">
        <v>5476</v>
      </c>
      <c r="G134" s="160">
        <v>1</v>
      </c>
      <c r="H134" s="155" t="s">
        <v>342</v>
      </c>
      <c r="I134" s="158">
        <v>20101031</v>
      </c>
      <c r="J134" s="174"/>
      <c r="K134" s="184">
        <v>28000</v>
      </c>
      <c r="L134" s="184">
        <v>7163.02</v>
      </c>
      <c r="M134" s="184">
        <f t="shared" si="2"/>
        <v>1650</v>
      </c>
      <c r="N134" s="178"/>
      <c r="O134" s="179"/>
      <c r="P134" s="173"/>
      <c r="Q134" s="191">
        <v>1</v>
      </c>
      <c r="S134" s="192">
        <v>0.025</v>
      </c>
    </row>
    <row r="135" s="133" customFormat="1" ht="21" customHeight="1" spans="1:19">
      <c r="A135" s="146">
        <v>129</v>
      </c>
      <c r="B135" s="150">
        <v>156</v>
      </c>
      <c r="C135" s="152" t="s">
        <v>5686</v>
      </c>
      <c r="D135" s="156" t="s">
        <v>5142</v>
      </c>
      <c r="E135" s="159"/>
      <c r="F135" s="152" t="s">
        <v>5476</v>
      </c>
      <c r="G135" s="160">
        <v>1</v>
      </c>
      <c r="H135" s="155" t="s">
        <v>342</v>
      </c>
      <c r="I135" s="181">
        <v>20110410</v>
      </c>
      <c r="J135" s="174"/>
      <c r="K135" s="184">
        <v>20500</v>
      </c>
      <c r="L135" s="184">
        <v>1025</v>
      </c>
      <c r="M135" s="184">
        <f t="shared" si="2"/>
        <v>1650</v>
      </c>
      <c r="N135" s="178"/>
      <c r="O135" s="179"/>
      <c r="P135" s="173"/>
      <c r="Q135" s="191">
        <v>1</v>
      </c>
      <c r="S135" s="192"/>
    </row>
    <row r="136" s="133" customFormat="1" ht="21" customHeight="1" spans="1:19">
      <c r="A136" s="146">
        <v>130</v>
      </c>
      <c r="B136" s="150">
        <v>186</v>
      </c>
      <c r="C136" s="152" t="s">
        <v>5687</v>
      </c>
      <c r="D136" s="156" t="s">
        <v>5599</v>
      </c>
      <c r="E136" s="159"/>
      <c r="F136" s="162" t="s">
        <v>5440</v>
      </c>
      <c r="G136" s="160">
        <v>1</v>
      </c>
      <c r="H136" s="155" t="s">
        <v>342</v>
      </c>
      <c r="I136" s="181"/>
      <c r="J136" s="174"/>
      <c r="K136" s="184">
        <v>218000</v>
      </c>
      <c r="L136" s="184">
        <v>10900</v>
      </c>
      <c r="M136" s="184">
        <f t="shared" si="2"/>
        <v>3300</v>
      </c>
      <c r="N136" s="178"/>
      <c r="O136" s="179"/>
      <c r="P136" s="173"/>
      <c r="Q136" s="191">
        <v>2</v>
      </c>
      <c r="S136" s="192"/>
    </row>
    <row r="137" s="133" customFormat="1" ht="21" customHeight="1" spans="1:19">
      <c r="A137" s="146">
        <v>131</v>
      </c>
      <c r="B137" s="150">
        <v>157</v>
      </c>
      <c r="C137" s="152" t="s">
        <v>5688</v>
      </c>
      <c r="D137" s="156" t="s">
        <v>5142</v>
      </c>
      <c r="E137" s="159"/>
      <c r="F137" s="152" t="s">
        <v>5476</v>
      </c>
      <c r="G137" s="157">
        <v>1</v>
      </c>
      <c r="H137" s="155" t="s">
        <v>342</v>
      </c>
      <c r="I137" s="181">
        <v>20110410</v>
      </c>
      <c r="J137" s="174"/>
      <c r="K137" s="184">
        <v>20500</v>
      </c>
      <c r="L137" s="184">
        <v>1025</v>
      </c>
      <c r="M137" s="184">
        <f t="shared" si="2"/>
        <v>1650</v>
      </c>
      <c r="N137" s="178"/>
      <c r="O137" s="179"/>
      <c r="P137" s="173"/>
      <c r="Q137" s="191">
        <v>1</v>
      </c>
      <c r="S137" s="192"/>
    </row>
    <row r="138" s="133" customFormat="1" ht="21" customHeight="1" spans="1:19">
      <c r="A138" s="146">
        <v>132</v>
      </c>
      <c r="B138" s="150">
        <v>158</v>
      </c>
      <c r="C138" s="152" t="s">
        <v>5689</v>
      </c>
      <c r="D138" s="156" t="s">
        <v>5142</v>
      </c>
      <c r="E138" s="159"/>
      <c r="F138" s="152" t="s">
        <v>5476</v>
      </c>
      <c r="G138" s="160">
        <v>1</v>
      </c>
      <c r="H138" s="155" t="s">
        <v>342</v>
      </c>
      <c r="I138" s="181">
        <v>20110410</v>
      </c>
      <c r="J138" s="174"/>
      <c r="K138" s="184">
        <v>20500</v>
      </c>
      <c r="L138" s="184">
        <v>1025</v>
      </c>
      <c r="M138" s="184">
        <f t="shared" si="2"/>
        <v>495</v>
      </c>
      <c r="N138" s="178"/>
      <c r="O138" s="179"/>
      <c r="P138" s="173"/>
      <c r="Q138" s="191">
        <v>0.3</v>
      </c>
      <c r="S138" s="192"/>
    </row>
    <row r="139" s="133" customFormat="1" ht="21" customHeight="1" spans="1:19">
      <c r="A139" s="146">
        <v>133</v>
      </c>
      <c r="B139" s="150">
        <v>159</v>
      </c>
      <c r="C139" s="152" t="s">
        <v>5690</v>
      </c>
      <c r="D139" s="156" t="s">
        <v>5142</v>
      </c>
      <c r="E139" s="159"/>
      <c r="F139" s="152" t="s">
        <v>5476</v>
      </c>
      <c r="G139" s="157">
        <v>1</v>
      </c>
      <c r="H139" s="155" t="s">
        <v>342</v>
      </c>
      <c r="I139" s="181">
        <v>20110410</v>
      </c>
      <c r="J139" s="174"/>
      <c r="K139" s="184">
        <v>20500</v>
      </c>
      <c r="L139" s="184">
        <v>1025</v>
      </c>
      <c r="M139" s="184">
        <f t="shared" si="2"/>
        <v>495</v>
      </c>
      <c r="N139" s="178"/>
      <c r="O139" s="179"/>
      <c r="P139" s="173"/>
      <c r="Q139" s="191">
        <v>0.3</v>
      </c>
      <c r="S139" s="192"/>
    </row>
    <row r="140" s="133" customFormat="1" ht="21" customHeight="1" spans="1:19">
      <c r="A140" s="146">
        <v>134</v>
      </c>
      <c r="B140" s="150">
        <v>160</v>
      </c>
      <c r="C140" s="152" t="s">
        <v>5691</v>
      </c>
      <c r="D140" s="156" t="s">
        <v>5142</v>
      </c>
      <c r="E140" s="159"/>
      <c r="F140" s="152" t="s">
        <v>5476</v>
      </c>
      <c r="G140" s="160">
        <v>1</v>
      </c>
      <c r="H140" s="155" t="s">
        <v>342</v>
      </c>
      <c r="I140" s="181">
        <v>20110410</v>
      </c>
      <c r="J140" s="174"/>
      <c r="K140" s="184">
        <v>20500</v>
      </c>
      <c r="L140" s="184">
        <v>1025</v>
      </c>
      <c r="M140" s="184">
        <f t="shared" ref="M140:M180" si="3">1650*Q140</f>
        <v>1980</v>
      </c>
      <c r="N140" s="178"/>
      <c r="O140" s="179"/>
      <c r="P140" s="173"/>
      <c r="Q140" s="191">
        <v>1.2</v>
      </c>
      <c r="S140" s="192"/>
    </row>
    <row r="141" s="133" customFormat="1" ht="21" customHeight="1" spans="1:19">
      <c r="A141" s="146">
        <v>135</v>
      </c>
      <c r="B141" s="150">
        <v>161</v>
      </c>
      <c r="C141" s="152" t="s">
        <v>5692</v>
      </c>
      <c r="D141" s="156" t="s">
        <v>5693</v>
      </c>
      <c r="E141" s="159"/>
      <c r="F141" s="152" t="s">
        <v>5476</v>
      </c>
      <c r="G141" s="157">
        <v>1</v>
      </c>
      <c r="H141" s="155" t="s">
        <v>342</v>
      </c>
      <c r="I141" s="181">
        <v>20130630</v>
      </c>
      <c r="J141" s="174"/>
      <c r="K141" s="184">
        <v>20500</v>
      </c>
      <c r="L141" s="184">
        <v>1025</v>
      </c>
      <c r="M141" s="184">
        <f t="shared" si="3"/>
        <v>165</v>
      </c>
      <c r="N141" s="178"/>
      <c r="O141" s="179"/>
      <c r="P141" s="173"/>
      <c r="Q141" s="191">
        <v>0.1</v>
      </c>
      <c r="S141" s="192"/>
    </row>
    <row r="142" s="133" customFormat="1" ht="21" customHeight="1" spans="1:19">
      <c r="A142" s="146">
        <v>136</v>
      </c>
      <c r="B142" s="150">
        <v>162</v>
      </c>
      <c r="C142" s="152" t="s">
        <v>5694</v>
      </c>
      <c r="D142" s="156" t="s">
        <v>5336</v>
      </c>
      <c r="E142" s="159"/>
      <c r="F142" s="206" t="s">
        <v>5494</v>
      </c>
      <c r="G142" s="160">
        <v>1</v>
      </c>
      <c r="H142" s="155" t="s">
        <v>342</v>
      </c>
      <c r="I142" s="181">
        <v>20020815</v>
      </c>
      <c r="J142" s="174"/>
      <c r="K142" s="184">
        <v>22000</v>
      </c>
      <c r="L142" s="184">
        <v>1100</v>
      </c>
      <c r="M142" s="184">
        <f t="shared" si="3"/>
        <v>330</v>
      </c>
      <c r="N142" s="178"/>
      <c r="O142" s="179"/>
      <c r="P142" s="173"/>
      <c r="Q142" s="191">
        <v>0.2</v>
      </c>
      <c r="S142" s="192"/>
    </row>
    <row r="143" s="133" customFormat="1" ht="21" customHeight="1" spans="1:19">
      <c r="A143" s="146">
        <v>137</v>
      </c>
      <c r="B143" s="150">
        <v>163</v>
      </c>
      <c r="C143" s="152" t="s">
        <v>5695</v>
      </c>
      <c r="D143" s="156" t="s">
        <v>5696</v>
      </c>
      <c r="E143" s="159"/>
      <c r="F143" s="152" t="s">
        <v>5476</v>
      </c>
      <c r="G143" s="157">
        <v>1</v>
      </c>
      <c r="H143" s="155" t="s">
        <v>342</v>
      </c>
      <c r="I143" s="181">
        <v>20110916</v>
      </c>
      <c r="J143" s="211"/>
      <c r="K143" s="184">
        <v>25000</v>
      </c>
      <c r="L143" s="184">
        <v>1250</v>
      </c>
      <c r="M143" s="184">
        <f t="shared" si="3"/>
        <v>99</v>
      </c>
      <c r="N143" s="178"/>
      <c r="O143" s="179"/>
      <c r="P143" s="180"/>
      <c r="Q143" s="191">
        <v>0.06</v>
      </c>
      <c r="S143" s="192"/>
    </row>
    <row r="144" s="133" customFormat="1" ht="21" customHeight="1" spans="1:19">
      <c r="A144" s="146">
        <v>138</v>
      </c>
      <c r="B144" s="150">
        <v>164</v>
      </c>
      <c r="C144" s="152" t="s">
        <v>5697</v>
      </c>
      <c r="D144" s="156" t="s">
        <v>5698</v>
      </c>
      <c r="E144" s="159"/>
      <c r="F144" s="152" t="s">
        <v>5440</v>
      </c>
      <c r="G144" s="160">
        <v>1</v>
      </c>
      <c r="H144" s="155" t="s">
        <v>342</v>
      </c>
      <c r="I144" s="181">
        <v>20121204</v>
      </c>
      <c r="J144" s="211"/>
      <c r="K144" s="184">
        <v>28500</v>
      </c>
      <c r="L144" s="184">
        <v>1425</v>
      </c>
      <c r="M144" s="184">
        <f t="shared" si="3"/>
        <v>330</v>
      </c>
      <c r="N144" s="178"/>
      <c r="O144" s="179"/>
      <c r="P144" s="199"/>
      <c r="Q144" s="191">
        <v>0.2</v>
      </c>
      <c r="S144" s="192"/>
    </row>
    <row r="145" s="133" customFormat="1" ht="21" customHeight="1" spans="1:19">
      <c r="A145" s="146">
        <v>139</v>
      </c>
      <c r="B145" s="150">
        <v>165</v>
      </c>
      <c r="C145" s="152" t="s">
        <v>5699</v>
      </c>
      <c r="D145" s="156" t="s">
        <v>5278</v>
      </c>
      <c r="E145" s="159"/>
      <c r="F145" s="152" t="s">
        <v>5476</v>
      </c>
      <c r="G145" s="157">
        <v>1</v>
      </c>
      <c r="H145" s="155" t="s">
        <v>342</v>
      </c>
      <c r="I145" s="181">
        <v>20040614</v>
      </c>
      <c r="J145" s="211"/>
      <c r="K145" s="184">
        <v>29500</v>
      </c>
      <c r="L145" s="184">
        <v>1475</v>
      </c>
      <c r="M145" s="184">
        <f t="shared" si="3"/>
        <v>330</v>
      </c>
      <c r="N145" s="178"/>
      <c r="O145" s="179"/>
      <c r="P145" s="198"/>
      <c r="Q145" s="191">
        <v>0.2</v>
      </c>
      <c r="S145" s="192"/>
    </row>
    <row r="146" s="133" customFormat="1" ht="21" customHeight="1" spans="1:19">
      <c r="A146" s="146">
        <v>140</v>
      </c>
      <c r="B146" s="150">
        <v>166</v>
      </c>
      <c r="C146" s="152" t="s">
        <v>5700</v>
      </c>
      <c r="D146" s="156" t="s">
        <v>5190</v>
      </c>
      <c r="E146" s="159"/>
      <c r="F146" s="152" t="s">
        <v>5476</v>
      </c>
      <c r="G146" s="160">
        <v>1</v>
      </c>
      <c r="H146" s="155" t="s">
        <v>342</v>
      </c>
      <c r="I146" s="181">
        <v>19951005</v>
      </c>
      <c r="J146" s="174"/>
      <c r="K146" s="184">
        <v>34000</v>
      </c>
      <c r="L146" s="184">
        <v>1700</v>
      </c>
      <c r="M146" s="184">
        <f t="shared" si="3"/>
        <v>247.5</v>
      </c>
      <c r="N146" s="178"/>
      <c r="O146" s="179"/>
      <c r="P146" s="198"/>
      <c r="Q146" s="191">
        <v>0.15</v>
      </c>
      <c r="S146" s="192">
        <v>0.05</v>
      </c>
    </row>
    <row r="147" s="133" customFormat="1" ht="21" customHeight="1" spans="1:19">
      <c r="A147" s="146">
        <v>141</v>
      </c>
      <c r="B147" s="150">
        <v>167</v>
      </c>
      <c r="C147" s="152" t="s">
        <v>5701</v>
      </c>
      <c r="D147" s="156" t="s">
        <v>5702</v>
      </c>
      <c r="E147" s="159"/>
      <c r="F147" s="152" t="s">
        <v>5440</v>
      </c>
      <c r="G147" s="157">
        <v>1</v>
      </c>
      <c r="H147" s="155" t="s">
        <v>342</v>
      </c>
      <c r="I147" s="181">
        <v>20110916</v>
      </c>
      <c r="J147" s="174"/>
      <c r="K147" s="184">
        <v>35500</v>
      </c>
      <c r="L147" s="184">
        <v>1775</v>
      </c>
      <c r="M147" s="184">
        <f t="shared" si="3"/>
        <v>330</v>
      </c>
      <c r="N147" s="178"/>
      <c r="O147" s="179"/>
      <c r="P147" s="198"/>
      <c r="Q147" s="191">
        <v>0.2</v>
      </c>
      <c r="S147" s="192"/>
    </row>
    <row r="148" s="133" customFormat="1" ht="21" customHeight="1" spans="1:19">
      <c r="A148" s="146">
        <v>142</v>
      </c>
      <c r="B148" s="150">
        <v>168</v>
      </c>
      <c r="C148" s="152" t="s">
        <v>5703</v>
      </c>
      <c r="D148" s="156" t="s">
        <v>5336</v>
      </c>
      <c r="E148" s="159"/>
      <c r="F148" s="152" t="s">
        <v>5522</v>
      </c>
      <c r="G148" s="160">
        <v>1</v>
      </c>
      <c r="H148" s="155" t="s">
        <v>342</v>
      </c>
      <c r="I148" s="181">
        <v>20020815</v>
      </c>
      <c r="J148" s="174"/>
      <c r="K148" s="184">
        <v>39000</v>
      </c>
      <c r="L148" s="184">
        <v>1950</v>
      </c>
      <c r="M148" s="184">
        <f t="shared" si="3"/>
        <v>33</v>
      </c>
      <c r="N148" s="178"/>
      <c r="O148" s="179"/>
      <c r="P148" s="198"/>
      <c r="Q148" s="191">
        <v>0.02</v>
      </c>
      <c r="S148" s="192"/>
    </row>
    <row r="149" s="133" customFormat="1" ht="21" customHeight="1" spans="1:19">
      <c r="A149" s="146">
        <v>143</v>
      </c>
      <c r="B149" s="150">
        <v>169</v>
      </c>
      <c r="C149" s="152" t="s">
        <v>5704</v>
      </c>
      <c r="D149" s="156" t="s">
        <v>5705</v>
      </c>
      <c r="E149" s="159"/>
      <c r="F149" s="152" t="s">
        <v>5519</v>
      </c>
      <c r="G149" s="157">
        <v>1</v>
      </c>
      <c r="H149" s="155" t="s">
        <v>342</v>
      </c>
      <c r="I149" s="181">
        <v>2009</v>
      </c>
      <c r="J149" s="174"/>
      <c r="K149" s="184">
        <v>39500</v>
      </c>
      <c r="L149" s="184">
        <v>1975</v>
      </c>
      <c r="M149" s="184">
        <v>50</v>
      </c>
      <c r="N149" s="178"/>
      <c r="O149" s="179"/>
      <c r="P149" s="198"/>
      <c r="Q149" s="191" t="s">
        <v>5217</v>
      </c>
      <c r="S149" s="192"/>
    </row>
    <row r="150" s="133" customFormat="1" ht="21" customHeight="1" spans="1:19">
      <c r="A150" s="146">
        <v>144</v>
      </c>
      <c r="B150" s="150">
        <v>170</v>
      </c>
      <c r="C150" s="152" t="s">
        <v>5706</v>
      </c>
      <c r="D150" s="156" t="s">
        <v>1066</v>
      </c>
      <c r="E150" s="159"/>
      <c r="F150" s="152" t="s">
        <v>5467</v>
      </c>
      <c r="G150" s="160">
        <v>1</v>
      </c>
      <c r="H150" s="155" t="s">
        <v>342</v>
      </c>
      <c r="I150" s="181">
        <v>20130128</v>
      </c>
      <c r="J150" s="174"/>
      <c r="K150" s="184">
        <v>42600</v>
      </c>
      <c r="L150" s="184">
        <v>2130</v>
      </c>
      <c r="M150" s="184">
        <f>8000*Q150</f>
        <v>9600</v>
      </c>
      <c r="N150" s="178"/>
      <c r="O150" s="179"/>
      <c r="P150" s="180"/>
      <c r="Q150" s="191">
        <v>1.2</v>
      </c>
      <c r="S150" s="192"/>
    </row>
    <row r="151" s="133" customFormat="1" ht="21" customHeight="1" spans="1:19">
      <c r="A151" s="146">
        <v>145</v>
      </c>
      <c r="B151" s="150">
        <v>171</v>
      </c>
      <c r="C151" s="152" t="s">
        <v>5707</v>
      </c>
      <c r="D151" s="156" t="s">
        <v>5190</v>
      </c>
      <c r="E151" s="159"/>
      <c r="F151" s="152" t="s">
        <v>5476</v>
      </c>
      <c r="G151" s="157">
        <v>1</v>
      </c>
      <c r="H151" s="155" t="s">
        <v>342</v>
      </c>
      <c r="I151" s="181">
        <v>19951005</v>
      </c>
      <c r="J151" s="174"/>
      <c r="K151" s="184">
        <v>44000</v>
      </c>
      <c r="L151" s="184">
        <v>2200</v>
      </c>
      <c r="M151" s="184">
        <f t="shared" si="3"/>
        <v>165</v>
      </c>
      <c r="N151" s="178"/>
      <c r="O151" s="179"/>
      <c r="P151" s="199"/>
      <c r="Q151" s="191">
        <v>0.1</v>
      </c>
      <c r="S151" s="192"/>
    </row>
    <row r="152" s="133" customFormat="1" ht="21" customHeight="1" spans="1:19">
      <c r="A152" s="146">
        <v>146</v>
      </c>
      <c r="B152" s="150">
        <v>172</v>
      </c>
      <c r="C152" s="152" t="s">
        <v>5708</v>
      </c>
      <c r="D152" s="156" t="s">
        <v>1066</v>
      </c>
      <c r="E152" s="159"/>
      <c r="F152" s="152" t="s">
        <v>5467</v>
      </c>
      <c r="G152" s="160">
        <v>1</v>
      </c>
      <c r="H152" s="155" t="s">
        <v>342</v>
      </c>
      <c r="I152" s="181">
        <v>19981024</v>
      </c>
      <c r="J152" s="174"/>
      <c r="K152" s="184">
        <v>45000</v>
      </c>
      <c r="L152" s="184">
        <v>2250</v>
      </c>
      <c r="M152" s="184">
        <f>8000*Q152</f>
        <v>12000</v>
      </c>
      <c r="N152" s="178"/>
      <c r="O152" s="179"/>
      <c r="P152" s="180"/>
      <c r="Q152" s="191">
        <v>1.5</v>
      </c>
      <c r="S152" s="192">
        <v>0.03</v>
      </c>
    </row>
    <row r="153" s="133" customFormat="1" ht="21" customHeight="1" spans="1:19">
      <c r="A153" s="146">
        <v>147</v>
      </c>
      <c r="B153" s="150">
        <v>173</v>
      </c>
      <c r="C153" s="152" t="s">
        <v>5709</v>
      </c>
      <c r="D153" s="156" t="s">
        <v>1066</v>
      </c>
      <c r="E153" s="159"/>
      <c r="F153" s="152" t="s">
        <v>5467</v>
      </c>
      <c r="G153" s="157">
        <v>1</v>
      </c>
      <c r="H153" s="155" t="s">
        <v>342</v>
      </c>
      <c r="I153" s="181">
        <v>20021111</v>
      </c>
      <c r="J153" s="212"/>
      <c r="K153" s="184">
        <v>48000</v>
      </c>
      <c r="L153" s="184">
        <v>2400</v>
      </c>
      <c r="M153" s="184">
        <f>8000*Q153</f>
        <v>14400</v>
      </c>
      <c r="N153" s="178"/>
      <c r="O153" s="179"/>
      <c r="P153" s="180"/>
      <c r="Q153" s="191">
        <v>1.8</v>
      </c>
      <c r="S153" s="192">
        <v>0.6</v>
      </c>
    </row>
    <row r="154" s="133" customFormat="1" ht="21" customHeight="1" spans="1:19">
      <c r="A154" s="146">
        <v>148</v>
      </c>
      <c r="B154" s="150">
        <v>174</v>
      </c>
      <c r="C154" s="152" t="s">
        <v>5710</v>
      </c>
      <c r="D154" s="156" t="s">
        <v>5190</v>
      </c>
      <c r="E154" s="159"/>
      <c r="F154" s="153" t="s">
        <v>5440</v>
      </c>
      <c r="G154" s="160">
        <v>1</v>
      </c>
      <c r="H154" s="155" t="s">
        <v>342</v>
      </c>
      <c r="I154" s="181">
        <v>19951005</v>
      </c>
      <c r="J154" s="212"/>
      <c r="K154" s="184">
        <v>54000</v>
      </c>
      <c r="L154" s="184">
        <v>2700</v>
      </c>
      <c r="M154" s="184">
        <f t="shared" si="3"/>
        <v>6930</v>
      </c>
      <c r="N154" s="178"/>
      <c r="O154" s="179"/>
      <c r="P154" s="180"/>
      <c r="Q154" s="191">
        <v>4.2</v>
      </c>
      <c r="S154" s="192">
        <v>0.3</v>
      </c>
    </row>
    <row r="155" s="133" customFormat="1" ht="21" customHeight="1" spans="1:19">
      <c r="A155" s="146">
        <v>149</v>
      </c>
      <c r="B155" s="150">
        <v>175</v>
      </c>
      <c r="C155" s="152" t="s">
        <v>5711</v>
      </c>
      <c r="D155" s="156" t="s">
        <v>5396</v>
      </c>
      <c r="E155" s="159"/>
      <c r="F155" s="152" t="s">
        <v>5494</v>
      </c>
      <c r="G155" s="157">
        <v>1</v>
      </c>
      <c r="H155" s="155" t="s">
        <v>342</v>
      </c>
      <c r="I155" s="181">
        <v>20030416</v>
      </c>
      <c r="J155" s="212"/>
      <c r="K155" s="184">
        <v>59280</v>
      </c>
      <c r="L155" s="184">
        <v>2964</v>
      </c>
      <c r="M155" s="184">
        <v>20</v>
      </c>
      <c r="N155" s="178"/>
      <c r="O155" s="179"/>
      <c r="P155" s="180"/>
      <c r="Q155" s="191" t="s">
        <v>5243</v>
      </c>
      <c r="S155" s="192">
        <v>0.6</v>
      </c>
    </row>
    <row r="156" s="133" customFormat="1" ht="21" customHeight="1" spans="1:19">
      <c r="A156" s="146">
        <v>150</v>
      </c>
      <c r="B156" s="150">
        <v>176</v>
      </c>
      <c r="C156" s="152" t="s">
        <v>5712</v>
      </c>
      <c r="D156" s="156" t="s">
        <v>5120</v>
      </c>
      <c r="E156" s="159"/>
      <c r="F156" s="152" t="s">
        <v>5440</v>
      </c>
      <c r="G156" s="160">
        <v>1</v>
      </c>
      <c r="H156" s="155" t="s">
        <v>342</v>
      </c>
      <c r="I156" s="181">
        <v>19981118</v>
      </c>
      <c r="J156" s="212"/>
      <c r="K156" s="184">
        <v>70950</v>
      </c>
      <c r="L156" s="184">
        <v>3547.5</v>
      </c>
      <c r="M156" s="184">
        <f t="shared" si="3"/>
        <v>825</v>
      </c>
      <c r="N156" s="178"/>
      <c r="O156" s="179"/>
      <c r="P156" s="180"/>
      <c r="Q156" s="191">
        <v>0.5</v>
      </c>
      <c r="S156" s="192">
        <v>2</v>
      </c>
    </row>
    <row r="157" s="133" customFormat="1" ht="21" customHeight="1" spans="1:19">
      <c r="A157" s="146">
        <v>151</v>
      </c>
      <c r="B157" s="150">
        <v>177</v>
      </c>
      <c r="C157" s="152" t="s">
        <v>5713</v>
      </c>
      <c r="D157" s="156" t="s">
        <v>5377</v>
      </c>
      <c r="E157" s="159"/>
      <c r="F157" s="152" t="s">
        <v>5519</v>
      </c>
      <c r="G157" s="157">
        <v>1</v>
      </c>
      <c r="H157" s="155" t="s">
        <v>342</v>
      </c>
      <c r="I157" s="181">
        <v>20020815</v>
      </c>
      <c r="J157" s="174"/>
      <c r="K157" s="184">
        <v>75000</v>
      </c>
      <c r="L157" s="184">
        <v>3750</v>
      </c>
      <c r="M157" s="177">
        <v>0</v>
      </c>
      <c r="N157" s="178"/>
      <c r="O157" s="179"/>
      <c r="P157" s="180"/>
      <c r="Q157" s="191" t="s">
        <v>5609</v>
      </c>
      <c r="S157" s="192">
        <v>0.2</v>
      </c>
    </row>
    <row r="158" s="133" customFormat="1" ht="21" customHeight="1" spans="1:19">
      <c r="A158" s="146">
        <v>152</v>
      </c>
      <c r="B158" s="150">
        <v>178</v>
      </c>
      <c r="C158" s="152" t="s">
        <v>5714</v>
      </c>
      <c r="D158" s="156" t="s">
        <v>5377</v>
      </c>
      <c r="E158" s="159"/>
      <c r="F158" s="152" t="s">
        <v>5522</v>
      </c>
      <c r="G158" s="160">
        <v>1</v>
      </c>
      <c r="H158" s="155" t="s">
        <v>342</v>
      </c>
      <c r="I158" s="181">
        <v>20020815</v>
      </c>
      <c r="J158" s="174"/>
      <c r="K158" s="184">
        <v>76500</v>
      </c>
      <c r="L158" s="184">
        <v>3825</v>
      </c>
      <c r="M158" s="177">
        <v>0</v>
      </c>
      <c r="N158" s="178"/>
      <c r="O158" s="179"/>
      <c r="P158" s="180"/>
      <c r="Q158" s="191" t="s">
        <v>5609</v>
      </c>
      <c r="S158" s="192">
        <v>0.6</v>
      </c>
    </row>
    <row r="159" s="133" customFormat="1" ht="21" customHeight="1" spans="1:19">
      <c r="A159" s="146">
        <v>153</v>
      </c>
      <c r="B159" s="150">
        <v>179</v>
      </c>
      <c r="C159" s="152" t="s">
        <v>5715</v>
      </c>
      <c r="D159" s="156" t="s">
        <v>5716</v>
      </c>
      <c r="E159" s="159"/>
      <c r="F159" s="153" t="s">
        <v>5440</v>
      </c>
      <c r="G159" s="157">
        <v>1</v>
      </c>
      <c r="H159" s="155" t="s">
        <v>342</v>
      </c>
      <c r="I159" s="181">
        <v>2010930</v>
      </c>
      <c r="J159" s="174"/>
      <c r="K159" s="184">
        <v>79000</v>
      </c>
      <c r="L159" s="184">
        <v>3950</v>
      </c>
      <c r="M159" s="184">
        <f t="shared" si="3"/>
        <v>3300</v>
      </c>
      <c r="N159" s="178"/>
      <c r="O159" s="179"/>
      <c r="P159" s="180"/>
      <c r="Q159" s="191">
        <v>2</v>
      </c>
      <c r="S159" s="192">
        <v>0.15</v>
      </c>
    </row>
    <row r="160" s="133" customFormat="1" ht="21" customHeight="1" spans="1:19">
      <c r="A160" s="146">
        <v>154</v>
      </c>
      <c r="B160" s="150">
        <v>180</v>
      </c>
      <c r="C160" s="152" t="s">
        <v>5717</v>
      </c>
      <c r="D160" s="156" t="s">
        <v>5396</v>
      </c>
      <c r="E160" s="159"/>
      <c r="F160" s="153" t="s">
        <v>5494</v>
      </c>
      <c r="G160" s="160">
        <v>1</v>
      </c>
      <c r="H160" s="155" t="s">
        <v>342</v>
      </c>
      <c r="I160" s="181">
        <v>20130128</v>
      </c>
      <c r="J160" s="174"/>
      <c r="K160" s="184">
        <v>80000</v>
      </c>
      <c r="L160" s="184">
        <v>4000</v>
      </c>
      <c r="M160" s="184">
        <v>20</v>
      </c>
      <c r="N160" s="178"/>
      <c r="O160" s="179"/>
      <c r="P160" s="180"/>
      <c r="Q160" s="191" t="s">
        <v>5243</v>
      </c>
      <c r="S160" s="192">
        <v>0.15</v>
      </c>
    </row>
    <row r="161" s="133" customFormat="1" ht="21" customHeight="1" spans="1:19">
      <c r="A161" s="146">
        <v>155</v>
      </c>
      <c r="B161" s="207">
        <v>182</v>
      </c>
      <c r="C161" s="208" t="s">
        <v>5718</v>
      </c>
      <c r="D161" s="209" t="s">
        <v>5719</v>
      </c>
      <c r="E161" s="159"/>
      <c r="F161" s="208" t="s">
        <v>5720</v>
      </c>
      <c r="G161" s="210">
        <v>1</v>
      </c>
      <c r="H161" s="155" t="s">
        <v>342</v>
      </c>
      <c r="I161" s="209">
        <v>20110115</v>
      </c>
      <c r="J161" s="174"/>
      <c r="K161" s="184">
        <v>192000</v>
      </c>
      <c r="L161" s="184">
        <v>9600</v>
      </c>
      <c r="M161" s="184">
        <f t="shared" si="3"/>
        <v>19800</v>
      </c>
      <c r="N161" s="178"/>
      <c r="O161" s="179"/>
      <c r="P161" s="180"/>
      <c r="Q161" s="213">
        <v>12</v>
      </c>
      <c r="S161" s="192">
        <v>0.35</v>
      </c>
    </row>
    <row r="162" s="133" customFormat="1" ht="21" customHeight="1" spans="1:19">
      <c r="A162" s="146">
        <v>156</v>
      </c>
      <c r="B162" s="150">
        <v>183</v>
      </c>
      <c r="C162" s="152" t="s">
        <v>5721</v>
      </c>
      <c r="D162" s="158" t="s">
        <v>5722</v>
      </c>
      <c r="E162" s="159"/>
      <c r="F162" s="152" t="s">
        <v>5476</v>
      </c>
      <c r="G162" s="157">
        <v>1</v>
      </c>
      <c r="H162" s="155" t="s">
        <v>342</v>
      </c>
      <c r="I162" s="158">
        <v>20121125</v>
      </c>
      <c r="J162" s="174"/>
      <c r="K162" s="184">
        <v>193000</v>
      </c>
      <c r="L162" s="184">
        <v>9650</v>
      </c>
      <c r="M162" s="184">
        <f t="shared" si="3"/>
        <v>57.75</v>
      </c>
      <c r="N162" s="178"/>
      <c r="O162" s="179"/>
      <c r="P162" s="180"/>
      <c r="Q162" s="191">
        <v>0.035</v>
      </c>
      <c r="S162" s="192">
        <v>0.39</v>
      </c>
    </row>
    <row r="163" s="133" customFormat="1" ht="21" customHeight="1" spans="1:19">
      <c r="A163" s="146">
        <v>157</v>
      </c>
      <c r="B163" s="150">
        <v>184</v>
      </c>
      <c r="C163" s="152" t="s">
        <v>5723</v>
      </c>
      <c r="D163" s="158" t="s">
        <v>5400</v>
      </c>
      <c r="E163" s="159"/>
      <c r="F163" s="153" t="s">
        <v>5440</v>
      </c>
      <c r="G163" s="160">
        <v>1</v>
      </c>
      <c r="H163" s="155" t="s">
        <v>342</v>
      </c>
      <c r="I163" s="158">
        <v>20040705</v>
      </c>
      <c r="J163" s="174"/>
      <c r="K163" s="184">
        <v>215000</v>
      </c>
      <c r="L163" s="184">
        <v>10750</v>
      </c>
      <c r="M163" s="184">
        <f t="shared" si="3"/>
        <v>19800</v>
      </c>
      <c r="N163" s="178"/>
      <c r="O163" s="179"/>
      <c r="P163" s="180"/>
      <c r="Q163" s="191">
        <v>12</v>
      </c>
      <c r="S163" s="192">
        <v>0.015</v>
      </c>
    </row>
    <row r="164" s="133" customFormat="1" ht="21" customHeight="1" spans="1:19">
      <c r="A164" s="146">
        <v>158</v>
      </c>
      <c r="B164" s="150">
        <v>185</v>
      </c>
      <c r="C164" s="152" t="s">
        <v>5724</v>
      </c>
      <c r="D164" s="156" t="s">
        <v>5725</v>
      </c>
      <c r="E164" s="159"/>
      <c r="F164" s="162" t="s">
        <v>5726</v>
      </c>
      <c r="G164" s="157">
        <v>1</v>
      </c>
      <c r="H164" s="155" t="s">
        <v>342</v>
      </c>
      <c r="I164" s="181">
        <v>20010412</v>
      </c>
      <c r="J164" s="174"/>
      <c r="K164" s="184">
        <v>215000</v>
      </c>
      <c r="L164" s="184">
        <v>10750</v>
      </c>
      <c r="M164" s="184">
        <f t="shared" si="3"/>
        <v>4950</v>
      </c>
      <c r="N164" s="178"/>
      <c r="O164" s="179"/>
      <c r="P164" s="180"/>
      <c r="Q164" s="191">
        <v>3</v>
      </c>
      <c r="S164" s="192">
        <v>0.1</v>
      </c>
    </row>
    <row r="165" s="133" customFormat="1" ht="21" customHeight="1" spans="1:19">
      <c r="A165" s="146">
        <v>159</v>
      </c>
      <c r="B165" s="150">
        <v>187</v>
      </c>
      <c r="C165" s="151" t="s">
        <v>5727</v>
      </c>
      <c r="D165" s="158" t="s">
        <v>5112</v>
      </c>
      <c r="E165" s="159"/>
      <c r="F165" s="162" t="s">
        <v>5440</v>
      </c>
      <c r="G165" s="157">
        <v>1</v>
      </c>
      <c r="H165" s="155" t="s">
        <v>342</v>
      </c>
      <c r="I165" s="158">
        <v>20010505</v>
      </c>
      <c r="J165" s="174"/>
      <c r="K165" s="184">
        <v>322000</v>
      </c>
      <c r="L165" s="184">
        <v>16100</v>
      </c>
      <c r="M165" s="184">
        <f t="shared" si="3"/>
        <v>14850</v>
      </c>
      <c r="N165" s="178"/>
      <c r="O165" s="179"/>
      <c r="P165" s="180"/>
      <c r="Q165" s="191">
        <v>9</v>
      </c>
      <c r="S165" s="192">
        <v>0.01</v>
      </c>
    </row>
    <row r="166" s="133" customFormat="1" ht="21" customHeight="1" spans="1:19">
      <c r="A166" s="146">
        <v>160</v>
      </c>
      <c r="B166" s="150">
        <v>188</v>
      </c>
      <c r="C166" s="152" t="s">
        <v>5728</v>
      </c>
      <c r="D166" s="158" t="s">
        <v>5210</v>
      </c>
      <c r="E166" s="159"/>
      <c r="F166" s="162" t="s">
        <v>5726</v>
      </c>
      <c r="G166" s="160">
        <v>1</v>
      </c>
      <c r="H166" s="155" t="s">
        <v>342</v>
      </c>
      <c r="I166" s="158">
        <v>19951220</v>
      </c>
      <c r="J166" s="174"/>
      <c r="K166" s="184">
        <v>338000</v>
      </c>
      <c r="L166" s="184">
        <v>16900</v>
      </c>
      <c r="M166" s="184">
        <f t="shared" si="3"/>
        <v>19800</v>
      </c>
      <c r="N166" s="178"/>
      <c r="O166" s="179"/>
      <c r="P166" s="180"/>
      <c r="Q166" s="191">
        <v>12</v>
      </c>
      <c r="S166" s="192">
        <v>1.5</v>
      </c>
    </row>
    <row r="167" s="133" customFormat="1" ht="21" customHeight="1" spans="1:19">
      <c r="A167" s="146">
        <v>161</v>
      </c>
      <c r="B167" s="150">
        <v>189</v>
      </c>
      <c r="C167" s="152" t="s">
        <v>5729</v>
      </c>
      <c r="D167" s="158" t="s">
        <v>5210</v>
      </c>
      <c r="E167" s="159"/>
      <c r="F167" s="162" t="s">
        <v>5726</v>
      </c>
      <c r="G167" s="157">
        <v>1</v>
      </c>
      <c r="H167" s="155" t="s">
        <v>342</v>
      </c>
      <c r="I167" s="158">
        <v>19961107</v>
      </c>
      <c r="J167" s="174"/>
      <c r="K167" s="184">
        <v>338000</v>
      </c>
      <c r="L167" s="184">
        <v>16900</v>
      </c>
      <c r="M167" s="184">
        <f t="shared" si="3"/>
        <v>16500</v>
      </c>
      <c r="N167" s="178"/>
      <c r="O167" s="179"/>
      <c r="P167" s="180"/>
      <c r="Q167" s="191">
        <v>10</v>
      </c>
      <c r="S167" s="192">
        <v>4</v>
      </c>
    </row>
    <row r="168" s="133" customFormat="1" ht="21" customHeight="1" spans="1:19">
      <c r="A168" s="146">
        <v>162</v>
      </c>
      <c r="B168" s="150">
        <v>190</v>
      </c>
      <c r="C168" s="152" t="s">
        <v>5730</v>
      </c>
      <c r="D168" s="158" t="s">
        <v>5731</v>
      </c>
      <c r="E168" s="161"/>
      <c r="F168" s="162" t="s">
        <v>5726</v>
      </c>
      <c r="G168" s="160">
        <v>1</v>
      </c>
      <c r="H168" s="155" t="s">
        <v>342</v>
      </c>
      <c r="I168" s="158">
        <v>19971127</v>
      </c>
      <c r="J168" s="174"/>
      <c r="K168" s="184">
        <v>400000</v>
      </c>
      <c r="L168" s="184">
        <v>20000</v>
      </c>
      <c r="M168" s="184">
        <f t="shared" si="3"/>
        <v>6600</v>
      </c>
      <c r="N168" s="178"/>
      <c r="O168" s="179"/>
      <c r="P168" s="173"/>
      <c r="Q168" s="191">
        <v>4</v>
      </c>
      <c r="R168" s="133">
        <v>4</v>
      </c>
      <c r="S168" s="192">
        <v>3.5</v>
      </c>
    </row>
    <row r="169" s="133" customFormat="1" ht="21" customHeight="1" spans="1:19">
      <c r="A169" s="146">
        <v>163</v>
      </c>
      <c r="B169" s="150">
        <v>191</v>
      </c>
      <c r="C169" s="152" t="s">
        <v>5732</v>
      </c>
      <c r="D169" s="158" t="s">
        <v>5733</v>
      </c>
      <c r="E169" s="161"/>
      <c r="F169" s="162" t="s">
        <v>5726</v>
      </c>
      <c r="G169" s="157">
        <v>1</v>
      </c>
      <c r="H169" s="155" t="s">
        <v>342</v>
      </c>
      <c r="I169" s="158">
        <v>20011111</v>
      </c>
      <c r="J169" s="174"/>
      <c r="K169" s="184">
        <v>423000</v>
      </c>
      <c r="L169" s="184">
        <v>21150</v>
      </c>
      <c r="M169" s="184">
        <f t="shared" si="3"/>
        <v>4950</v>
      </c>
      <c r="N169" s="178"/>
      <c r="O169" s="179"/>
      <c r="P169" s="173"/>
      <c r="Q169" s="191">
        <v>3</v>
      </c>
      <c r="S169" s="192">
        <v>1.2</v>
      </c>
    </row>
    <row r="170" s="133" customFormat="1" ht="21" customHeight="1" spans="1:19">
      <c r="A170" s="146">
        <v>164</v>
      </c>
      <c r="B170" s="150">
        <v>192</v>
      </c>
      <c r="C170" s="152" t="s">
        <v>5734</v>
      </c>
      <c r="D170" s="158" t="s">
        <v>5735</v>
      </c>
      <c r="E170" s="161"/>
      <c r="F170" s="162" t="s">
        <v>5440</v>
      </c>
      <c r="G170" s="160">
        <v>1</v>
      </c>
      <c r="H170" s="155" t="s">
        <v>342</v>
      </c>
      <c r="I170" s="158">
        <v>20010705</v>
      </c>
      <c r="J170" s="174"/>
      <c r="K170" s="184">
        <v>519000</v>
      </c>
      <c r="L170" s="184">
        <v>25950</v>
      </c>
      <c r="M170" s="184">
        <f t="shared" si="3"/>
        <v>13200</v>
      </c>
      <c r="N170" s="178"/>
      <c r="O170" s="179"/>
      <c r="P170" s="173"/>
      <c r="Q170" s="191">
        <v>8</v>
      </c>
      <c r="S170" s="192">
        <v>1</v>
      </c>
    </row>
    <row r="171" s="133" customFormat="1" ht="21" customHeight="1" spans="1:19">
      <c r="A171" s="146">
        <v>165</v>
      </c>
      <c r="B171" s="150">
        <v>193</v>
      </c>
      <c r="C171" s="152" t="s">
        <v>5736</v>
      </c>
      <c r="D171" s="158" t="s">
        <v>5737</v>
      </c>
      <c r="E171" s="161"/>
      <c r="F171" s="162" t="s">
        <v>5726</v>
      </c>
      <c r="G171" s="157">
        <v>1</v>
      </c>
      <c r="H171" s="155" t="s">
        <v>342</v>
      </c>
      <c r="I171" s="158">
        <v>19950705</v>
      </c>
      <c r="J171" s="174"/>
      <c r="K171" s="184">
        <v>3020000</v>
      </c>
      <c r="L171" s="184">
        <v>151000</v>
      </c>
      <c r="M171" s="184">
        <f t="shared" si="3"/>
        <v>16500</v>
      </c>
      <c r="N171" s="178"/>
      <c r="O171" s="179"/>
      <c r="P171" s="173"/>
      <c r="Q171" s="191">
        <v>10</v>
      </c>
      <c r="S171" s="192">
        <v>0.5</v>
      </c>
    </row>
    <row r="172" s="133" customFormat="1" ht="21" customHeight="1" spans="1:19">
      <c r="A172" s="146">
        <v>166</v>
      </c>
      <c r="B172" s="150">
        <v>194</v>
      </c>
      <c r="C172" s="152" t="s">
        <v>5738</v>
      </c>
      <c r="D172" s="158" t="s">
        <v>5739</v>
      </c>
      <c r="E172" s="161"/>
      <c r="F172" s="162" t="s">
        <v>5726</v>
      </c>
      <c r="G172" s="160">
        <v>1</v>
      </c>
      <c r="H172" s="155" t="s">
        <v>342</v>
      </c>
      <c r="I172" s="158">
        <v>19951204</v>
      </c>
      <c r="J172" s="174"/>
      <c r="K172" s="184">
        <v>3200000</v>
      </c>
      <c r="L172" s="184">
        <v>160000</v>
      </c>
      <c r="M172" s="184">
        <f t="shared" si="3"/>
        <v>11550</v>
      </c>
      <c r="N172" s="178"/>
      <c r="O172" s="179"/>
      <c r="P172" s="173"/>
      <c r="Q172" s="191">
        <v>7</v>
      </c>
      <c r="S172" s="192">
        <v>0.53</v>
      </c>
    </row>
    <row r="173" s="133" customFormat="1" ht="21" customHeight="1" spans="1:19">
      <c r="A173" s="146">
        <v>167</v>
      </c>
      <c r="B173" s="150">
        <v>195</v>
      </c>
      <c r="C173" s="152" t="s">
        <v>5740</v>
      </c>
      <c r="D173" s="156" t="s">
        <v>4276</v>
      </c>
      <c r="E173" s="161"/>
      <c r="F173" s="162" t="s">
        <v>5440</v>
      </c>
      <c r="G173" s="160">
        <v>1</v>
      </c>
      <c r="H173" s="155" t="s">
        <v>342</v>
      </c>
      <c r="I173" s="181">
        <v>20081025</v>
      </c>
      <c r="J173" s="174"/>
      <c r="K173" s="184">
        <v>4750</v>
      </c>
      <c r="L173" s="184">
        <v>388.4</v>
      </c>
      <c r="M173" s="184">
        <f t="shared" si="3"/>
        <v>2640</v>
      </c>
      <c r="N173" s="178"/>
      <c r="O173" s="179"/>
      <c r="P173" s="173"/>
      <c r="Q173" s="191">
        <v>1.6</v>
      </c>
      <c r="S173" s="192">
        <v>5</v>
      </c>
    </row>
    <row r="174" s="133" customFormat="1" ht="21" customHeight="1" spans="1:19">
      <c r="A174" s="146">
        <v>168</v>
      </c>
      <c r="B174" s="150">
        <v>196</v>
      </c>
      <c r="C174" s="152" t="s">
        <v>5741</v>
      </c>
      <c r="D174" s="156" t="s">
        <v>4276</v>
      </c>
      <c r="E174" s="161"/>
      <c r="F174" s="152" t="s">
        <v>5440</v>
      </c>
      <c r="G174" s="157">
        <v>1</v>
      </c>
      <c r="H174" s="155" t="s">
        <v>342</v>
      </c>
      <c r="I174" s="181">
        <v>20081125</v>
      </c>
      <c r="J174" s="211"/>
      <c r="K174" s="184">
        <v>3050</v>
      </c>
      <c r="L174" s="184">
        <v>272.75</v>
      </c>
      <c r="M174" s="184">
        <f t="shared" si="3"/>
        <v>825</v>
      </c>
      <c r="N174" s="178"/>
      <c r="O174" s="179"/>
      <c r="P174" s="173"/>
      <c r="Q174" s="191">
        <v>0.5</v>
      </c>
      <c r="S174" s="192">
        <v>0.6</v>
      </c>
    </row>
    <row r="175" s="133" customFormat="1" ht="21" customHeight="1" spans="1:19">
      <c r="A175" s="146">
        <v>169</v>
      </c>
      <c r="B175" s="150">
        <v>197</v>
      </c>
      <c r="C175" s="152" t="s">
        <v>5742</v>
      </c>
      <c r="D175" s="156" t="s">
        <v>5524</v>
      </c>
      <c r="E175" s="161"/>
      <c r="F175" s="152" t="s">
        <v>5471</v>
      </c>
      <c r="G175" s="160">
        <v>1</v>
      </c>
      <c r="H175" s="155" t="s">
        <v>342</v>
      </c>
      <c r="I175" s="181">
        <v>2012</v>
      </c>
      <c r="J175" s="211"/>
      <c r="K175" s="184">
        <v>26000</v>
      </c>
      <c r="L175" s="184">
        <v>3770.36</v>
      </c>
      <c r="M175" s="184">
        <f t="shared" si="3"/>
        <v>825</v>
      </c>
      <c r="N175" s="178"/>
      <c r="O175" s="179"/>
      <c r="P175" s="173"/>
      <c r="Q175" s="191">
        <v>0.5</v>
      </c>
      <c r="S175" s="192">
        <v>0.8</v>
      </c>
    </row>
    <row r="176" s="133" customFormat="1" ht="21" customHeight="1" spans="1:19">
      <c r="A176" s="146">
        <v>170</v>
      </c>
      <c r="B176" s="150">
        <v>200</v>
      </c>
      <c r="C176" s="152" t="s">
        <v>5743</v>
      </c>
      <c r="D176" s="156" t="s">
        <v>5142</v>
      </c>
      <c r="E176" s="161"/>
      <c r="F176" s="152" t="s">
        <v>5476</v>
      </c>
      <c r="G176" s="157">
        <v>1</v>
      </c>
      <c r="H176" s="155" t="s">
        <v>342</v>
      </c>
      <c r="I176" s="181">
        <v>20091030</v>
      </c>
      <c r="J176" s="211"/>
      <c r="K176" s="184">
        <v>21000</v>
      </c>
      <c r="L176" s="184">
        <v>3710</v>
      </c>
      <c r="M176" s="184">
        <f t="shared" si="3"/>
        <v>1650</v>
      </c>
      <c r="N176" s="178"/>
      <c r="O176" s="179"/>
      <c r="P176" s="173"/>
      <c r="Q176" s="191">
        <v>1</v>
      </c>
      <c r="S176" s="192">
        <v>0.52</v>
      </c>
    </row>
    <row r="177" s="133" customFormat="1" ht="21" customHeight="1" spans="1:19">
      <c r="A177" s="146">
        <v>171</v>
      </c>
      <c r="B177" s="150">
        <v>201</v>
      </c>
      <c r="C177" s="152" t="s">
        <v>5744</v>
      </c>
      <c r="D177" s="156" t="s">
        <v>5142</v>
      </c>
      <c r="E177" s="161"/>
      <c r="F177" s="152" t="s">
        <v>5476</v>
      </c>
      <c r="G177" s="160">
        <v>1</v>
      </c>
      <c r="H177" s="155" t="s">
        <v>342</v>
      </c>
      <c r="I177" s="181">
        <v>20091030</v>
      </c>
      <c r="J177" s="174"/>
      <c r="K177" s="184">
        <v>21000</v>
      </c>
      <c r="L177" s="184">
        <v>3710</v>
      </c>
      <c r="M177" s="184">
        <f t="shared" si="3"/>
        <v>1650</v>
      </c>
      <c r="N177" s="178"/>
      <c r="O177" s="179"/>
      <c r="P177" s="173"/>
      <c r="Q177" s="191">
        <v>1</v>
      </c>
      <c r="S177" s="192">
        <v>0.03</v>
      </c>
    </row>
    <row r="178" s="133" customFormat="1" ht="21" customHeight="1" spans="1:19">
      <c r="A178" s="146">
        <v>172</v>
      </c>
      <c r="B178" s="150">
        <v>202</v>
      </c>
      <c r="C178" s="152" t="s">
        <v>5745</v>
      </c>
      <c r="D178" s="156" t="s">
        <v>5142</v>
      </c>
      <c r="E178" s="161"/>
      <c r="F178" s="152" t="s">
        <v>5476</v>
      </c>
      <c r="G178" s="157">
        <v>1</v>
      </c>
      <c r="H178" s="155" t="s">
        <v>342</v>
      </c>
      <c r="I178" s="181">
        <v>20091030</v>
      </c>
      <c r="J178" s="174"/>
      <c r="K178" s="184">
        <v>21000</v>
      </c>
      <c r="L178" s="184">
        <v>3710</v>
      </c>
      <c r="M178" s="184">
        <f t="shared" si="3"/>
        <v>1650</v>
      </c>
      <c r="N178" s="178"/>
      <c r="O178" s="179"/>
      <c r="P178" s="173"/>
      <c r="Q178" s="191">
        <v>1</v>
      </c>
      <c r="S178" s="192">
        <v>0.03</v>
      </c>
    </row>
    <row r="179" s="133" customFormat="1" ht="21" customHeight="1" spans="1:19">
      <c r="A179" s="146">
        <v>173</v>
      </c>
      <c r="B179" s="150">
        <v>207</v>
      </c>
      <c r="C179" s="152"/>
      <c r="D179" s="156" t="s">
        <v>5396</v>
      </c>
      <c r="E179" s="161"/>
      <c r="F179" s="153" t="s">
        <v>5494</v>
      </c>
      <c r="G179" s="162">
        <v>1</v>
      </c>
      <c r="H179" s="155" t="s">
        <v>342</v>
      </c>
      <c r="I179" s="152" t="s">
        <v>5746</v>
      </c>
      <c r="J179" s="174"/>
      <c r="K179" s="184">
        <v>81000</v>
      </c>
      <c r="L179" s="184">
        <v>81000</v>
      </c>
      <c r="M179" s="184">
        <v>20</v>
      </c>
      <c r="N179" s="178"/>
      <c r="O179" s="179"/>
      <c r="P179" s="173"/>
      <c r="Q179" s="191" t="s">
        <v>5243</v>
      </c>
      <c r="S179" s="192">
        <v>2.3</v>
      </c>
    </row>
    <row r="180" s="133" customFormat="1" ht="21" customHeight="1" spans="1:19">
      <c r="A180" s="146">
        <v>174</v>
      </c>
      <c r="B180" s="150">
        <v>208</v>
      </c>
      <c r="C180" s="152"/>
      <c r="D180" s="156" t="s">
        <v>5747</v>
      </c>
      <c r="E180" s="161"/>
      <c r="F180" s="152" t="s">
        <v>5440</v>
      </c>
      <c r="G180" s="162">
        <v>1</v>
      </c>
      <c r="H180" s="155" t="s">
        <v>342</v>
      </c>
      <c r="I180" s="152" t="s">
        <v>5746</v>
      </c>
      <c r="J180" s="174"/>
      <c r="K180" s="184">
        <v>55000</v>
      </c>
      <c r="L180" s="184">
        <v>55000</v>
      </c>
      <c r="M180" s="184">
        <f t="shared" si="3"/>
        <v>2475</v>
      </c>
      <c r="N180" s="178"/>
      <c r="O180" s="179"/>
      <c r="P180" s="173"/>
      <c r="Q180" s="191">
        <v>1.5</v>
      </c>
      <c r="S180" s="192">
        <v>0.58</v>
      </c>
    </row>
    <row r="181" s="133" customFormat="1" ht="21" customHeight="1" spans="1:17">
      <c r="A181" s="146" t="s">
        <v>3856</v>
      </c>
      <c r="B181" s="146"/>
      <c r="C181" s="146"/>
      <c r="D181" s="146"/>
      <c r="E181" s="163"/>
      <c r="F181" s="164"/>
      <c r="G181" s="146"/>
      <c r="H181" s="146"/>
      <c r="I181" s="185"/>
      <c r="J181" s="186"/>
      <c r="K181" s="184">
        <f>SUM(K7:K180)</f>
        <v>13958389.48</v>
      </c>
      <c r="L181" s="184">
        <f>SUM(L7:L180)</f>
        <v>1013829.54</v>
      </c>
      <c r="M181" s="184">
        <f>SUM(M7:M180)</f>
        <v>324242.75</v>
      </c>
      <c r="N181" s="178"/>
      <c r="O181" s="179"/>
      <c r="P181" s="173"/>
      <c r="Q181" s="193"/>
    </row>
    <row r="182" s="133" customFormat="1" ht="21" customHeight="1" spans="1:17">
      <c r="A182" s="146" t="s">
        <v>3818</v>
      </c>
      <c r="B182" s="146"/>
      <c r="C182" s="146"/>
      <c r="D182" s="146"/>
      <c r="E182" s="163"/>
      <c r="F182" s="164"/>
      <c r="G182" s="146"/>
      <c r="H182" s="146"/>
      <c r="I182" s="185"/>
      <c r="J182" s="186"/>
      <c r="K182" s="184"/>
      <c r="L182" s="184"/>
      <c r="M182" s="184"/>
      <c r="N182" s="178"/>
      <c r="O182" s="179" t="str">
        <f>IF(OR(L182&lt;=0,L182=""),"",(IF(M182="",0,M182)-L182)/L182*100)</f>
        <v/>
      </c>
      <c r="P182" s="173"/>
      <c r="Q182" s="193"/>
    </row>
    <row r="183" s="133" customFormat="1" ht="21" customHeight="1" spans="1:17">
      <c r="A183" s="146" t="s">
        <v>3857</v>
      </c>
      <c r="B183" s="146"/>
      <c r="C183" s="146"/>
      <c r="D183" s="146"/>
      <c r="E183" s="163"/>
      <c r="F183" s="164"/>
      <c r="G183" s="146"/>
      <c r="H183" s="146"/>
      <c r="I183" s="185"/>
      <c r="J183" s="186"/>
      <c r="K183" s="184">
        <f>K181</f>
        <v>13958389.48</v>
      </c>
      <c r="L183" s="184">
        <f>L181</f>
        <v>1013829.54</v>
      </c>
      <c r="M183" s="184">
        <f>M181-M182</f>
        <v>324242.75</v>
      </c>
      <c r="N183" s="178"/>
      <c r="O183" s="179"/>
      <c r="P183" s="173"/>
      <c r="Q183" s="193"/>
    </row>
    <row r="184" s="133" customFormat="1" ht="15" customHeight="1" spans="1:17">
      <c r="A184" s="165" t="s">
        <v>4351</v>
      </c>
      <c r="B184" s="165"/>
      <c r="C184" s="165"/>
      <c r="D184" s="165"/>
      <c r="E184" s="166"/>
      <c r="F184" s="167"/>
      <c r="G184" s="166"/>
      <c r="H184" s="166"/>
      <c r="I184" s="165"/>
      <c r="J184" s="165"/>
      <c r="K184" s="165"/>
      <c r="L184" s="165"/>
      <c r="M184" s="187"/>
      <c r="N184" s="165" t="s">
        <v>5436</v>
      </c>
      <c r="O184" s="165"/>
      <c r="P184" s="188"/>
      <c r="Q184" s="193"/>
    </row>
    <row r="185" ht="15" customHeight="1" spans="1:17">
      <c r="A185" s="165" t="s">
        <v>13</v>
      </c>
      <c r="B185" s="165"/>
      <c r="C185" s="165"/>
      <c r="D185" s="165"/>
      <c r="E185" s="166"/>
      <c r="F185" s="167"/>
      <c r="G185" s="166"/>
      <c r="H185" s="166"/>
      <c r="I185" s="165"/>
      <c r="J185" s="165"/>
      <c r="K185" s="165"/>
      <c r="L185" s="165"/>
      <c r="M185" s="187"/>
      <c r="N185" s="165"/>
      <c r="O185" s="165"/>
      <c r="P185" s="188"/>
      <c r="Q185" s="194"/>
    </row>
    <row r="186" ht="15" customHeight="1" spans="17:17">
      <c r="Q186" s="194"/>
    </row>
    <row r="187" ht="15" customHeight="1" spans="17:17">
      <c r="Q187" s="194"/>
    </row>
    <row r="188" ht="15" customHeight="1" spans="17:17">
      <c r="Q188" s="194"/>
    </row>
    <row r="189" ht="15" customHeight="1" spans="17:17">
      <c r="Q189" s="194"/>
    </row>
    <row r="190" ht="15" customHeight="1" spans="17:17">
      <c r="Q190" s="194"/>
    </row>
    <row r="191" ht="15" customHeight="1" spans="17:17">
      <c r="Q191" s="194"/>
    </row>
    <row r="192" ht="15" customHeight="1" spans="11:17">
      <c r="K192" s="189"/>
      <c r="Q192" s="194"/>
    </row>
    <row r="193" ht="15" customHeight="1" spans="17:17">
      <c r="Q193" s="194"/>
    </row>
    <row r="194" ht="15" customHeight="1" spans="17:17">
      <c r="Q194" s="194"/>
    </row>
    <row r="195" ht="15" customHeight="1" spans="17:17">
      <c r="Q195" s="194"/>
    </row>
    <row r="196" ht="15" customHeight="1" spans="17:17">
      <c r="Q196" s="194"/>
    </row>
    <row r="197" ht="15" customHeight="1" spans="17:17">
      <c r="Q197" s="194"/>
    </row>
    <row r="198" ht="15" customHeight="1" spans="17:17">
      <c r="Q198" s="194"/>
    </row>
    <row r="199" ht="15" customHeight="1" spans="17:17">
      <c r="Q199" s="194"/>
    </row>
    <row r="200" ht="15" customHeight="1" spans="17:17">
      <c r="Q200" s="194"/>
    </row>
    <row r="201" ht="15" customHeight="1" spans="17:17">
      <c r="Q201" s="194"/>
    </row>
    <row r="202" ht="15" customHeight="1" spans="17:17">
      <c r="Q202" s="194"/>
    </row>
    <row r="203" ht="15" customHeight="1" spans="17:17">
      <c r="Q203" s="194"/>
    </row>
    <row r="204" ht="15" customHeight="1" spans="17:17">
      <c r="Q204" s="194"/>
    </row>
    <row r="205" ht="15" customHeight="1" spans="17:17">
      <c r="Q205" s="194"/>
    </row>
    <row r="206" ht="15" customHeight="1" spans="17:17">
      <c r="Q206" s="194"/>
    </row>
    <row r="207" ht="15" customHeight="1" spans="17:17">
      <c r="Q207" s="194"/>
    </row>
    <row r="208" ht="15" customHeight="1" spans="17:17">
      <c r="Q208" s="194"/>
    </row>
    <row r="209" ht="15" customHeight="1" spans="17:17">
      <c r="Q209" s="194"/>
    </row>
    <row r="210" ht="15" customHeight="1" spans="17:17">
      <c r="Q210" s="194"/>
    </row>
    <row r="211" ht="15" customHeight="1" spans="17:17">
      <c r="Q211" s="194"/>
    </row>
    <row r="212" ht="15" customHeight="1" spans="17:17">
      <c r="Q212" s="194"/>
    </row>
    <row r="213" ht="15" customHeight="1" spans="17:17">
      <c r="Q213" s="194"/>
    </row>
    <row r="214" ht="15" customHeight="1" spans="17:17">
      <c r="Q214" s="194"/>
    </row>
    <row r="215" ht="15" customHeight="1" spans="17:17">
      <c r="Q215" s="194"/>
    </row>
    <row r="216" ht="15" customHeight="1" spans="17:17">
      <c r="Q216" s="194"/>
    </row>
    <row r="217" ht="15" customHeight="1" spans="17:17">
      <c r="Q217" s="194"/>
    </row>
    <row r="218" ht="15" customHeight="1" spans="17:17">
      <c r="Q218" s="194"/>
    </row>
    <row r="219" ht="15" customHeight="1" spans="17:17">
      <c r="Q219" s="194"/>
    </row>
    <row r="220" ht="15" customHeight="1" spans="17:17">
      <c r="Q220" s="194"/>
    </row>
    <row r="221" ht="15" customHeight="1" spans="17:17">
      <c r="Q221" s="194"/>
    </row>
    <row r="222" ht="15" customHeight="1" spans="17:17">
      <c r="Q222" s="194"/>
    </row>
    <row r="223" ht="15" customHeight="1" spans="17:17">
      <c r="Q223" s="194"/>
    </row>
    <row r="224" ht="15" customHeight="1" spans="17:17">
      <c r="Q224" s="194"/>
    </row>
    <row r="225" ht="15" customHeight="1" spans="17:17">
      <c r="Q225" s="194"/>
    </row>
    <row r="226" ht="15" customHeight="1" spans="17:17">
      <c r="Q226" s="194"/>
    </row>
    <row r="227" ht="15" customHeight="1" spans="17:17">
      <c r="Q227" s="194"/>
    </row>
    <row r="228" ht="15" customHeight="1" spans="17:17">
      <c r="Q228" s="194"/>
    </row>
    <row r="229" ht="15" customHeight="1" spans="17:17">
      <c r="Q229" s="194"/>
    </row>
    <row r="230" ht="15" customHeight="1" spans="17:17">
      <c r="Q230" s="194"/>
    </row>
    <row r="231" ht="15" customHeight="1" spans="17:17">
      <c r="Q231" s="194"/>
    </row>
    <row r="232" ht="15" customHeight="1" spans="17:17">
      <c r="Q232" s="194"/>
    </row>
    <row r="233" ht="15" customHeight="1" spans="17:17">
      <c r="Q233" s="194"/>
    </row>
    <row r="234" ht="15" customHeight="1" spans="17:17">
      <c r="Q234" s="194"/>
    </row>
    <row r="235" ht="15" customHeight="1" spans="17:17">
      <c r="Q235" s="194"/>
    </row>
    <row r="236" ht="15" customHeight="1" spans="17:17">
      <c r="Q236" s="194"/>
    </row>
    <row r="237" ht="15" customHeight="1" spans="17:17">
      <c r="Q237" s="194"/>
    </row>
    <row r="238" ht="15" customHeight="1" spans="17:17">
      <c r="Q238" s="194"/>
    </row>
    <row r="239" ht="15" customHeight="1" spans="17:17">
      <c r="Q239" s="194"/>
    </row>
    <row r="240" ht="15" customHeight="1" spans="17:17">
      <c r="Q240" s="194"/>
    </row>
    <row r="241" ht="15" customHeight="1" spans="17:17">
      <c r="Q241" s="194"/>
    </row>
    <row r="242" ht="15" customHeight="1" spans="17:17">
      <c r="Q242" s="194"/>
    </row>
    <row r="243" ht="15" customHeight="1" spans="17:17">
      <c r="Q243" s="194"/>
    </row>
    <row r="244" ht="15" customHeight="1" spans="17:17">
      <c r="Q244" s="194"/>
    </row>
    <row r="245" ht="15" customHeight="1" spans="17:17">
      <c r="Q245" s="194"/>
    </row>
    <row r="246" ht="15" customHeight="1" spans="17:17">
      <c r="Q246" s="194"/>
    </row>
    <row r="247" ht="15" customHeight="1" spans="17:17">
      <c r="Q247" s="194"/>
    </row>
    <row r="248" ht="15" customHeight="1" spans="17:17">
      <c r="Q248" s="194"/>
    </row>
    <row r="249" ht="15" customHeight="1" spans="17:17">
      <c r="Q249" s="194"/>
    </row>
    <row r="250" ht="15" customHeight="1" spans="17:17">
      <c r="Q250" s="194"/>
    </row>
    <row r="251" ht="15" customHeight="1" spans="17:17">
      <c r="Q251" s="194"/>
    </row>
    <row r="252" ht="15" customHeight="1" spans="17:17">
      <c r="Q252" s="194"/>
    </row>
    <row r="253" ht="15" customHeight="1" spans="17:17">
      <c r="Q253" s="194"/>
    </row>
    <row r="254" ht="15" customHeight="1" spans="17:17">
      <c r="Q254" s="194"/>
    </row>
    <row r="255" ht="15" customHeight="1" spans="17:17">
      <c r="Q255" s="194"/>
    </row>
    <row r="256" ht="15" customHeight="1" spans="17:17">
      <c r="Q256" s="194"/>
    </row>
    <row r="257" ht="15" customHeight="1" spans="17:17">
      <c r="Q257" s="194"/>
    </row>
    <row r="258" ht="15" customHeight="1" spans="17:17">
      <c r="Q258" s="194"/>
    </row>
    <row r="259" ht="15" customHeight="1" spans="17:17">
      <c r="Q259" s="194"/>
    </row>
    <row r="260" ht="15" customHeight="1" spans="17:17">
      <c r="Q260" s="194"/>
    </row>
    <row r="261" ht="15" customHeight="1" spans="17:17">
      <c r="Q261" s="194"/>
    </row>
    <row r="262" ht="15" customHeight="1" spans="17:17">
      <c r="Q262" s="194"/>
    </row>
    <row r="263" ht="15" customHeight="1" spans="17:17">
      <c r="Q263" s="194"/>
    </row>
    <row r="264" ht="15" customHeight="1" spans="17:17">
      <c r="Q264" s="194"/>
    </row>
    <row r="265" ht="15" customHeight="1" spans="17:17">
      <c r="Q265" s="194"/>
    </row>
    <row r="266" ht="15" customHeight="1" spans="17:17">
      <c r="Q266" s="194"/>
    </row>
    <row r="267" ht="15" customHeight="1" spans="17:17">
      <c r="Q267" s="194"/>
    </row>
    <row r="268" ht="15" customHeight="1" spans="17:17">
      <c r="Q268" s="194"/>
    </row>
    <row r="269" ht="15" customHeight="1" spans="17:17">
      <c r="Q269" s="194"/>
    </row>
    <row r="270" ht="15" customHeight="1" spans="17:17">
      <c r="Q270" s="194"/>
    </row>
    <row r="271" ht="15" customHeight="1" spans="17:17">
      <c r="Q271" s="194"/>
    </row>
    <row r="272" ht="15" customHeight="1" spans="17:17">
      <c r="Q272" s="194"/>
    </row>
    <row r="273" ht="15" customHeight="1" spans="17:17">
      <c r="Q273" s="194"/>
    </row>
    <row r="274" ht="15" customHeight="1" spans="17:17">
      <c r="Q274" s="194"/>
    </row>
    <row r="275" ht="15" customHeight="1" spans="17:17">
      <c r="Q275" s="194"/>
    </row>
    <row r="276" ht="15" customHeight="1" spans="17:17">
      <c r="Q276" s="194"/>
    </row>
    <row r="277" ht="15" customHeight="1" spans="17:17">
      <c r="Q277" s="194"/>
    </row>
    <row r="278" ht="15" customHeight="1" spans="17:17">
      <c r="Q278" s="194"/>
    </row>
    <row r="279" ht="15" customHeight="1" spans="17:17">
      <c r="Q279" s="194"/>
    </row>
    <row r="280" ht="15" customHeight="1" spans="17:17">
      <c r="Q280" s="194"/>
    </row>
    <row r="281" ht="15" customHeight="1" spans="17:17">
      <c r="Q281" s="194"/>
    </row>
    <row r="282" ht="15" customHeight="1" spans="17:17">
      <c r="Q282" s="194"/>
    </row>
    <row r="283" ht="15" customHeight="1" spans="17:17">
      <c r="Q283" s="194"/>
    </row>
    <row r="284" ht="15" customHeight="1" spans="17:17">
      <c r="Q284" s="194"/>
    </row>
    <row r="285" ht="15" customHeight="1" spans="17:17">
      <c r="Q285" s="194"/>
    </row>
    <row r="286" ht="15" customHeight="1" spans="17:17">
      <c r="Q286" s="194"/>
    </row>
    <row r="287" ht="15" customHeight="1" spans="17:17">
      <c r="Q287" s="194"/>
    </row>
    <row r="288" ht="15" customHeight="1" spans="17:17">
      <c r="Q288" s="194"/>
    </row>
    <row r="289" ht="15" customHeight="1" spans="17:17">
      <c r="Q289" s="194"/>
    </row>
    <row r="290" ht="15" customHeight="1" spans="17:17">
      <c r="Q290" s="194"/>
    </row>
    <row r="291" ht="15" customHeight="1" spans="17:17">
      <c r="Q291" s="194"/>
    </row>
    <row r="292" ht="15" customHeight="1" spans="17:17">
      <c r="Q292" s="194"/>
    </row>
    <row r="293" ht="15" customHeight="1" spans="17:17">
      <c r="Q293" s="194"/>
    </row>
    <row r="294" ht="15" customHeight="1" spans="17:17">
      <c r="Q294" s="194"/>
    </row>
    <row r="295" ht="15" customHeight="1" spans="17:17">
      <c r="Q295" s="194"/>
    </row>
    <row r="296" ht="15" customHeight="1" spans="17:17">
      <c r="Q296" s="194"/>
    </row>
    <row r="297" ht="15" customHeight="1" spans="17:17">
      <c r="Q297" s="194"/>
    </row>
    <row r="298" ht="15" customHeight="1" spans="17:17">
      <c r="Q298" s="194"/>
    </row>
    <row r="299" ht="15" customHeight="1" spans="17:17">
      <c r="Q299" s="194"/>
    </row>
    <row r="300" ht="15" customHeight="1" spans="17:17">
      <c r="Q300" s="194"/>
    </row>
    <row r="301" ht="15" customHeight="1" spans="17:17">
      <c r="Q301" s="194"/>
    </row>
    <row r="302" ht="15" customHeight="1" spans="17:17">
      <c r="Q302" s="194"/>
    </row>
    <row r="303" ht="15" customHeight="1" spans="17:17">
      <c r="Q303" s="194"/>
    </row>
    <row r="304" ht="15" customHeight="1" spans="17:17">
      <c r="Q304" s="194"/>
    </row>
    <row r="305" ht="15" customHeight="1" spans="17:17">
      <c r="Q305" s="194"/>
    </row>
    <row r="306" ht="15" customHeight="1" spans="17:17">
      <c r="Q306" s="194"/>
    </row>
    <row r="307" ht="15" customHeight="1" spans="17:17">
      <c r="Q307" s="194"/>
    </row>
    <row r="308" ht="15" customHeight="1" spans="17:17">
      <c r="Q308" s="194"/>
    </row>
    <row r="309" ht="15" customHeight="1" spans="17:17">
      <c r="Q309" s="194"/>
    </row>
    <row r="310" ht="15" customHeight="1" spans="17:17">
      <c r="Q310" s="194"/>
    </row>
    <row r="311" ht="15" customHeight="1" spans="17:17">
      <c r="Q311" s="194"/>
    </row>
    <row r="312" ht="15" customHeight="1" spans="17:17">
      <c r="Q312" s="194"/>
    </row>
    <row r="313" ht="15" customHeight="1" spans="17:17">
      <c r="Q313" s="194"/>
    </row>
    <row r="314" ht="15" customHeight="1" spans="17:17">
      <c r="Q314" s="194"/>
    </row>
    <row r="315" ht="15" customHeight="1" spans="17:17">
      <c r="Q315" s="194"/>
    </row>
    <row r="316" ht="15" customHeight="1" spans="17:17">
      <c r="Q316" s="194"/>
    </row>
    <row r="317" ht="15" customHeight="1" spans="17:17">
      <c r="Q317" s="194"/>
    </row>
    <row r="318" ht="15" customHeight="1" spans="17:17">
      <c r="Q318" s="194"/>
    </row>
    <row r="319" ht="15" customHeight="1" spans="17:17">
      <c r="Q319" s="194"/>
    </row>
    <row r="320" ht="15" customHeight="1" spans="17:17">
      <c r="Q320" s="194"/>
    </row>
    <row r="321" ht="15" customHeight="1" spans="17:17">
      <c r="Q321" s="194"/>
    </row>
    <row r="322" ht="15" customHeight="1" spans="17:17">
      <c r="Q322" s="194"/>
    </row>
    <row r="323" ht="15" customHeight="1" spans="17:17">
      <c r="Q323" s="194"/>
    </row>
    <row r="324" ht="15" customHeight="1" spans="17:17">
      <c r="Q324" s="194"/>
    </row>
    <row r="325" ht="15" customHeight="1" spans="17:17">
      <c r="Q325" s="194"/>
    </row>
    <row r="326" ht="15" customHeight="1" spans="17:17">
      <c r="Q326" s="194"/>
    </row>
    <row r="327" ht="15" customHeight="1" spans="17:17">
      <c r="Q327" s="194"/>
    </row>
    <row r="328" ht="15" customHeight="1" spans="17:17">
      <c r="Q328" s="194"/>
    </row>
    <row r="329" ht="15" customHeight="1" spans="17:17">
      <c r="Q329" s="194"/>
    </row>
    <row r="330" ht="15" customHeight="1" spans="17:17">
      <c r="Q330" s="194"/>
    </row>
    <row r="331" ht="15" customHeight="1" spans="17:17">
      <c r="Q331" s="194"/>
    </row>
    <row r="332" ht="15" customHeight="1" spans="17:17">
      <c r="Q332" s="194"/>
    </row>
    <row r="333" ht="15" customHeight="1" spans="17:17">
      <c r="Q333" s="194"/>
    </row>
    <row r="334" ht="15" customHeight="1" spans="17:17">
      <c r="Q334" s="194"/>
    </row>
    <row r="335" ht="15" customHeight="1" spans="17:17">
      <c r="Q335" s="194"/>
    </row>
    <row r="336" ht="15" customHeight="1" spans="17:17">
      <c r="Q336" s="194"/>
    </row>
    <row r="337" ht="15" customHeight="1" spans="17:17">
      <c r="Q337" s="194"/>
    </row>
    <row r="338" ht="15" customHeight="1" spans="17:17">
      <c r="Q338" s="194"/>
    </row>
    <row r="339" ht="15" customHeight="1" spans="17:17">
      <c r="Q339" s="194"/>
    </row>
    <row r="340" ht="15" customHeight="1" spans="17:17">
      <c r="Q340" s="194"/>
    </row>
    <row r="341" ht="15" customHeight="1" spans="17:17">
      <c r="Q341" s="194"/>
    </row>
    <row r="342" ht="15" customHeight="1" spans="17:17">
      <c r="Q342" s="194"/>
    </row>
    <row r="343" ht="15" customHeight="1" spans="17:17">
      <c r="Q343" s="194"/>
    </row>
    <row r="344" ht="15" customHeight="1" spans="17:17">
      <c r="Q344" s="194"/>
    </row>
    <row r="345" ht="15" customHeight="1" spans="17:17">
      <c r="Q345" s="194"/>
    </row>
    <row r="346" ht="15" customHeight="1" spans="17:17">
      <c r="Q346" s="194"/>
    </row>
    <row r="347" ht="15" customHeight="1" spans="17:17">
      <c r="Q347" s="194"/>
    </row>
    <row r="348" ht="15" customHeight="1" spans="17:17">
      <c r="Q348" s="194"/>
    </row>
    <row r="349" ht="15" customHeight="1" spans="17:17">
      <c r="Q349" s="194"/>
    </row>
    <row r="350" ht="15" customHeight="1" spans="17:17">
      <c r="Q350" s="194"/>
    </row>
    <row r="351" ht="15" customHeight="1" spans="17:17">
      <c r="Q351" s="194"/>
    </row>
    <row r="352" ht="15" customHeight="1" spans="17:17">
      <c r="Q352" s="194"/>
    </row>
    <row r="353" ht="15" customHeight="1" spans="17:17">
      <c r="Q353" s="194"/>
    </row>
    <row r="354" ht="15" customHeight="1" spans="17:17">
      <c r="Q354" s="194"/>
    </row>
    <row r="355" ht="15" customHeight="1" spans="17:17">
      <c r="Q355" s="194"/>
    </row>
    <row r="356" ht="15" customHeight="1" spans="17:17">
      <c r="Q356" s="194"/>
    </row>
    <row r="357" ht="15" customHeight="1" spans="17:17">
      <c r="Q357" s="194"/>
    </row>
    <row r="358" ht="15" customHeight="1" spans="17:17">
      <c r="Q358" s="194"/>
    </row>
    <row r="359" ht="15" customHeight="1" spans="17:17">
      <c r="Q359" s="194"/>
    </row>
    <row r="360" ht="15" customHeight="1" spans="17:17">
      <c r="Q360" s="194"/>
    </row>
    <row r="361" ht="15" customHeight="1" spans="17:17">
      <c r="Q361" s="194"/>
    </row>
    <row r="362" ht="15" customHeight="1" spans="17:17">
      <c r="Q362" s="194"/>
    </row>
    <row r="363" ht="15" customHeight="1" spans="17:17">
      <c r="Q363" s="194"/>
    </row>
    <row r="364" ht="15" customHeight="1" spans="17:17">
      <c r="Q364" s="194"/>
    </row>
    <row r="365" ht="15" customHeight="1" spans="17:17">
      <c r="Q365" s="194"/>
    </row>
    <row r="366" ht="15" customHeight="1" spans="17:17">
      <c r="Q366" s="194"/>
    </row>
    <row r="367" ht="15" customHeight="1" spans="17:17">
      <c r="Q367" s="194"/>
    </row>
    <row r="368" ht="15" customHeight="1" spans="17:17">
      <c r="Q368" s="194"/>
    </row>
    <row r="369" ht="15" customHeight="1" spans="17:17">
      <c r="Q369" s="194"/>
    </row>
    <row r="370" ht="15" customHeight="1" spans="17:17">
      <c r="Q370" s="194"/>
    </row>
    <row r="371" ht="15" customHeight="1" spans="17:17">
      <c r="Q371" s="194"/>
    </row>
    <row r="372" ht="15" customHeight="1" spans="17:17">
      <c r="Q372" s="194"/>
    </row>
    <row r="373" ht="15" customHeight="1" spans="17:17">
      <c r="Q373" s="194"/>
    </row>
    <row r="374" ht="15" customHeight="1" spans="17:17">
      <c r="Q374" s="194"/>
    </row>
    <row r="375" ht="15" customHeight="1" spans="17:17">
      <c r="Q375" s="194"/>
    </row>
    <row r="376" ht="15" customHeight="1" spans="17:17">
      <c r="Q376" s="194"/>
    </row>
    <row r="377" ht="15" customHeight="1" spans="17:17">
      <c r="Q377" s="194"/>
    </row>
    <row r="378" ht="15" customHeight="1" spans="17:17">
      <c r="Q378" s="194"/>
    </row>
    <row r="379" ht="15" customHeight="1" spans="17:17">
      <c r="Q379" s="194"/>
    </row>
    <row r="380" ht="15" customHeight="1" spans="17:17">
      <c r="Q380" s="194"/>
    </row>
    <row r="381" ht="15" customHeight="1" spans="17:17">
      <c r="Q381" s="194"/>
    </row>
    <row r="382" ht="15" customHeight="1" spans="17:17">
      <c r="Q382" s="194"/>
    </row>
    <row r="383" ht="15" customHeight="1" spans="17:17">
      <c r="Q383" s="194"/>
    </row>
    <row r="384" ht="15" customHeight="1" spans="17:17">
      <c r="Q384" s="194"/>
    </row>
    <row r="385" ht="15" customHeight="1" spans="17:17">
      <c r="Q385" s="194"/>
    </row>
    <row r="386" ht="15" customHeight="1" spans="17:17">
      <c r="Q386" s="194"/>
    </row>
    <row r="387" ht="15" customHeight="1" spans="17:17">
      <c r="Q387" s="194"/>
    </row>
    <row r="388" ht="15" customHeight="1" spans="17:17">
      <c r="Q388" s="194"/>
    </row>
    <row r="389" ht="15" customHeight="1" spans="17:17">
      <c r="Q389" s="194"/>
    </row>
    <row r="390" ht="15" customHeight="1" spans="17:17">
      <c r="Q390" s="194"/>
    </row>
    <row r="391" ht="15" customHeight="1" spans="17:17">
      <c r="Q391" s="194"/>
    </row>
    <row r="392" ht="15" customHeight="1" spans="17:17">
      <c r="Q392" s="194"/>
    </row>
    <row r="393" ht="15" customHeight="1" spans="17:17">
      <c r="Q393" s="194"/>
    </row>
    <row r="394" ht="15" customHeight="1" spans="17:17">
      <c r="Q394" s="194"/>
    </row>
    <row r="395" ht="15" customHeight="1" spans="17:17">
      <c r="Q395" s="194"/>
    </row>
    <row r="396" ht="15" customHeight="1" spans="17:17">
      <c r="Q396" s="194"/>
    </row>
    <row r="397" ht="15" customHeight="1" spans="17:17">
      <c r="Q397" s="194"/>
    </row>
    <row r="398" ht="15" customHeight="1" spans="17:17">
      <c r="Q398" s="194"/>
    </row>
    <row r="399" ht="15" customHeight="1" spans="17:17">
      <c r="Q399" s="194"/>
    </row>
    <row r="400" ht="15" customHeight="1" spans="17:17">
      <c r="Q400" s="194"/>
    </row>
    <row r="401" ht="15" customHeight="1" spans="17:17">
      <c r="Q401" s="194"/>
    </row>
    <row r="402" ht="15" customHeight="1" spans="17:17">
      <c r="Q402" s="194"/>
    </row>
    <row r="403" ht="15" customHeight="1" spans="17:17">
      <c r="Q403" s="194"/>
    </row>
    <row r="404" ht="15" customHeight="1" spans="17:17">
      <c r="Q404" s="194"/>
    </row>
    <row r="405" ht="15" customHeight="1" spans="17:17">
      <c r="Q405" s="194"/>
    </row>
    <row r="406" ht="15" customHeight="1" spans="17:17">
      <c r="Q406" s="194"/>
    </row>
    <row r="407" ht="15" customHeight="1" spans="17:17">
      <c r="Q407" s="194"/>
    </row>
    <row r="408" ht="15" customHeight="1" spans="17:17">
      <c r="Q408" s="194"/>
    </row>
    <row r="409" ht="15" customHeight="1" spans="17:17">
      <c r="Q409" s="194"/>
    </row>
    <row r="410" ht="15" customHeight="1" spans="17:17">
      <c r="Q410" s="194"/>
    </row>
    <row r="411" ht="15" customHeight="1" spans="17:17">
      <c r="Q411" s="194"/>
    </row>
    <row r="412" ht="15" customHeight="1" spans="17:17">
      <c r="Q412" s="194"/>
    </row>
    <row r="413" ht="15" customHeight="1" spans="17:17">
      <c r="Q413" s="194"/>
    </row>
    <row r="414" ht="15" customHeight="1" spans="17:17">
      <c r="Q414" s="194"/>
    </row>
    <row r="415" ht="15" customHeight="1" spans="17:17">
      <c r="Q415" s="194"/>
    </row>
    <row r="416" ht="15" customHeight="1" spans="17:17">
      <c r="Q416" s="194"/>
    </row>
    <row r="417" ht="15" customHeight="1" spans="17:17">
      <c r="Q417" s="194"/>
    </row>
    <row r="418" ht="15" customHeight="1" spans="17:17">
      <c r="Q418" s="194"/>
    </row>
    <row r="419" ht="15" customHeight="1" spans="17:17">
      <c r="Q419" s="194"/>
    </row>
    <row r="420" ht="15" customHeight="1" spans="17:17">
      <c r="Q420" s="194"/>
    </row>
    <row r="421" ht="15" customHeight="1" spans="17:17">
      <c r="Q421" s="194"/>
    </row>
    <row r="422" ht="15" customHeight="1" spans="17:17">
      <c r="Q422" s="194"/>
    </row>
    <row r="423" ht="15" customHeight="1" spans="17:17">
      <c r="Q423" s="194"/>
    </row>
    <row r="424" ht="15" customHeight="1" spans="17:17">
      <c r="Q424" s="194"/>
    </row>
    <row r="425" ht="15" customHeight="1" spans="17:17">
      <c r="Q425" s="194"/>
    </row>
    <row r="426" ht="15" customHeight="1" spans="17:17">
      <c r="Q426" s="194"/>
    </row>
    <row r="427" ht="15" customHeight="1" spans="17:17">
      <c r="Q427" s="194"/>
    </row>
    <row r="428" ht="15" customHeight="1" spans="17:17">
      <c r="Q428" s="194"/>
    </row>
    <row r="429" ht="15" customHeight="1" spans="17:17">
      <c r="Q429" s="194"/>
    </row>
    <row r="430" ht="15" customHeight="1" spans="17:17">
      <c r="Q430" s="194"/>
    </row>
    <row r="431" ht="15" customHeight="1" spans="17:17">
      <c r="Q431" s="194"/>
    </row>
    <row r="432" ht="15" customHeight="1" spans="17:17">
      <c r="Q432" s="194"/>
    </row>
    <row r="433" ht="15" customHeight="1" spans="17:17">
      <c r="Q433" s="194"/>
    </row>
    <row r="434" ht="15" customHeight="1" spans="17:17">
      <c r="Q434" s="194"/>
    </row>
    <row r="435" ht="15" customHeight="1" spans="17:17">
      <c r="Q435" s="194"/>
    </row>
    <row r="436" ht="15" customHeight="1" spans="17:17">
      <c r="Q436" s="194"/>
    </row>
    <row r="437" ht="15" customHeight="1" spans="17:17">
      <c r="Q437" s="194"/>
    </row>
    <row r="438" ht="15" customHeight="1" spans="17:17">
      <c r="Q438" s="194"/>
    </row>
    <row r="439" ht="15" customHeight="1" spans="17:17">
      <c r="Q439" s="194"/>
    </row>
    <row r="440" ht="15" customHeight="1" spans="17:17">
      <c r="Q440" s="194"/>
    </row>
    <row r="441" ht="15" customHeight="1" spans="17:17">
      <c r="Q441" s="194"/>
    </row>
    <row r="442" ht="15" customHeight="1" spans="17:17">
      <c r="Q442" s="194"/>
    </row>
    <row r="443" ht="15" customHeight="1" spans="17:17">
      <c r="Q443" s="194"/>
    </row>
    <row r="444" ht="15" customHeight="1" spans="17:17">
      <c r="Q444" s="194"/>
    </row>
    <row r="445" ht="15" customHeight="1" spans="17:17">
      <c r="Q445" s="194"/>
    </row>
    <row r="446" ht="15" customHeight="1" spans="17:17">
      <c r="Q446" s="194"/>
    </row>
    <row r="447" ht="15" customHeight="1" spans="17:17">
      <c r="Q447" s="194"/>
    </row>
    <row r="448" ht="15" customHeight="1" spans="17:17">
      <c r="Q448" s="194"/>
    </row>
    <row r="449" ht="15" customHeight="1" spans="17:17">
      <c r="Q449" s="194"/>
    </row>
    <row r="450" ht="15" customHeight="1" spans="17:17">
      <c r="Q450" s="194"/>
    </row>
    <row r="451" ht="15" customHeight="1" spans="17:17">
      <c r="Q451" s="194"/>
    </row>
    <row r="452" ht="15" customHeight="1" spans="17:17">
      <c r="Q452" s="194"/>
    </row>
    <row r="453" ht="15" customHeight="1" spans="17:17">
      <c r="Q453" s="194"/>
    </row>
    <row r="454" ht="15" customHeight="1" spans="17:17">
      <c r="Q454" s="195"/>
    </row>
    <row r="455" ht="15" customHeight="1" spans="17:17">
      <c r="Q455" s="194"/>
    </row>
    <row r="456" ht="15" customHeight="1" spans="17:17">
      <c r="Q456" s="194"/>
    </row>
    <row r="457" ht="15" customHeight="1" spans="17:17">
      <c r="Q457" s="194"/>
    </row>
    <row r="458" ht="15" customHeight="1" spans="17:17">
      <c r="Q458" s="194"/>
    </row>
    <row r="459" ht="15" customHeight="1" spans="17:17">
      <c r="Q459" s="194"/>
    </row>
    <row r="460" ht="15" customHeight="1" spans="17:17">
      <c r="Q460" s="194"/>
    </row>
    <row r="461" ht="15" customHeight="1" spans="17:17">
      <c r="Q461" s="194"/>
    </row>
    <row r="462" ht="15" customHeight="1" spans="17:17">
      <c r="Q462" s="194"/>
    </row>
    <row r="463" ht="15" customHeight="1" spans="17:17">
      <c r="Q463" s="194"/>
    </row>
    <row r="464" ht="15" customHeight="1" spans="17:17">
      <c r="Q464" s="194"/>
    </row>
    <row r="465" ht="15" customHeight="1" spans="17:17">
      <c r="Q465" s="194"/>
    </row>
    <row r="466" ht="15" customHeight="1" spans="17:17">
      <c r="Q466" s="194"/>
    </row>
    <row r="467" ht="15" customHeight="1" spans="17:17">
      <c r="Q467" s="194"/>
    </row>
    <row r="468" ht="15" customHeight="1" spans="17:17">
      <c r="Q468" s="194"/>
    </row>
    <row r="469" ht="15" customHeight="1" spans="17:17">
      <c r="Q469" s="194"/>
    </row>
    <row r="470" ht="15" customHeight="1" spans="17:17">
      <c r="Q470" s="194"/>
    </row>
    <row r="471" ht="15" customHeight="1" spans="17:17">
      <c r="Q471" s="194"/>
    </row>
    <row r="472" ht="15" customHeight="1" spans="17:17">
      <c r="Q472" s="194"/>
    </row>
    <row r="473" ht="15" customHeight="1" spans="17:17">
      <c r="Q473" s="194"/>
    </row>
    <row r="474" ht="15" customHeight="1" spans="17:17">
      <c r="Q474" s="194"/>
    </row>
    <row r="475" ht="15" customHeight="1" spans="17:17">
      <c r="Q475" s="194"/>
    </row>
    <row r="476" ht="15" customHeight="1" spans="17:17">
      <c r="Q476" s="194"/>
    </row>
    <row r="477" ht="15" customHeight="1" spans="17:17">
      <c r="Q477" s="194"/>
    </row>
    <row r="478" ht="15" customHeight="1" spans="17:17">
      <c r="Q478" s="194"/>
    </row>
    <row r="479" ht="15" customHeight="1" spans="17:17">
      <c r="Q479" s="194"/>
    </row>
    <row r="480" ht="15" customHeight="1" spans="17:17">
      <c r="Q480" s="194"/>
    </row>
    <row r="481" ht="15" customHeight="1" spans="17:17">
      <c r="Q481" s="194"/>
    </row>
    <row r="482" ht="15" customHeight="1" spans="17:17">
      <c r="Q482" s="194"/>
    </row>
    <row r="483" ht="15" customHeight="1" spans="17:17">
      <c r="Q483" s="194"/>
    </row>
    <row r="484" ht="15" customHeight="1" spans="17:17">
      <c r="Q484" s="194"/>
    </row>
    <row r="485" ht="15" customHeight="1" spans="17:17">
      <c r="Q485" s="194"/>
    </row>
    <row r="486" ht="15" customHeight="1" spans="17:17">
      <c r="Q486" s="194"/>
    </row>
    <row r="487" ht="15" customHeight="1" spans="17:17">
      <c r="Q487" s="194"/>
    </row>
    <row r="488" ht="15" customHeight="1" spans="17:17">
      <c r="Q488" s="194"/>
    </row>
    <row r="489" ht="15" customHeight="1" spans="17:17">
      <c r="Q489" s="194"/>
    </row>
    <row r="490" ht="15" customHeight="1" spans="17:17">
      <c r="Q490" s="194"/>
    </row>
    <row r="491" ht="15" customHeight="1" spans="17:17">
      <c r="Q491" s="194"/>
    </row>
    <row r="492" ht="15" customHeight="1" spans="17:17">
      <c r="Q492" s="194"/>
    </row>
    <row r="493" ht="15" customHeight="1" spans="17:17">
      <c r="Q493" s="194"/>
    </row>
    <row r="494" ht="15" customHeight="1" spans="17:17">
      <c r="Q494" s="194"/>
    </row>
    <row r="495" ht="15" customHeight="1" spans="17:17">
      <c r="Q495" s="194"/>
    </row>
    <row r="496" ht="15" customHeight="1" spans="17:17">
      <c r="Q496" s="194"/>
    </row>
    <row r="497" ht="15" customHeight="1" spans="17:17">
      <c r="Q497" s="194"/>
    </row>
    <row r="498" ht="15" customHeight="1" spans="17:17">
      <c r="Q498" s="194"/>
    </row>
    <row r="499" ht="15" customHeight="1" spans="17:17">
      <c r="Q499" s="194"/>
    </row>
    <row r="500" ht="15" customHeight="1" spans="17:17">
      <c r="Q500" s="194"/>
    </row>
    <row r="501" ht="15" customHeight="1" spans="17:17">
      <c r="Q501" s="194"/>
    </row>
    <row r="502" ht="15" customHeight="1" spans="17:17">
      <c r="Q502" s="194"/>
    </row>
    <row r="503" ht="15" customHeight="1" spans="17:17">
      <c r="Q503" s="194"/>
    </row>
    <row r="504" ht="15" customHeight="1" spans="17:17">
      <c r="Q504" s="194"/>
    </row>
    <row r="505" ht="15" customHeight="1" spans="17:17">
      <c r="Q505" s="194"/>
    </row>
    <row r="506" ht="15" customHeight="1" spans="17:17">
      <c r="Q506" s="194"/>
    </row>
    <row r="507" ht="15" customHeight="1" spans="17:17">
      <c r="Q507" s="194"/>
    </row>
    <row r="508" ht="15" customHeight="1" spans="17:17">
      <c r="Q508" s="194"/>
    </row>
    <row r="509" ht="15" customHeight="1" spans="17:17">
      <c r="Q509" s="194"/>
    </row>
    <row r="510" ht="15" customHeight="1" spans="17:17">
      <c r="Q510" s="194"/>
    </row>
    <row r="511" ht="15" customHeight="1" spans="17:17">
      <c r="Q511" s="194"/>
    </row>
    <row r="512" ht="15" customHeight="1" spans="17:17">
      <c r="Q512" s="194"/>
    </row>
    <row r="513" ht="15" customHeight="1" spans="17:17">
      <c r="Q513" s="194"/>
    </row>
    <row r="514" ht="15" customHeight="1" spans="17:17">
      <c r="Q514" s="194"/>
    </row>
    <row r="515" ht="15" customHeight="1" spans="17:17">
      <c r="Q515" s="194"/>
    </row>
    <row r="516" ht="15" customHeight="1" spans="17:17">
      <c r="Q516" s="194"/>
    </row>
    <row r="517" ht="15" customHeight="1" spans="17:17">
      <c r="Q517" s="194"/>
    </row>
    <row r="518" ht="15" customHeight="1" spans="17:17">
      <c r="Q518" s="194"/>
    </row>
    <row r="519" ht="15" customHeight="1" spans="17:17">
      <c r="Q519" s="194"/>
    </row>
    <row r="520" ht="15" customHeight="1" spans="17:17">
      <c r="Q520" s="194"/>
    </row>
    <row r="521" ht="15" customHeight="1" spans="17:17">
      <c r="Q521" s="194"/>
    </row>
    <row r="522" ht="15" customHeight="1" spans="17:17">
      <c r="Q522" s="194"/>
    </row>
    <row r="523" ht="15" customHeight="1" spans="17:17">
      <c r="Q523" s="194"/>
    </row>
    <row r="524" ht="15" customHeight="1" spans="17:17">
      <c r="Q524" s="194"/>
    </row>
    <row r="525" ht="15" customHeight="1" spans="17:17">
      <c r="Q525" s="194"/>
    </row>
    <row r="526" ht="15" customHeight="1" spans="17:17">
      <c r="Q526" s="194"/>
    </row>
    <row r="527" ht="15" customHeight="1" spans="17:17">
      <c r="Q527" s="194"/>
    </row>
    <row r="528" ht="15" customHeight="1" spans="17:17">
      <c r="Q528" s="194"/>
    </row>
    <row r="529" ht="15" customHeight="1" spans="17:17">
      <c r="Q529" s="194"/>
    </row>
    <row r="530" ht="15" customHeight="1" spans="17:17">
      <c r="Q530" s="194"/>
    </row>
    <row r="531" ht="15" customHeight="1" spans="17:17">
      <c r="Q531" s="194"/>
    </row>
    <row r="532" ht="15" customHeight="1" spans="17:17">
      <c r="Q532" s="194"/>
    </row>
    <row r="533" ht="15" customHeight="1" spans="17:17">
      <c r="Q533" s="194"/>
    </row>
    <row r="534" ht="15" customHeight="1" spans="17:17">
      <c r="Q534" s="194"/>
    </row>
    <row r="535" ht="15" customHeight="1" spans="17:17">
      <c r="Q535" s="194"/>
    </row>
    <row r="536" ht="15" customHeight="1" spans="17:17">
      <c r="Q536" s="194"/>
    </row>
    <row r="537" ht="15" customHeight="1" spans="17:17">
      <c r="Q537" s="194"/>
    </row>
    <row r="538" ht="15" customHeight="1" spans="17:17">
      <c r="Q538" s="194"/>
    </row>
    <row r="539" ht="15" customHeight="1" spans="17:17">
      <c r="Q539" s="194"/>
    </row>
    <row r="540" ht="15" customHeight="1" spans="17:17">
      <c r="Q540" s="194"/>
    </row>
    <row r="541" ht="15" customHeight="1" spans="17:17">
      <c r="Q541" s="194"/>
    </row>
    <row r="542" ht="15" customHeight="1" spans="17:17">
      <c r="Q542" s="194"/>
    </row>
    <row r="543" ht="15" customHeight="1" spans="17:17">
      <c r="Q543" s="194"/>
    </row>
    <row r="544" ht="15" customHeight="1" spans="17:17">
      <c r="Q544" s="194"/>
    </row>
    <row r="545" ht="15" customHeight="1" spans="17:17">
      <c r="Q545" s="194"/>
    </row>
    <row r="546" ht="15" customHeight="1" spans="17:17">
      <c r="Q546" s="194"/>
    </row>
    <row r="547" ht="15" customHeight="1" spans="17:17">
      <c r="Q547" s="194"/>
    </row>
    <row r="548" ht="15" customHeight="1" spans="17:17">
      <c r="Q548" s="194"/>
    </row>
    <row r="549" ht="15" customHeight="1" spans="17:17">
      <c r="Q549" s="194"/>
    </row>
    <row r="550" ht="15" customHeight="1" spans="17:17">
      <c r="Q550" s="194"/>
    </row>
    <row r="551" ht="15" customHeight="1" spans="17:17">
      <c r="Q551" s="194"/>
    </row>
    <row r="552" ht="15" customHeight="1" spans="17:17">
      <c r="Q552" s="194"/>
    </row>
    <row r="553" ht="15" customHeight="1" spans="17:17">
      <c r="Q553" s="194"/>
    </row>
    <row r="554" ht="15" customHeight="1" spans="17:17">
      <c r="Q554" s="194"/>
    </row>
    <row r="555" ht="15" customHeight="1" spans="17:17">
      <c r="Q555" s="194"/>
    </row>
    <row r="556" ht="15" customHeight="1" spans="17:17">
      <c r="Q556" s="194"/>
    </row>
    <row r="557" ht="15" customHeight="1" spans="17:17">
      <c r="Q557" s="194"/>
    </row>
    <row r="558" ht="15" customHeight="1" spans="17:17">
      <c r="Q558" s="194"/>
    </row>
    <row r="559" ht="15" customHeight="1" spans="17:17">
      <c r="Q559" s="194"/>
    </row>
    <row r="560" ht="15" customHeight="1" spans="17:17">
      <c r="Q560" s="194"/>
    </row>
    <row r="561" ht="15" customHeight="1" spans="17:17">
      <c r="Q561" s="194"/>
    </row>
    <row r="562" ht="15" customHeight="1" spans="17:17">
      <c r="Q562" s="194"/>
    </row>
    <row r="563" ht="15" customHeight="1" spans="17:17">
      <c r="Q563" s="194"/>
    </row>
    <row r="564" ht="15" customHeight="1" spans="17:17">
      <c r="Q564" s="194"/>
    </row>
    <row r="565" ht="15" customHeight="1" spans="17:17">
      <c r="Q565" s="194"/>
    </row>
    <row r="566" ht="15" customHeight="1" spans="17:17">
      <c r="Q566" s="194"/>
    </row>
    <row r="567" ht="15" customHeight="1" spans="17:17">
      <c r="Q567" s="194"/>
    </row>
    <row r="568" ht="15" customHeight="1" spans="17:17">
      <c r="Q568" s="194"/>
    </row>
    <row r="569" ht="15" customHeight="1" spans="17:17">
      <c r="Q569" s="194"/>
    </row>
    <row r="570" ht="15" customHeight="1" spans="17:17">
      <c r="Q570" s="194"/>
    </row>
    <row r="571" ht="15" customHeight="1" spans="17:17">
      <c r="Q571" s="194"/>
    </row>
    <row r="572" ht="15" customHeight="1" spans="17:17">
      <c r="Q572" s="194"/>
    </row>
    <row r="573" ht="15" customHeight="1" spans="17:17">
      <c r="Q573" s="194"/>
    </row>
    <row r="574" ht="15" customHeight="1" spans="17:17">
      <c r="Q574" s="194"/>
    </row>
    <row r="575" ht="15" customHeight="1" spans="17:17">
      <c r="Q575" s="194"/>
    </row>
    <row r="576" ht="15" customHeight="1" spans="17:17">
      <c r="Q576" s="194"/>
    </row>
    <row r="577" ht="15" customHeight="1" spans="17:17">
      <c r="Q577" s="194"/>
    </row>
    <row r="578" ht="15" customHeight="1" spans="17:17">
      <c r="Q578" s="194"/>
    </row>
    <row r="579" ht="15" customHeight="1" spans="17:17">
      <c r="Q579" s="194"/>
    </row>
    <row r="580" ht="15" customHeight="1" spans="17:17">
      <c r="Q580" s="194"/>
    </row>
    <row r="581" ht="15" customHeight="1" spans="17:17">
      <c r="Q581" s="194"/>
    </row>
    <row r="582" ht="15" customHeight="1" spans="17:17">
      <c r="Q582" s="194"/>
    </row>
    <row r="583" ht="15" customHeight="1" spans="17:17">
      <c r="Q583" s="194"/>
    </row>
    <row r="584" ht="15" customHeight="1" spans="17:17">
      <c r="Q584" s="194"/>
    </row>
    <row r="585" ht="15" customHeight="1" spans="17:17">
      <c r="Q585" s="194"/>
    </row>
    <row r="586" ht="15" customHeight="1" spans="17:17">
      <c r="Q586" s="194"/>
    </row>
    <row r="587" ht="15" customHeight="1" spans="17:17">
      <c r="Q587" s="194"/>
    </row>
    <row r="588" ht="15" customHeight="1" spans="17:17">
      <c r="Q588" s="194"/>
    </row>
    <row r="589" ht="15" customHeight="1" spans="17:17">
      <c r="Q589" s="194"/>
    </row>
    <row r="590" ht="15" customHeight="1" spans="17:17">
      <c r="Q590" s="194"/>
    </row>
    <row r="591" ht="15" customHeight="1" spans="17:17">
      <c r="Q591" s="194"/>
    </row>
    <row r="592" ht="15" customHeight="1" spans="17:17">
      <c r="Q592" s="194"/>
    </row>
    <row r="593" ht="15" customHeight="1" spans="17:17">
      <c r="Q593" s="194"/>
    </row>
    <row r="594" ht="15" customHeight="1" spans="17:17">
      <c r="Q594" s="194"/>
    </row>
    <row r="595" ht="15" customHeight="1" spans="17:17">
      <c r="Q595" s="194"/>
    </row>
    <row r="596" ht="15" customHeight="1" spans="17:17">
      <c r="Q596" s="194"/>
    </row>
    <row r="597" ht="15" customHeight="1" spans="17:17">
      <c r="Q597" s="194"/>
    </row>
    <row r="598" ht="15" customHeight="1" spans="17:17">
      <c r="Q598" s="194"/>
    </row>
    <row r="599" ht="15" customHeight="1" spans="17:17">
      <c r="Q599" s="194"/>
    </row>
    <row r="600" ht="15" customHeight="1" spans="17:17">
      <c r="Q600" s="194"/>
    </row>
    <row r="601" ht="15" customHeight="1" spans="17:17">
      <c r="Q601" s="194"/>
    </row>
    <row r="602" ht="15" customHeight="1" spans="17:17">
      <c r="Q602" s="194"/>
    </row>
    <row r="603" ht="15" customHeight="1" spans="17:17">
      <c r="Q603" s="194"/>
    </row>
    <row r="604" ht="15" customHeight="1" spans="17:17">
      <c r="Q604" s="194"/>
    </row>
    <row r="605" ht="15" customHeight="1" spans="17:17">
      <c r="Q605" s="194"/>
    </row>
    <row r="606" ht="15" customHeight="1" spans="17:17">
      <c r="Q606" s="194"/>
    </row>
    <row r="607" ht="15" customHeight="1" spans="17:17">
      <c r="Q607" s="194"/>
    </row>
    <row r="608" ht="15" customHeight="1" spans="17:17">
      <c r="Q608" s="194"/>
    </row>
    <row r="609" ht="15" customHeight="1" spans="17:17">
      <c r="Q609" s="194"/>
    </row>
    <row r="610" ht="15" customHeight="1" spans="17:17">
      <c r="Q610" s="194"/>
    </row>
    <row r="611" ht="15" customHeight="1" spans="17:17">
      <c r="Q611" s="194"/>
    </row>
    <row r="612" ht="15" customHeight="1" spans="17:17">
      <c r="Q612" s="194"/>
    </row>
    <row r="613" ht="15" customHeight="1" spans="17:17">
      <c r="Q613" s="194"/>
    </row>
    <row r="614" ht="15" customHeight="1" spans="17:17">
      <c r="Q614" s="194"/>
    </row>
    <row r="615" ht="15" customHeight="1" spans="17:17">
      <c r="Q615" s="194"/>
    </row>
    <row r="616" ht="15" customHeight="1" spans="17:17">
      <c r="Q616" s="194"/>
    </row>
    <row r="617" ht="15" customHeight="1" spans="17:17">
      <c r="Q617" s="194"/>
    </row>
    <row r="618" ht="15" customHeight="1" spans="17:17">
      <c r="Q618" s="194"/>
    </row>
    <row r="619" ht="15" customHeight="1" spans="17:17">
      <c r="Q619" s="194"/>
    </row>
    <row r="620" ht="15" customHeight="1" spans="17:17">
      <c r="Q620" s="194"/>
    </row>
    <row r="621" ht="15" customHeight="1" spans="17:17">
      <c r="Q621" s="194"/>
    </row>
    <row r="622" ht="15" customHeight="1" spans="17:17">
      <c r="Q622" s="194"/>
    </row>
    <row r="623" ht="15" customHeight="1" spans="17:17">
      <c r="Q623" s="194"/>
    </row>
    <row r="624" ht="15" customHeight="1" spans="17:17">
      <c r="Q624" s="194"/>
    </row>
    <row r="625" ht="15" customHeight="1" spans="17:17">
      <c r="Q625" s="194"/>
    </row>
    <row r="626" ht="15" customHeight="1" spans="17:17">
      <c r="Q626" s="194"/>
    </row>
    <row r="627" ht="15" customHeight="1" spans="17:17">
      <c r="Q627" s="194"/>
    </row>
    <row r="628" ht="15" customHeight="1" spans="17:17">
      <c r="Q628" s="194"/>
    </row>
    <row r="629" ht="15" customHeight="1" spans="17:17">
      <c r="Q629" s="194"/>
    </row>
    <row r="630" ht="15" customHeight="1" spans="17:17">
      <c r="Q630" s="194"/>
    </row>
    <row r="631" ht="15" customHeight="1" spans="17:17">
      <c r="Q631" s="194"/>
    </row>
    <row r="632" ht="15" customHeight="1" spans="17:17">
      <c r="Q632" s="194"/>
    </row>
    <row r="633" ht="15" customHeight="1" spans="17:17">
      <c r="Q633" s="194"/>
    </row>
    <row r="634" ht="15" customHeight="1" spans="17:17">
      <c r="Q634" s="194"/>
    </row>
    <row r="635" ht="15" customHeight="1" spans="17:17">
      <c r="Q635" s="194"/>
    </row>
    <row r="636" ht="15" customHeight="1" spans="17:17">
      <c r="Q636" s="194"/>
    </row>
    <row r="637" ht="15" customHeight="1" spans="17:17">
      <c r="Q637" s="194"/>
    </row>
    <row r="638" ht="15" customHeight="1" spans="17:17">
      <c r="Q638" s="194"/>
    </row>
    <row r="639" ht="15" customHeight="1" spans="17:17">
      <c r="Q639" s="194"/>
    </row>
    <row r="640" ht="15" customHeight="1" spans="17:17">
      <c r="Q640" s="194"/>
    </row>
    <row r="641" ht="15" customHeight="1" spans="17:17">
      <c r="Q641" s="194"/>
    </row>
    <row r="642" ht="15" customHeight="1" spans="17:17">
      <c r="Q642" s="194"/>
    </row>
    <row r="643" ht="15" customHeight="1" spans="17:17">
      <c r="Q643" s="194"/>
    </row>
    <row r="644" ht="15" customHeight="1" spans="17:17">
      <c r="Q644" s="194"/>
    </row>
    <row r="645" ht="15" customHeight="1" spans="17:17">
      <c r="Q645" s="194"/>
    </row>
    <row r="646" ht="15" customHeight="1" spans="17:17">
      <c r="Q646" s="194"/>
    </row>
    <row r="647" ht="15" customHeight="1" spans="17:17">
      <c r="Q647" s="194"/>
    </row>
    <row r="648" ht="15" customHeight="1" spans="17:17">
      <c r="Q648" s="194"/>
    </row>
    <row r="649" ht="15" customHeight="1" spans="17:17">
      <c r="Q649" s="194"/>
    </row>
    <row r="650" ht="15" customHeight="1" spans="17:17">
      <c r="Q650" s="194"/>
    </row>
    <row r="651" ht="15" customHeight="1" spans="17:17">
      <c r="Q651" s="194"/>
    </row>
    <row r="652" ht="15" customHeight="1" spans="17:17">
      <c r="Q652" s="194"/>
    </row>
    <row r="653" ht="15" customHeight="1" spans="17:17">
      <c r="Q653" s="194"/>
    </row>
    <row r="654" ht="15" customHeight="1" spans="17:17">
      <c r="Q654" s="194"/>
    </row>
    <row r="655" ht="15" customHeight="1" spans="17:17">
      <c r="Q655" s="194"/>
    </row>
    <row r="656" ht="15" customHeight="1" spans="17:17">
      <c r="Q656" s="194"/>
    </row>
    <row r="657" ht="15" customHeight="1" spans="17:17">
      <c r="Q657" s="194"/>
    </row>
    <row r="658" ht="15" customHeight="1" spans="17:17">
      <c r="Q658" s="194"/>
    </row>
    <row r="659" ht="15" customHeight="1" spans="17:17">
      <c r="Q659" s="194"/>
    </row>
    <row r="660" ht="15" customHeight="1" spans="17:17">
      <c r="Q660" s="194"/>
    </row>
    <row r="661" ht="15" customHeight="1" spans="17:17">
      <c r="Q661" s="194"/>
    </row>
    <row r="662" ht="15" customHeight="1" spans="17:17">
      <c r="Q662" s="194"/>
    </row>
    <row r="663" ht="15" customHeight="1" spans="17:17">
      <c r="Q663" s="194"/>
    </row>
    <row r="664" ht="15" customHeight="1" spans="17:17">
      <c r="Q664" s="194"/>
    </row>
    <row r="665" ht="15" customHeight="1" spans="17:17">
      <c r="Q665" s="194"/>
    </row>
    <row r="666" ht="15" customHeight="1" spans="17:17">
      <c r="Q666" s="194"/>
    </row>
    <row r="667" ht="15" customHeight="1" spans="17:17">
      <c r="Q667" s="194"/>
    </row>
    <row r="668" ht="15" customHeight="1" spans="17:17">
      <c r="Q668" s="194"/>
    </row>
    <row r="669" ht="15" customHeight="1" spans="17:17">
      <c r="Q669" s="194"/>
    </row>
    <row r="670" ht="15" customHeight="1" spans="17:17">
      <c r="Q670" s="194"/>
    </row>
    <row r="671" ht="15" customHeight="1" spans="17:17">
      <c r="Q671" s="194"/>
    </row>
    <row r="672" ht="15" customHeight="1" spans="17:17">
      <c r="Q672" s="194"/>
    </row>
    <row r="673" ht="15" customHeight="1" spans="17:17">
      <c r="Q673" s="194"/>
    </row>
    <row r="674" ht="15" customHeight="1" spans="17:17">
      <c r="Q674" s="194"/>
    </row>
    <row r="675" ht="15" customHeight="1" spans="17:17">
      <c r="Q675" s="194"/>
    </row>
    <row r="676" ht="15" customHeight="1" spans="17:17">
      <c r="Q676" s="194"/>
    </row>
    <row r="677" ht="15" customHeight="1" spans="17:17">
      <c r="Q677" s="194"/>
    </row>
    <row r="678" ht="15" customHeight="1" spans="17:17">
      <c r="Q678" s="194"/>
    </row>
    <row r="679" ht="15" customHeight="1" spans="17:17">
      <c r="Q679" s="194"/>
    </row>
    <row r="680" ht="15" customHeight="1" spans="17:17">
      <c r="Q680" s="194"/>
    </row>
    <row r="681" ht="15" customHeight="1" spans="17:17">
      <c r="Q681" s="194"/>
    </row>
    <row r="682" ht="15" customHeight="1" spans="17:17">
      <c r="Q682" s="194"/>
    </row>
    <row r="683" ht="15" customHeight="1" spans="17:17">
      <c r="Q683" s="194"/>
    </row>
    <row r="684" ht="15" customHeight="1" spans="17:17">
      <c r="Q684" s="194"/>
    </row>
    <row r="685" ht="15" customHeight="1" spans="17:17">
      <c r="Q685" s="194"/>
    </row>
    <row r="686" ht="15" customHeight="1" spans="17:17">
      <c r="Q686" s="194"/>
    </row>
    <row r="687" ht="15" customHeight="1" spans="17:17">
      <c r="Q687" s="194"/>
    </row>
    <row r="688" ht="15" customHeight="1" spans="17:17">
      <c r="Q688" s="194"/>
    </row>
    <row r="689" ht="15" customHeight="1" spans="17:17">
      <c r="Q689" s="194"/>
    </row>
    <row r="690" ht="15" customHeight="1" spans="17:17">
      <c r="Q690" s="194"/>
    </row>
    <row r="691" ht="15" customHeight="1" spans="17:17">
      <c r="Q691" s="194"/>
    </row>
    <row r="692" ht="15" customHeight="1" spans="17:17">
      <c r="Q692" s="194"/>
    </row>
    <row r="693" ht="15" customHeight="1" spans="17:17">
      <c r="Q693" s="194"/>
    </row>
    <row r="694" ht="15" customHeight="1" spans="17:17">
      <c r="Q694" s="194"/>
    </row>
    <row r="695" ht="15" customHeight="1" spans="17:17">
      <c r="Q695" s="194"/>
    </row>
    <row r="696" ht="15" customHeight="1" spans="17:17">
      <c r="Q696" s="194"/>
    </row>
    <row r="697" ht="15" customHeight="1" spans="17:17">
      <c r="Q697" s="194"/>
    </row>
    <row r="698" ht="15" customHeight="1" spans="17:17">
      <c r="Q698" s="194"/>
    </row>
    <row r="699" ht="15" customHeight="1" spans="17:17">
      <c r="Q699" s="194"/>
    </row>
    <row r="700" ht="15" customHeight="1" spans="17:17">
      <c r="Q700" s="194"/>
    </row>
    <row r="701" ht="15" customHeight="1" spans="17:17">
      <c r="Q701" s="194"/>
    </row>
    <row r="702" ht="15" customHeight="1" spans="17:17">
      <c r="Q702" s="194"/>
    </row>
    <row r="703" ht="15" customHeight="1" spans="17:17">
      <c r="Q703" s="194"/>
    </row>
    <row r="704" ht="15" customHeight="1" spans="17:17">
      <c r="Q704" s="194"/>
    </row>
    <row r="705" ht="15" customHeight="1" spans="17:17">
      <c r="Q705" s="194"/>
    </row>
    <row r="706" ht="15" customHeight="1" spans="17:17">
      <c r="Q706" s="194"/>
    </row>
    <row r="707" ht="15" customHeight="1" spans="17:17">
      <c r="Q707" s="194"/>
    </row>
    <row r="708" ht="15" customHeight="1" spans="17:17">
      <c r="Q708" s="194"/>
    </row>
    <row r="709" ht="15" customHeight="1" spans="17:17">
      <c r="Q709" s="194"/>
    </row>
    <row r="710" ht="15" customHeight="1" spans="17:17">
      <c r="Q710" s="194"/>
    </row>
    <row r="711" ht="15" customHeight="1" spans="17:17">
      <c r="Q711" s="194"/>
    </row>
    <row r="712" ht="15" customHeight="1" spans="17:17">
      <c r="Q712" s="194"/>
    </row>
    <row r="713" ht="15" customHeight="1" spans="17:17">
      <c r="Q713" s="194"/>
    </row>
    <row r="714" ht="15" customHeight="1" spans="17:17">
      <c r="Q714" s="194"/>
    </row>
    <row r="715" ht="15" customHeight="1" spans="17:17">
      <c r="Q715" s="194"/>
    </row>
    <row r="716" ht="15" customHeight="1" spans="17:17">
      <c r="Q716" s="194"/>
    </row>
    <row r="717" ht="15" customHeight="1" spans="17:17">
      <c r="Q717" s="194"/>
    </row>
    <row r="718" ht="15" customHeight="1" spans="17:17">
      <c r="Q718" s="194"/>
    </row>
    <row r="719" ht="15" customHeight="1" spans="17:17">
      <c r="Q719" s="194"/>
    </row>
    <row r="720" ht="15" customHeight="1" spans="17:17">
      <c r="Q720" s="194"/>
    </row>
    <row r="721" ht="15" customHeight="1" spans="17:17">
      <c r="Q721" s="194"/>
    </row>
    <row r="722" ht="15" customHeight="1" spans="17:17">
      <c r="Q722" s="194"/>
    </row>
    <row r="723" ht="15" customHeight="1" spans="17:17">
      <c r="Q723" s="194"/>
    </row>
    <row r="724" ht="15" customHeight="1" spans="17:17">
      <c r="Q724" s="194"/>
    </row>
    <row r="725" ht="15" customHeight="1" spans="17:17">
      <c r="Q725" s="194"/>
    </row>
    <row r="726" ht="15" customHeight="1" spans="17:17">
      <c r="Q726" s="194"/>
    </row>
    <row r="727" ht="15" customHeight="1" spans="17:17">
      <c r="Q727" s="194"/>
    </row>
    <row r="728" ht="15" customHeight="1" spans="17:17">
      <c r="Q728" s="194"/>
    </row>
    <row r="729" ht="15" customHeight="1" spans="17:17">
      <c r="Q729" s="194"/>
    </row>
    <row r="730" ht="15" customHeight="1" spans="17:17">
      <c r="Q730" s="194"/>
    </row>
    <row r="731" ht="15" customHeight="1" spans="17:17">
      <c r="Q731" s="194"/>
    </row>
    <row r="732" ht="15" customHeight="1" spans="17:17">
      <c r="Q732" s="194"/>
    </row>
    <row r="733" ht="15" customHeight="1" spans="17:17">
      <c r="Q733" s="194"/>
    </row>
    <row r="734" ht="15" customHeight="1" spans="17:17">
      <c r="Q734" s="194"/>
    </row>
    <row r="735" ht="15" customHeight="1" spans="17:17">
      <c r="Q735" s="194"/>
    </row>
    <row r="736" ht="15" customHeight="1" spans="17:17">
      <c r="Q736" s="194"/>
    </row>
    <row r="737" ht="15" customHeight="1" spans="17:17">
      <c r="Q737" s="194"/>
    </row>
    <row r="738" ht="15" customHeight="1" spans="17:17">
      <c r="Q738" s="194"/>
    </row>
    <row r="739" ht="15" customHeight="1" spans="17:17">
      <c r="Q739" s="194"/>
    </row>
    <row r="740" ht="15" customHeight="1" spans="17:17">
      <c r="Q740" s="194"/>
    </row>
    <row r="741" ht="15" customHeight="1" spans="17:17">
      <c r="Q741" s="194"/>
    </row>
    <row r="742" ht="15" customHeight="1" spans="17:17">
      <c r="Q742" s="194"/>
    </row>
    <row r="743" ht="15" customHeight="1" spans="17:17">
      <c r="Q743" s="194"/>
    </row>
    <row r="744" ht="15" customHeight="1" spans="17:17">
      <c r="Q744" s="194"/>
    </row>
    <row r="745" ht="15" customHeight="1" spans="17:17">
      <c r="Q745" s="194"/>
    </row>
    <row r="746" ht="15" customHeight="1" spans="17:17">
      <c r="Q746" s="194"/>
    </row>
    <row r="747" ht="15" customHeight="1" spans="17:17">
      <c r="Q747" s="194"/>
    </row>
    <row r="748" ht="15" customHeight="1" spans="17:17">
      <c r="Q748" s="194"/>
    </row>
    <row r="749" ht="15" customHeight="1" spans="17:17">
      <c r="Q749" s="194"/>
    </row>
    <row r="750" ht="15" customHeight="1" spans="17:17">
      <c r="Q750" s="194"/>
    </row>
    <row r="751" ht="15" customHeight="1" spans="17:17">
      <c r="Q751" s="194"/>
    </row>
    <row r="752" ht="15" customHeight="1" spans="17:17">
      <c r="Q752" s="194"/>
    </row>
    <row r="753" ht="15" customHeight="1" spans="17:17">
      <c r="Q753" s="194"/>
    </row>
    <row r="754" ht="15" customHeight="1" spans="17:17">
      <c r="Q754" s="194"/>
    </row>
    <row r="755" ht="15" customHeight="1" spans="17:17">
      <c r="Q755" s="194"/>
    </row>
    <row r="756" ht="15" customHeight="1" spans="17:17">
      <c r="Q756" s="194"/>
    </row>
    <row r="757" ht="15" customHeight="1" spans="17:17">
      <c r="Q757" s="194"/>
    </row>
    <row r="758" ht="15" customHeight="1" spans="17:17">
      <c r="Q758" s="194"/>
    </row>
    <row r="759" ht="15" customHeight="1" spans="17:17">
      <c r="Q759" s="194"/>
    </row>
    <row r="760" ht="15" customHeight="1" spans="17:17">
      <c r="Q760" s="194"/>
    </row>
    <row r="761" ht="15" customHeight="1" spans="17:17">
      <c r="Q761" s="194"/>
    </row>
    <row r="762" ht="15" customHeight="1" spans="17:17">
      <c r="Q762" s="194"/>
    </row>
    <row r="763" ht="15" customHeight="1" spans="17:17">
      <c r="Q763" s="194"/>
    </row>
    <row r="764" ht="15" customHeight="1" spans="17:17">
      <c r="Q764" s="194"/>
    </row>
    <row r="765" ht="15" customHeight="1" spans="17:17">
      <c r="Q765" s="194"/>
    </row>
    <row r="766" ht="15" customHeight="1" spans="17:17">
      <c r="Q766" s="194"/>
    </row>
    <row r="767" ht="15" customHeight="1" spans="17:17">
      <c r="Q767" s="194"/>
    </row>
    <row r="768" ht="15" customHeight="1" spans="17:17">
      <c r="Q768" s="194"/>
    </row>
    <row r="769" ht="15" customHeight="1" spans="17:17">
      <c r="Q769" s="194"/>
    </row>
    <row r="770" ht="15" customHeight="1" spans="17:17">
      <c r="Q770" s="194"/>
    </row>
    <row r="771" ht="15" customHeight="1" spans="17:17">
      <c r="Q771" s="194"/>
    </row>
    <row r="772" ht="15" customHeight="1" spans="17:17">
      <c r="Q772" s="194"/>
    </row>
    <row r="773" ht="15" customHeight="1" spans="17:17">
      <c r="Q773" s="194"/>
    </row>
    <row r="774" ht="15" customHeight="1" spans="17:17">
      <c r="Q774" s="194"/>
    </row>
    <row r="775" ht="15" customHeight="1" spans="17:17">
      <c r="Q775" s="194"/>
    </row>
    <row r="776" ht="15" customHeight="1" spans="17:17">
      <c r="Q776" s="194"/>
    </row>
    <row r="777" ht="15" customHeight="1" spans="17:17">
      <c r="Q777" s="194"/>
    </row>
    <row r="778" ht="15" customHeight="1" spans="17:17">
      <c r="Q778" s="194"/>
    </row>
    <row r="779" ht="15" customHeight="1" spans="17:17">
      <c r="Q779" s="194"/>
    </row>
    <row r="780" ht="15" customHeight="1" spans="17:17">
      <c r="Q780" s="194"/>
    </row>
    <row r="781" ht="15" customHeight="1" spans="17:17">
      <c r="Q781" s="194"/>
    </row>
    <row r="782" ht="15" customHeight="1" spans="17:17">
      <c r="Q782" s="194"/>
    </row>
    <row r="783" ht="15" customHeight="1" spans="17:17">
      <c r="Q783" s="194"/>
    </row>
    <row r="784" ht="15" customHeight="1" spans="17:17">
      <c r="Q784" s="194"/>
    </row>
    <row r="785" ht="15" customHeight="1" spans="17:17">
      <c r="Q785" s="194"/>
    </row>
    <row r="786" ht="15" customHeight="1" spans="17:17">
      <c r="Q786" s="194"/>
    </row>
    <row r="787" ht="15" customHeight="1" spans="17:17">
      <c r="Q787" s="194"/>
    </row>
    <row r="788" ht="15" customHeight="1" spans="17:17">
      <c r="Q788" s="194"/>
    </row>
    <row r="789" ht="15" customHeight="1" spans="17:17">
      <c r="Q789" s="194"/>
    </row>
    <row r="790" ht="15" customHeight="1" spans="17:17">
      <c r="Q790" s="194"/>
    </row>
    <row r="791" ht="15" customHeight="1" spans="17:17">
      <c r="Q791" s="194"/>
    </row>
    <row r="792" ht="15" customHeight="1" spans="17:17">
      <c r="Q792" s="194"/>
    </row>
    <row r="793" ht="15" customHeight="1" spans="17:17">
      <c r="Q793" s="194"/>
    </row>
    <row r="794" ht="15" customHeight="1" spans="17:17">
      <c r="Q794" s="194"/>
    </row>
    <row r="795" ht="15" customHeight="1" spans="17:17">
      <c r="Q795" s="194"/>
    </row>
    <row r="796" ht="15" customHeight="1" spans="17:17">
      <c r="Q796" s="194"/>
    </row>
    <row r="797" ht="15" customHeight="1" spans="17:17">
      <c r="Q797" s="194"/>
    </row>
    <row r="798" ht="15" customHeight="1" spans="17:17">
      <c r="Q798" s="194"/>
    </row>
    <row r="799" ht="15" customHeight="1" spans="17:17">
      <c r="Q799" s="194"/>
    </row>
    <row r="800" ht="15" customHeight="1" spans="17:17">
      <c r="Q800" s="194"/>
    </row>
    <row r="801" ht="15" customHeight="1" spans="17:17">
      <c r="Q801" s="194"/>
    </row>
    <row r="802" ht="15" customHeight="1" spans="17:17">
      <c r="Q802" s="194"/>
    </row>
    <row r="803" ht="15" customHeight="1" spans="17:17">
      <c r="Q803" s="194"/>
    </row>
    <row r="804" ht="15" customHeight="1" spans="17:17">
      <c r="Q804" s="194"/>
    </row>
    <row r="805" ht="15" customHeight="1" spans="17:17">
      <c r="Q805" s="194"/>
    </row>
    <row r="806" ht="15" customHeight="1" spans="17:17">
      <c r="Q806" s="194"/>
    </row>
    <row r="807" ht="15" customHeight="1" spans="17:17">
      <c r="Q807" s="194"/>
    </row>
    <row r="808" ht="15" customHeight="1" spans="17:17">
      <c r="Q808" s="194"/>
    </row>
    <row r="809" ht="15" customHeight="1" spans="17:17">
      <c r="Q809" s="194"/>
    </row>
    <row r="810" ht="15" customHeight="1" spans="17:17">
      <c r="Q810" s="194"/>
    </row>
    <row r="811" ht="15" customHeight="1" spans="17:17">
      <c r="Q811" s="194"/>
    </row>
    <row r="812" ht="15" customHeight="1" spans="17:17">
      <c r="Q812" s="194"/>
    </row>
    <row r="813" ht="15" customHeight="1" spans="17:17">
      <c r="Q813" s="194"/>
    </row>
    <row r="814" ht="15" customHeight="1" spans="17:17">
      <c r="Q814" s="194"/>
    </row>
    <row r="815" ht="15" customHeight="1" spans="17:17">
      <c r="Q815" s="194"/>
    </row>
    <row r="816" ht="15" customHeight="1" spans="17:17">
      <c r="Q816" s="194"/>
    </row>
    <row r="817" ht="15" customHeight="1" spans="17:17">
      <c r="Q817" s="194"/>
    </row>
    <row r="818" ht="15" customHeight="1" spans="17:17">
      <c r="Q818" s="194"/>
    </row>
    <row r="819" ht="15" customHeight="1" spans="17:17">
      <c r="Q819" s="194"/>
    </row>
    <row r="820" ht="15" customHeight="1" spans="17:17">
      <c r="Q820" s="194"/>
    </row>
    <row r="821" ht="15" customHeight="1" spans="17:17">
      <c r="Q821" s="194"/>
    </row>
    <row r="822" ht="15" customHeight="1" spans="17:17">
      <c r="Q822" s="194"/>
    </row>
    <row r="823" ht="15" customHeight="1" spans="17:17">
      <c r="Q823" s="194"/>
    </row>
    <row r="824" ht="15" customHeight="1" spans="17:17">
      <c r="Q824" s="194"/>
    </row>
    <row r="825" ht="15" customHeight="1" spans="17:17">
      <c r="Q825" s="194"/>
    </row>
    <row r="826" ht="15" customHeight="1" spans="17:17">
      <c r="Q826" s="194"/>
    </row>
    <row r="827" ht="15" customHeight="1" spans="17:17">
      <c r="Q827" s="194"/>
    </row>
    <row r="828" ht="15" customHeight="1" spans="17:17">
      <c r="Q828" s="194"/>
    </row>
    <row r="829" ht="15" customHeight="1" spans="17:17">
      <c r="Q829" s="194"/>
    </row>
    <row r="830" ht="15" customHeight="1" spans="17:17">
      <c r="Q830" s="194"/>
    </row>
    <row r="831" ht="15" customHeight="1" spans="17:17">
      <c r="Q831" s="194"/>
    </row>
    <row r="832" ht="15" customHeight="1" spans="17:17">
      <c r="Q832" s="194"/>
    </row>
    <row r="833" ht="15" customHeight="1" spans="17:17">
      <c r="Q833" s="194"/>
    </row>
    <row r="834" ht="15" customHeight="1" spans="17:17">
      <c r="Q834" s="194"/>
    </row>
    <row r="835" ht="15" customHeight="1" spans="17:17">
      <c r="Q835" s="194"/>
    </row>
    <row r="836" ht="15" customHeight="1" spans="17:17">
      <c r="Q836" s="194"/>
    </row>
    <row r="837" ht="15" customHeight="1" spans="17:17">
      <c r="Q837" s="194"/>
    </row>
    <row r="838" ht="15" customHeight="1" spans="17:17">
      <c r="Q838" s="194"/>
    </row>
    <row r="839" ht="15" customHeight="1" spans="17:17">
      <c r="Q839" s="194"/>
    </row>
    <row r="840" ht="15" customHeight="1" spans="17:17">
      <c r="Q840" s="194"/>
    </row>
    <row r="841" ht="15" customHeight="1" spans="17:17">
      <c r="Q841" s="194"/>
    </row>
    <row r="842" ht="15" customHeight="1" spans="17:17">
      <c r="Q842" s="194"/>
    </row>
    <row r="843" ht="15" customHeight="1" spans="17:17">
      <c r="Q843" s="194"/>
    </row>
    <row r="844" ht="15" customHeight="1" spans="17:17">
      <c r="Q844" s="194"/>
    </row>
    <row r="845" ht="15" customHeight="1" spans="17:17">
      <c r="Q845" s="194"/>
    </row>
    <row r="846" ht="15" customHeight="1" spans="17:17">
      <c r="Q846" s="194"/>
    </row>
    <row r="847" ht="15" customHeight="1" spans="17:17">
      <c r="Q847" s="194"/>
    </row>
    <row r="848" ht="15" customHeight="1" spans="17:17">
      <c r="Q848" s="194"/>
    </row>
    <row r="849" ht="15" customHeight="1" spans="17:17">
      <c r="Q849" s="194"/>
    </row>
    <row r="850" ht="15" customHeight="1" spans="17:17">
      <c r="Q850" s="194"/>
    </row>
    <row r="851" ht="15" customHeight="1" spans="17:17">
      <c r="Q851" s="194"/>
    </row>
    <row r="852" ht="15" customHeight="1" spans="17:17">
      <c r="Q852" s="194"/>
    </row>
    <row r="853" ht="15" customHeight="1" spans="17:17">
      <c r="Q853" s="194"/>
    </row>
    <row r="854" ht="15" customHeight="1" spans="17:17">
      <c r="Q854" s="194"/>
    </row>
    <row r="855" ht="15" customHeight="1" spans="17:17">
      <c r="Q855" s="194"/>
    </row>
    <row r="856" ht="15" customHeight="1" spans="17:17">
      <c r="Q856" s="194"/>
    </row>
    <row r="857" ht="15" customHeight="1" spans="17:17">
      <c r="Q857" s="194"/>
    </row>
    <row r="858" ht="15" customHeight="1" spans="17:17">
      <c r="Q858" s="194"/>
    </row>
    <row r="859" ht="15" customHeight="1" spans="17:17">
      <c r="Q859" s="194"/>
    </row>
    <row r="860" ht="15" customHeight="1" spans="17:17">
      <c r="Q860" s="194"/>
    </row>
    <row r="861" ht="15" customHeight="1" spans="17:17">
      <c r="Q861" s="194"/>
    </row>
    <row r="862" ht="15" customHeight="1" spans="17:17">
      <c r="Q862" s="194"/>
    </row>
    <row r="863" ht="15" customHeight="1" spans="17:17">
      <c r="Q863" s="194"/>
    </row>
    <row r="864" ht="15" customHeight="1" spans="17:17">
      <c r="Q864" s="194"/>
    </row>
    <row r="865" ht="15" customHeight="1" spans="17:17">
      <c r="Q865" s="194"/>
    </row>
    <row r="866" ht="15" customHeight="1" spans="17:17">
      <c r="Q866" s="194"/>
    </row>
    <row r="867" ht="15" customHeight="1" spans="17:17">
      <c r="Q867" s="194"/>
    </row>
    <row r="868" ht="15" customHeight="1" spans="17:17">
      <c r="Q868" s="194"/>
    </row>
    <row r="869" ht="15" customHeight="1" spans="17:17">
      <c r="Q869" s="194"/>
    </row>
    <row r="870" ht="15" customHeight="1" spans="17:17">
      <c r="Q870" s="194"/>
    </row>
    <row r="871" ht="15" customHeight="1" spans="17:17">
      <c r="Q871" s="194"/>
    </row>
    <row r="872" ht="15" customHeight="1" spans="17:17">
      <c r="Q872" s="194"/>
    </row>
    <row r="873" ht="15" customHeight="1" spans="17:17">
      <c r="Q873" s="194"/>
    </row>
    <row r="874" ht="15" customHeight="1" spans="17:17">
      <c r="Q874" s="194"/>
    </row>
    <row r="875" ht="15" customHeight="1" spans="17:17">
      <c r="Q875" s="194"/>
    </row>
    <row r="876" ht="15" customHeight="1" spans="17:17">
      <c r="Q876" s="194"/>
    </row>
    <row r="877" ht="15" customHeight="1" spans="17:17">
      <c r="Q877" s="194"/>
    </row>
    <row r="878" ht="15" customHeight="1" spans="17:17">
      <c r="Q878" s="194"/>
    </row>
    <row r="879" ht="15" customHeight="1" spans="17:17">
      <c r="Q879" s="194"/>
    </row>
    <row r="880" ht="15" customHeight="1" spans="17:17">
      <c r="Q880" s="194"/>
    </row>
    <row r="881" ht="15" customHeight="1" spans="17:17">
      <c r="Q881" s="194"/>
    </row>
    <row r="882" ht="15" customHeight="1" spans="17:17">
      <c r="Q882" s="194"/>
    </row>
    <row r="883" ht="15" customHeight="1" spans="17:17">
      <c r="Q883" s="194"/>
    </row>
    <row r="884" ht="15" customHeight="1" spans="17:17">
      <c r="Q884" s="194"/>
    </row>
    <row r="885" ht="15" customHeight="1" spans="17:17">
      <c r="Q885" s="194"/>
    </row>
    <row r="886" ht="15" customHeight="1" spans="17:17">
      <c r="Q886" s="194"/>
    </row>
    <row r="887" ht="15" customHeight="1" spans="17:17">
      <c r="Q887" s="194"/>
    </row>
    <row r="888" ht="15" customHeight="1" spans="17:17">
      <c r="Q888" s="194"/>
    </row>
    <row r="889" ht="15" customHeight="1" spans="17:17">
      <c r="Q889" s="194"/>
    </row>
    <row r="890" ht="15" customHeight="1" spans="17:17">
      <c r="Q890" s="194"/>
    </row>
    <row r="891" ht="15" customHeight="1" spans="17:17">
      <c r="Q891" s="194"/>
    </row>
    <row r="892" ht="15" customHeight="1" spans="17:17">
      <c r="Q892" s="194"/>
    </row>
    <row r="893" ht="15" customHeight="1" spans="17:17">
      <c r="Q893" s="194"/>
    </row>
    <row r="894" ht="15" customHeight="1" spans="17:17">
      <c r="Q894" s="194"/>
    </row>
    <row r="895" ht="15" customHeight="1" spans="17:17">
      <c r="Q895" s="194"/>
    </row>
    <row r="896" ht="15" customHeight="1" spans="17:17">
      <c r="Q896" s="194"/>
    </row>
    <row r="897" ht="15" customHeight="1" spans="17:17">
      <c r="Q897" s="194"/>
    </row>
    <row r="898" ht="15" customHeight="1" spans="17:17">
      <c r="Q898" s="194"/>
    </row>
    <row r="899" ht="15" customHeight="1" spans="17:17">
      <c r="Q899" s="194"/>
    </row>
    <row r="900" ht="15" customHeight="1" spans="17:17">
      <c r="Q900" s="194"/>
    </row>
    <row r="901" ht="15" customHeight="1" spans="17:17">
      <c r="Q901" s="194"/>
    </row>
    <row r="902" ht="15" customHeight="1" spans="17:17">
      <c r="Q902" s="194"/>
    </row>
    <row r="903" ht="15" customHeight="1" spans="17:17">
      <c r="Q903" s="194"/>
    </row>
    <row r="904" ht="15" customHeight="1" spans="17:17">
      <c r="Q904" s="194"/>
    </row>
    <row r="905" ht="15" customHeight="1" spans="17:17">
      <c r="Q905" s="194"/>
    </row>
    <row r="906" ht="15" customHeight="1" spans="17:17">
      <c r="Q906" s="194"/>
    </row>
    <row r="907" ht="15" customHeight="1" spans="17:17">
      <c r="Q907" s="194"/>
    </row>
    <row r="908" ht="15" customHeight="1" spans="17:17">
      <c r="Q908" s="194"/>
    </row>
    <row r="909" ht="15" customHeight="1" spans="17:17">
      <c r="Q909" s="194"/>
    </row>
    <row r="910" ht="15" customHeight="1" spans="17:17">
      <c r="Q910" s="194"/>
    </row>
    <row r="911" ht="15" customHeight="1" spans="17:17">
      <c r="Q911" s="194"/>
    </row>
    <row r="912" ht="15" customHeight="1" spans="17:17">
      <c r="Q912" s="194"/>
    </row>
    <row r="913" ht="15" customHeight="1" spans="17:17">
      <c r="Q913" s="194"/>
    </row>
    <row r="914" ht="15" customHeight="1" spans="17:17">
      <c r="Q914" s="194"/>
    </row>
    <row r="915" ht="15" customHeight="1" spans="17:17">
      <c r="Q915" s="194"/>
    </row>
    <row r="916" ht="15" customHeight="1" spans="17:17">
      <c r="Q916" s="194"/>
    </row>
    <row r="917" ht="15" customHeight="1" spans="17:17">
      <c r="Q917" s="194"/>
    </row>
    <row r="918" ht="15" customHeight="1" spans="17:17">
      <c r="Q918" s="194"/>
    </row>
    <row r="919" ht="15" customHeight="1" spans="17:17">
      <c r="Q919" s="194"/>
    </row>
    <row r="920" ht="15" customHeight="1" spans="17:17">
      <c r="Q920" s="194"/>
    </row>
    <row r="921" ht="15" customHeight="1" spans="17:17">
      <c r="Q921" s="194"/>
    </row>
    <row r="922" ht="15" customHeight="1" spans="17:17">
      <c r="Q922" s="194"/>
    </row>
    <row r="923" ht="15" customHeight="1" spans="17:17">
      <c r="Q923" s="194"/>
    </row>
    <row r="924" ht="15" customHeight="1" spans="17:17">
      <c r="Q924" s="194"/>
    </row>
    <row r="925" ht="15" customHeight="1" spans="17:17">
      <c r="Q925" s="194"/>
    </row>
    <row r="926" ht="15" customHeight="1" spans="17:17">
      <c r="Q926" s="194"/>
    </row>
    <row r="927" ht="15" customHeight="1" spans="17:17">
      <c r="Q927" s="194"/>
    </row>
    <row r="928" ht="15" customHeight="1" spans="17:17">
      <c r="Q928" s="194"/>
    </row>
    <row r="929" ht="15" customHeight="1" spans="17:17">
      <c r="Q929" s="194"/>
    </row>
    <row r="930" ht="15" customHeight="1" spans="17:17">
      <c r="Q930" s="194"/>
    </row>
    <row r="931" ht="15" customHeight="1" spans="17:17">
      <c r="Q931" s="194"/>
    </row>
    <row r="932" ht="15" customHeight="1" spans="17:17">
      <c r="Q932" s="194"/>
    </row>
    <row r="933" ht="15" customHeight="1" spans="17:17">
      <c r="Q933" s="194"/>
    </row>
    <row r="934" ht="15" customHeight="1" spans="17:17">
      <c r="Q934" s="194"/>
    </row>
    <row r="935" ht="15" customHeight="1" spans="17:17">
      <c r="Q935" s="194"/>
    </row>
    <row r="936" ht="15" customHeight="1" spans="17:17">
      <c r="Q936" s="194"/>
    </row>
    <row r="937" ht="15" customHeight="1" spans="17:17">
      <c r="Q937" s="194"/>
    </row>
    <row r="938" ht="15" customHeight="1" spans="17:17">
      <c r="Q938" s="194"/>
    </row>
    <row r="939" ht="15" customHeight="1" spans="17:17">
      <c r="Q939" s="194"/>
    </row>
    <row r="940" ht="15" customHeight="1" spans="17:17">
      <c r="Q940" s="194"/>
    </row>
    <row r="941" ht="15" customHeight="1" spans="17:17">
      <c r="Q941" s="194"/>
    </row>
    <row r="942" ht="15" customHeight="1" spans="17:17">
      <c r="Q942" s="194"/>
    </row>
    <row r="943" ht="15" customHeight="1" spans="17:17">
      <c r="Q943" s="194"/>
    </row>
    <row r="944" ht="15" customHeight="1" spans="17:17">
      <c r="Q944" s="194"/>
    </row>
    <row r="945" ht="15" customHeight="1" spans="17:17">
      <c r="Q945" s="194"/>
    </row>
    <row r="946" ht="15" customHeight="1" spans="17:17">
      <c r="Q946" s="194"/>
    </row>
    <row r="947" ht="15" customHeight="1" spans="17:17">
      <c r="Q947" s="194"/>
    </row>
    <row r="948" ht="15" customHeight="1" spans="17:17">
      <c r="Q948" s="194"/>
    </row>
    <row r="949" ht="15" customHeight="1" spans="17:17">
      <c r="Q949" s="194"/>
    </row>
    <row r="950" ht="15" customHeight="1" spans="17:17">
      <c r="Q950" s="194"/>
    </row>
    <row r="951" ht="15" customHeight="1" spans="17:17">
      <c r="Q951" s="194"/>
    </row>
    <row r="952" ht="15" customHeight="1" spans="17:17">
      <c r="Q952" s="194"/>
    </row>
    <row r="953" ht="15" customHeight="1" spans="17:17">
      <c r="Q953" s="194"/>
    </row>
    <row r="954" ht="15" customHeight="1" spans="17:17">
      <c r="Q954" s="194"/>
    </row>
    <row r="955" ht="15" customHeight="1" spans="17:17">
      <c r="Q955" s="194"/>
    </row>
    <row r="956" ht="15" customHeight="1" spans="17:17">
      <c r="Q956" s="194"/>
    </row>
    <row r="957" ht="15" customHeight="1" spans="17:17">
      <c r="Q957" s="194"/>
    </row>
    <row r="958" ht="15" customHeight="1" spans="17:17">
      <c r="Q958" s="194"/>
    </row>
    <row r="959" ht="15" customHeight="1" spans="17:17">
      <c r="Q959" s="194"/>
    </row>
    <row r="960" ht="15" customHeight="1" spans="17:17">
      <c r="Q960" s="194"/>
    </row>
    <row r="961" ht="15" customHeight="1" spans="17:17">
      <c r="Q961" s="194"/>
    </row>
    <row r="962" ht="15" customHeight="1" spans="17:17">
      <c r="Q962" s="194"/>
    </row>
    <row r="963" ht="15" customHeight="1" spans="17:17">
      <c r="Q963" s="194"/>
    </row>
    <row r="964" ht="15" customHeight="1" spans="17:17">
      <c r="Q964" s="194"/>
    </row>
    <row r="965" ht="15" customHeight="1" spans="17:17">
      <c r="Q965" s="194"/>
    </row>
    <row r="966" ht="15" customHeight="1" spans="17:17">
      <c r="Q966" s="194"/>
    </row>
    <row r="967" ht="15" customHeight="1" spans="17:17">
      <c r="Q967" s="194"/>
    </row>
    <row r="968" ht="15" customHeight="1" spans="17:17">
      <c r="Q968" s="194"/>
    </row>
    <row r="969" ht="15" customHeight="1" spans="17:17">
      <c r="Q969" s="194"/>
    </row>
    <row r="970" ht="15" customHeight="1" spans="17:17">
      <c r="Q970" s="194"/>
    </row>
    <row r="971" ht="15" customHeight="1" spans="17:17">
      <c r="Q971" s="194"/>
    </row>
    <row r="972" ht="15" customHeight="1" spans="17:17">
      <c r="Q972" s="194"/>
    </row>
    <row r="973" ht="15" customHeight="1" spans="17:17">
      <c r="Q973" s="194"/>
    </row>
    <row r="974" ht="15" customHeight="1" spans="17:17">
      <c r="Q974" s="194"/>
    </row>
    <row r="975" ht="15" customHeight="1" spans="17:17">
      <c r="Q975" s="194"/>
    </row>
    <row r="976" ht="15" customHeight="1" spans="17:17">
      <c r="Q976" s="194"/>
    </row>
    <row r="977" ht="15" customHeight="1" spans="17:17">
      <c r="Q977" s="194"/>
    </row>
    <row r="978" ht="15" customHeight="1" spans="17:17">
      <c r="Q978" s="194"/>
    </row>
    <row r="979" ht="15" customHeight="1" spans="17:17">
      <c r="Q979" s="194"/>
    </row>
    <row r="980" ht="15" customHeight="1" spans="17:17">
      <c r="Q980" s="194"/>
    </row>
    <row r="981" ht="15" customHeight="1" spans="17:17">
      <c r="Q981" s="194"/>
    </row>
    <row r="982" ht="15" customHeight="1" spans="17:17">
      <c r="Q982" s="194"/>
    </row>
    <row r="983" ht="15" customHeight="1" spans="17:17">
      <c r="Q983" s="194"/>
    </row>
    <row r="984" ht="15" customHeight="1" spans="17:17">
      <c r="Q984" s="194"/>
    </row>
    <row r="985" ht="15" customHeight="1" spans="17:17">
      <c r="Q985" s="194"/>
    </row>
    <row r="986" ht="15" customHeight="1" spans="17:17">
      <c r="Q986" s="194"/>
    </row>
    <row r="987" ht="15" customHeight="1" spans="17:17">
      <c r="Q987" s="194"/>
    </row>
    <row r="988" ht="15" customHeight="1" spans="17:17">
      <c r="Q988" s="194"/>
    </row>
    <row r="989" ht="15" customHeight="1" spans="17:17">
      <c r="Q989" s="194"/>
    </row>
    <row r="990" ht="15" customHeight="1" spans="17:17">
      <c r="Q990" s="194"/>
    </row>
    <row r="991" ht="15" customHeight="1" spans="17:17">
      <c r="Q991" s="194"/>
    </row>
    <row r="992" ht="15" customHeight="1" spans="17:17">
      <c r="Q992" s="194"/>
    </row>
    <row r="993" ht="15" customHeight="1" spans="17:17">
      <c r="Q993" s="194"/>
    </row>
    <row r="994" ht="15" customHeight="1" spans="17:17">
      <c r="Q994" s="194"/>
    </row>
    <row r="995" ht="15" customHeight="1" spans="17:17">
      <c r="Q995" s="194"/>
    </row>
    <row r="996" ht="15" customHeight="1" spans="17:17">
      <c r="Q996" s="194"/>
    </row>
    <row r="997" ht="15" customHeight="1" spans="17:17">
      <c r="Q997" s="194"/>
    </row>
    <row r="998" ht="15" customHeight="1" spans="17:17">
      <c r="Q998" s="194"/>
    </row>
    <row r="999" ht="15" customHeight="1" spans="17:17">
      <c r="Q999" s="194"/>
    </row>
    <row r="1000" ht="15" customHeight="1" spans="17:17">
      <c r="Q1000" s="194"/>
    </row>
    <row r="1001" ht="15" customHeight="1" spans="17:17">
      <c r="Q1001" s="194"/>
    </row>
    <row r="1002" ht="15" customHeight="1" spans="17:17">
      <c r="Q1002" s="194"/>
    </row>
    <row r="1003" ht="15" customHeight="1" spans="17:17">
      <c r="Q1003" s="194"/>
    </row>
    <row r="1004" ht="15" customHeight="1" spans="17:17">
      <c r="Q1004" s="194"/>
    </row>
    <row r="1005" ht="15" customHeight="1" spans="17:17">
      <c r="Q1005" s="194"/>
    </row>
    <row r="1006" ht="15" customHeight="1" spans="17:17">
      <c r="Q1006" s="194"/>
    </row>
    <row r="1007" ht="15" customHeight="1" spans="17:17">
      <c r="Q1007" s="194"/>
    </row>
    <row r="1008" ht="15" customHeight="1" spans="17:17">
      <c r="Q1008" s="194"/>
    </row>
    <row r="1009" ht="15" customHeight="1" spans="17:17">
      <c r="Q1009" s="194"/>
    </row>
    <row r="1010" ht="15" customHeight="1" spans="17:17">
      <c r="Q1010" s="194"/>
    </row>
    <row r="1011" ht="15" customHeight="1" spans="17:17">
      <c r="Q1011" s="194"/>
    </row>
    <row r="1012" ht="15" customHeight="1" spans="17:17">
      <c r="Q1012" s="194"/>
    </row>
    <row r="1013" ht="15" customHeight="1" spans="17:17">
      <c r="Q1013" s="194"/>
    </row>
    <row r="1014" ht="15" customHeight="1" spans="17:17">
      <c r="Q1014" s="194"/>
    </row>
    <row r="1015" ht="15" customHeight="1" spans="17:17">
      <c r="Q1015" s="194"/>
    </row>
    <row r="1016" ht="15" customHeight="1" spans="17:17">
      <c r="Q1016" s="194"/>
    </row>
    <row r="1017" ht="15" customHeight="1" spans="17:17">
      <c r="Q1017" s="194"/>
    </row>
    <row r="1018" ht="15" customHeight="1" spans="17:17">
      <c r="Q1018" s="194"/>
    </row>
    <row r="1019" ht="15" customHeight="1" spans="17:17">
      <c r="Q1019" s="194"/>
    </row>
    <row r="1020" ht="15" customHeight="1" spans="17:17">
      <c r="Q1020" s="194"/>
    </row>
    <row r="1021" ht="15" customHeight="1" spans="17:17">
      <c r="Q1021" s="194"/>
    </row>
    <row r="1022" ht="15" customHeight="1" spans="17:17">
      <c r="Q1022" s="194"/>
    </row>
    <row r="1023" ht="15" customHeight="1" spans="17:17">
      <c r="Q1023" s="194"/>
    </row>
    <row r="1024" ht="15" customHeight="1" spans="17:17">
      <c r="Q1024" s="194"/>
    </row>
    <row r="1025" ht="15" customHeight="1" spans="17:17">
      <c r="Q1025" s="194"/>
    </row>
    <row r="1026" ht="15" customHeight="1" spans="17:17">
      <c r="Q1026" s="194"/>
    </row>
    <row r="1027" ht="15" customHeight="1" spans="17:17">
      <c r="Q1027" s="194"/>
    </row>
    <row r="1028" ht="15" customHeight="1" spans="17:17">
      <c r="Q1028" s="194"/>
    </row>
    <row r="1029" ht="15" customHeight="1" spans="17:17">
      <c r="Q1029" s="194"/>
    </row>
    <row r="1030" ht="15" customHeight="1" spans="17:17">
      <c r="Q1030" s="194"/>
    </row>
    <row r="1031" ht="15" customHeight="1" spans="17:17">
      <c r="Q1031" s="194"/>
    </row>
    <row r="1032" ht="15" customHeight="1" spans="17:17">
      <c r="Q1032" s="194"/>
    </row>
    <row r="1033" ht="15" customHeight="1" spans="17:17">
      <c r="Q1033" s="194"/>
    </row>
    <row r="1034" ht="15" customHeight="1" spans="17:17">
      <c r="Q1034" s="194"/>
    </row>
    <row r="1035" ht="15" customHeight="1" spans="17:17">
      <c r="Q1035" s="194"/>
    </row>
    <row r="1036" ht="15" customHeight="1" spans="17:17">
      <c r="Q1036" s="194"/>
    </row>
    <row r="1037" ht="15" customHeight="1" spans="17:17">
      <c r="Q1037" s="194"/>
    </row>
    <row r="1038" ht="15" customHeight="1" spans="17:17">
      <c r="Q1038" s="194"/>
    </row>
    <row r="1039" ht="15" customHeight="1" spans="17:17">
      <c r="Q1039" s="194"/>
    </row>
    <row r="1040" ht="15" customHeight="1" spans="17:17">
      <c r="Q1040" s="194"/>
    </row>
    <row r="1041" ht="15" customHeight="1" spans="17:17">
      <c r="Q1041" s="194"/>
    </row>
    <row r="1042" ht="15" customHeight="1" spans="17:17">
      <c r="Q1042" s="194"/>
    </row>
    <row r="1043" ht="15" customHeight="1" spans="17:17">
      <c r="Q1043" s="194"/>
    </row>
    <row r="1044" ht="15" customHeight="1" spans="17:17">
      <c r="Q1044" s="194"/>
    </row>
    <row r="1045" ht="15" customHeight="1" spans="17:17">
      <c r="Q1045" s="194"/>
    </row>
    <row r="1046" ht="15" customHeight="1" spans="17:17">
      <c r="Q1046" s="194"/>
    </row>
    <row r="1047" ht="15" customHeight="1" spans="17:17">
      <c r="Q1047" s="194"/>
    </row>
    <row r="1048" ht="15" customHeight="1" spans="17:17">
      <c r="Q1048" s="194"/>
    </row>
    <row r="1049" ht="15" customHeight="1" spans="17:17">
      <c r="Q1049" s="194"/>
    </row>
    <row r="1050" ht="15" customHeight="1" spans="17:17">
      <c r="Q1050" s="194"/>
    </row>
    <row r="1051" ht="15" customHeight="1" spans="17:17">
      <c r="Q1051" s="194"/>
    </row>
    <row r="1052" ht="15" customHeight="1" spans="17:17">
      <c r="Q1052" s="194"/>
    </row>
    <row r="1053" ht="15" customHeight="1" spans="17:17">
      <c r="Q1053" s="194"/>
    </row>
    <row r="1054" ht="15" customHeight="1" spans="17:17">
      <c r="Q1054" s="194"/>
    </row>
    <row r="1055" ht="15" customHeight="1" spans="17:17">
      <c r="Q1055" s="194"/>
    </row>
    <row r="1056" ht="15" customHeight="1" spans="17:17">
      <c r="Q1056" s="194"/>
    </row>
    <row r="1057" ht="15" customHeight="1" spans="17:17">
      <c r="Q1057" s="194"/>
    </row>
    <row r="1058" ht="15" customHeight="1" spans="17:17">
      <c r="Q1058" s="194"/>
    </row>
    <row r="1059" ht="15" customHeight="1" spans="17:17">
      <c r="Q1059" s="194"/>
    </row>
    <row r="1060" ht="15" customHeight="1" spans="17:17">
      <c r="Q1060" s="194"/>
    </row>
    <row r="1061" ht="15" customHeight="1" spans="17:17">
      <c r="Q1061" s="194"/>
    </row>
    <row r="1062" ht="15" customHeight="1" spans="17:17">
      <c r="Q1062" s="194"/>
    </row>
    <row r="1063" ht="15" customHeight="1" spans="17:17">
      <c r="Q1063" s="194"/>
    </row>
    <row r="1064" ht="15" customHeight="1" spans="17:17">
      <c r="Q1064" s="194"/>
    </row>
    <row r="1065" ht="15" customHeight="1" spans="17:17">
      <c r="Q1065" s="194"/>
    </row>
    <row r="1066" ht="15" customHeight="1" spans="17:17">
      <c r="Q1066" s="194"/>
    </row>
    <row r="1067" ht="15" customHeight="1" spans="17:17">
      <c r="Q1067" s="194"/>
    </row>
    <row r="1068" ht="15" customHeight="1" spans="17:17">
      <c r="Q1068" s="194"/>
    </row>
    <row r="1069" ht="15" customHeight="1" spans="17:17">
      <c r="Q1069" s="194"/>
    </row>
    <row r="1070" ht="15" customHeight="1" spans="17:17">
      <c r="Q1070" s="194"/>
    </row>
    <row r="1071" ht="15" customHeight="1" spans="17:17">
      <c r="Q1071" s="194"/>
    </row>
    <row r="1072" ht="15" customHeight="1" spans="17:17">
      <c r="Q1072" s="194"/>
    </row>
    <row r="1073" ht="15" customHeight="1" spans="17:17">
      <c r="Q1073" s="194"/>
    </row>
    <row r="1074" ht="15" customHeight="1" spans="17:17">
      <c r="Q1074" s="194"/>
    </row>
    <row r="1075" ht="15" customHeight="1" spans="17:17">
      <c r="Q1075" s="194"/>
    </row>
    <row r="1076" ht="15" customHeight="1" spans="17:17">
      <c r="Q1076" s="194"/>
    </row>
    <row r="1077" ht="15" customHeight="1" spans="17:17">
      <c r="Q1077" s="194"/>
    </row>
    <row r="1078" ht="15" customHeight="1" spans="17:17">
      <c r="Q1078" s="194"/>
    </row>
    <row r="1079" ht="15" customHeight="1" spans="17:17">
      <c r="Q1079" s="194"/>
    </row>
    <row r="1080" ht="15" customHeight="1" spans="17:17">
      <c r="Q1080" s="194"/>
    </row>
    <row r="1081" ht="15" customHeight="1" spans="17:17">
      <c r="Q1081" s="194"/>
    </row>
    <row r="1082" ht="15" customHeight="1" spans="17:17">
      <c r="Q1082" s="194"/>
    </row>
    <row r="1083" ht="15" customHeight="1" spans="17:17">
      <c r="Q1083" s="194"/>
    </row>
    <row r="1084" ht="15" customHeight="1" spans="17:17">
      <c r="Q1084" s="194"/>
    </row>
    <row r="1085" ht="15" customHeight="1" spans="17:17">
      <c r="Q1085" s="194"/>
    </row>
    <row r="1086" ht="15" customHeight="1" spans="17:17">
      <c r="Q1086" s="194"/>
    </row>
    <row r="1087" ht="15" customHeight="1" spans="17:17">
      <c r="Q1087" s="194"/>
    </row>
    <row r="1088" ht="15" customHeight="1" spans="17:17">
      <c r="Q1088" s="194"/>
    </row>
    <row r="1089" ht="15" customHeight="1" spans="17:17">
      <c r="Q1089" s="194"/>
    </row>
    <row r="1090" ht="15" customHeight="1" spans="17:17">
      <c r="Q1090" s="194"/>
    </row>
    <row r="1091" ht="15" customHeight="1" spans="17:17">
      <c r="Q1091" s="194"/>
    </row>
    <row r="1092" ht="15" customHeight="1" spans="17:17">
      <c r="Q1092" s="194"/>
    </row>
    <row r="1093" ht="15" customHeight="1" spans="17:17">
      <c r="Q1093" s="194"/>
    </row>
    <row r="1094" ht="15" customHeight="1" spans="17:17">
      <c r="Q1094" s="194"/>
    </row>
    <row r="1095" ht="15" customHeight="1" spans="17:17">
      <c r="Q1095" s="194"/>
    </row>
    <row r="1096" ht="15" customHeight="1" spans="17:17">
      <c r="Q1096" s="194"/>
    </row>
    <row r="1097" ht="15" customHeight="1" spans="17:17">
      <c r="Q1097" s="194"/>
    </row>
    <row r="1098" ht="15" customHeight="1" spans="17:17">
      <c r="Q1098" s="194"/>
    </row>
    <row r="1099" ht="15" customHeight="1" spans="17:17">
      <c r="Q1099" s="194"/>
    </row>
    <row r="1100" ht="15" customHeight="1" spans="17:17">
      <c r="Q1100" s="194"/>
    </row>
    <row r="1101" ht="15" customHeight="1" spans="17:17">
      <c r="Q1101" s="194"/>
    </row>
    <row r="1102" ht="15" customHeight="1" spans="17:17">
      <c r="Q1102" s="194"/>
    </row>
    <row r="1103" ht="15" customHeight="1" spans="17:17">
      <c r="Q1103" s="194"/>
    </row>
    <row r="1104" ht="15" customHeight="1" spans="17:17">
      <c r="Q1104" s="194"/>
    </row>
    <row r="1105" ht="15" customHeight="1" spans="17:17">
      <c r="Q1105" s="194"/>
    </row>
    <row r="1106" ht="15" customHeight="1" spans="17:17">
      <c r="Q1106" s="194"/>
    </row>
    <row r="1107" ht="15" customHeight="1" spans="17:17">
      <c r="Q1107" s="194"/>
    </row>
    <row r="1108" ht="15" customHeight="1" spans="17:17">
      <c r="Q1108" s="194"/>
    </row>
    <row r="1109" ht="15" customHeight="1" spans="17:17">
      <c r="Q1109" s="194"/>
    </row>
    <row r="1110" ht="15" customHeight="1" spans="17:17">
      <c r="Q1110" s="194"/>
    </row>
    <row r="1111" ht="15" customHeight="1" spans="17:17">
      <c r="Q1111" s="194"/>
    </row>
    <row r="1112" ht="15" customHeight="1" spans="17:17">
      <c r="Q1112" s="194"/>
    </row>
    <row r="1113" ht="15" customHeight="1" spans="17:17">
      <c r="Q1113" s="194"/>
    </row>
    <row r="1114" ht="15" customHeight="1" spans="17:17">
      <c r="Q1114" s="194"/>
    </row>
    <row r="1115" ht="15" customHeight="1" spans="17:17">
      <c r="Q1115" s="194"/>
    </row>
    <row r="1116" ht="15" customHeight="1" spans="17:17">
      <c r="Q1116" s="194"/>
    </row>
    <row r="1117" ht="15" customHeight="1" spans="17:17">
      <c r="Q1117" s="194"/>
    </row>
    <row r="1118" ht="15" customHeight="1" spans="17:17">
      <c r="Q1118" s="194"/>
    </row>
    <row r="1119" ht="15" customHeight="1" spans="17:17">
      <c r="Q1119" s="194"/>
    </row>
    <row r="1120" ht="15" customHeight="1" spans="17:17">
      <c r="Q1120" s="194"/>
    </row>
    <row r="1121" ht="15" customHeight="1" spans="17:17">
      <c r="Q1121" s="194"/>
    </row>
    <row r="1122" ht="15" customHeight="1" spans="17:17">
      <c r="Q1122" s="194"/>
    </row>
    <row r="1123" ht="15" customHeight="1" spans="17:17">
      <c r="Q1123" s="194"/>
    </row>
    <row r="1124" ht="15" customHeight="1" spans="17:17">
      <c r="Q1124" s="194"/>
    </row>
    <row r="1125" ht="15" customHeight="1" spans="17:17">
      <c r="Q1125" s="194"/>
    </row>
    <row r="1126" ht="15" customHeight="1" spans="17:17">
      <c r="Q1126" s="194"/>
    </row>
    <row r="1127" ht="15" customHeight="1" spans="17:17">
      <c r="Q1127" s="194"/>
    </row>
    <row r="1128" ht="15" customHeight="1" spans="17:17">
      <c r="Q1128" s="194"/>
    </row>
    <row r="1129" ht="15" customHeight="1" spans="17:17">
      <c r="Q1129" s="194"/>
    </row>
    <row r="1130" ht="15" customHeight="1" spans="17:17">
      <c r="Q1130" s="194"/>
    </row>
    <row r="1131" ht="15" customHeight="1" spans="17:17">
      <c r="Q1131" s="194"/>
    </row>
    <row r="1132" ht="15" customHeight="1" spans="17:17">
      <c r="Q1132" s="194"/>
    </row>
    <row r="1133" ht="15" customHeight="1" spans="17:17">
      <c r="Q1133" s="194"/>
    </row>
    <row r="1134" ht="15" customHeight="1" spans="17:17">
      <c r="Q1134" s="194"/>
    </row>
    <row r="1135" ht="15" customHeight="1" spans="17:17">
      <c r="Q1135" s="194"/>
    </row>
    <row r="1136" ht="15" customHeight="1" spans="17:17">
      <c r="Q1136" s="194"/>
    </row>
    <row r="1137" ht="15" customHeight="1" spans="17:17">
      <c r="Q1137" s="194"/>
    </row>
    <row r="1138" ht="15" customHeight="1" spans="17:17">
      <c r="Q1138" s="194"/>
    </row>
    <row r="1139" ht="15" customHeight="1" spans="17:17">
      <c r="Q1139" s="194"/>
    </row>
    <row r="1140" ht="15" customHeight="1" spans="17:17">
      <c r="Q1140" s="194"/>
    </row>
    <row r="1141" ht="15" customHeight="1" spans="17:17">
      <c r="Q1141" s="194"/>
    </row>
    <row r="1142" ht="15" customHeight="1" spans="17:17">
      <c r="Q1142" s="194"/>
    </row>
    <row r="1143" ht="15" customHeight="1" spans="17:17">
      <c r="Q1143" s="194"/>
    </row>
    <row r="1144" ht="15" customHeight="1" spans="17:17">
      <c r="Q1144" s="194"/>
    </row>
    <row r="1145" ht="15" customHeight="1" spans="17:17">
      <c r="Q1145" s="194"/>
    </row>
    <row r="1146" ht="15" customHeight="1" spans="17:17">
      <c r="Q1146" s="194"/>
    </row>
    <row r="1147" ht="15" customHeight="1" spans="17:17">
      <c r="Q1147" s="194"/>
    </row>
    <row r="1148" ht="15" customHeight="1" spans="17:17">
      <c r="Q1148" s="194"/>
    </row>
    <row r="1149" ht="15" customHeight="1" spans="17:17">
      <c r="Q1149" s="194"/>
    </row>
    <row r="1150" ht="15" customHeight="1" spans="17:17">
      <c r="Q1150" s="194"/>
    </row>
    <row r="1151" ht="15" customHeight="1" spans="17:17">
      <c r="Q1151" s="194"/>
    </row>
    <row r="1152" ht="15" customHeight="1" spans="17:17">
      <c r="Q1152" s="194"/>
    </row>
    <row r="1153" ht="15" customHeight="1" spans="17:17">
      <c r="Q1153" s="194"/>
    </row>
    <row r="1154" ht="15" customHeight="1" spans="17:17">
      <c r="Q1154" s="194"/>
    </row>
    <row r="1155" ht="15" customHeight="1" spans="17:17">
      <c r="Q1155" s="194"/>
    </row>
    <row r="1156" ht="15" customHeight="1" spans="17:17">
      <c r="Q1156" s="194"/>
    </row>
    <row r="1157" ht="15" customHeight="1" spans="17:17">
      <c r="Q1157" s="194"/>
    </row>
    <row r="1158" ht="15" customHeight="1" spans="17:17">
      <c r="Q1158" s="194"/>
    </row>
    <row r="1159" ht="15" customHeight="1" spans="17:17">
      <c r="Q1159" s="194"/>
    </row>
    <row r="1160" ht="15" customHeight="1" spans="17:17">
      <c r="Q1160" s="194"/>
    </row>
    <row r="1161" ht="15" customHeight="1" spans="17:17">
      <c r="Q1161" s="194"/>
    </row>
    <row r="1162" ht="15" customHeight="1" spans="17:17">
      <c r="Q1162" s="194"/>
    </row>
    <row r="1163" ht="15" customHeight="1" spans="17:17">
      <c r="Q1163" s="194"/>
    </row>
    <row r="1164" ht="15" customHeight="1" spans="17:17">
      <c r="Q1164" s="194"/>
    </row>
    <row r="1165" ht="15" customHeight="1" spans="17:17">
      <c r="Q1165" s="194"/>
    </row>
    <row r="1166" ht="15" customHeight="1" spans="17:17">
      <c r="Q1166" s="194"/>
    </row>
    <row r="1167" ht="15" customHeight="1" spans="17:17">
      <c r="Q1167" s="194"/>
    </row>
    <row r="1168" ht="15" customHeight="1" spans="17:17">
      <c r="Q1168" s="194"/>
    </row>
    <row r="1169" ht="15" customHeight="1" spans="17:17">
      <c r="Q1169" s="194"/>
    </row>
    <row r="1170" ht="15" customHeight="1" spans="17:17">
      <c r="Q1170" s="194"/>
    </row>
    <row r="1171" ht="15" customHeight="1" spans="17:17">
      <c r="Q1171" s="194"/>
    </row>
    <row r="1172" ht="15" customHeight="1" spans="17:17">
      <c r="Q1172" s="194"/>
    </row>
    <row r="1173" ht="15" customHeight="1" spans="17:17">
      <c r="Q1173" s="194"/>
    </row>
    <row r="1174" ht="15" customHeight="1" spans="17:17">
      <c r="Q1174" s="194"/>
    </row>
    <row r="1175" ht="15" customHeight="1" spans="17:17">
      <c r="Q1175" s="194"/>
    </row>
    <row r="1176" ht="15" customHeight="1" spans="17:17">
      <c r="Q1176" s="194"/>
    </row>
    <row r="1177" ht="15" customHeight="1" spans="17:17">
      <c r="Q1177" s="194"/>
    </row>
    <row r="1178" ht="15" customHeight="1" spans="17:17">
      <c r="Q1178" s="194"/>
    </row>
    <row r="1179" ht="15" customHeight="1" spans="17:17">
      <c r="Q1179" s="194"/>
    </row>
    <row r="1180" ht="15" customHeight="1" spans="17:17">
      <c r="Q1180" s="194"/>
    </row>
    <row r="1181" ht="15" customHeight="1" spans="17:17">
      <c r="Q1181" s="194"/>
    </row>
    <row r="1182" ht="15" customHeight="1" spans="17:17">
      <c r="Q1182" s="194"/>
    </row>
    <row r="1183" ht="15" customHeight="1" spans="17:17">
      <c r="Q1183" s="194"/>
    </row>
    <row r="1184" ht="15" customHeight="1" spans="17:17">
      <c r="Q1184" s="194"/>
    </row>
    <row r="1185" ht="15" customHeight="1" spans="17:17">
      <c r="Q1185" s="194"/>
    </row>
    <row r="1186" ht="15" customHeight="1" spans="17:17">
      <c r="Q1186" s="194"/>
    </row>
    <row r="1187" ht="15" customHeight="1" spans="17:17">
      <c r="Q1187" s="194"/>
    </row>
    <row r="1188" ht="15" customHeight="1" spans="17:17">
      <c r="Q1188" s="194"/>
    </row>
    <row r="1189" ht="15" customHeight="1" spans="17:17">
      <c r="Q1189" s="194"/>
    </row>
    <row r="1190" ht="15" customHeight="1" spans="17:17">
      <c r="Q1190" s="194"/>
    </row>
    <row r="1191" ht="15" customHeight="1" spans="17:17">
      <c r="Q1191" s="194"/>
    </row>
    <row r="1192" ht="15" customHeight="1" spans="17:17">
      <c r="Q1192" s="194"/>
    </row>
    <row r="1193" ht="15" customHeight="1" spans="17:17">
      <c r="Q1193" s="194"/>
    </row>
    <row r="1194" ht="15" customHeight="1" spans="17:17">
      <c r="Q1194" s="194"/>
    </row>
    <row r="1195" ht="15" customHeight="1" spans="17:17">
      <c r="Q1195" s="194"/>
    </row>
    <row r="1196" ht="15" customHeight="1" spans="17:17">
      <c r="Q1196" s="194"/>
    </row>
    <row r="1197" ht="15" customHeight="1" spans="17:17">
      <c r="Q1197" s="194"/>
    </row>
    <row r="1198" ht="15" customHeight="1" spans="17:17">
      <c r="Q1198" s="194"/>
    </row>
    <row r="1199" ht="15" customHeight="1" spans="17:17">
      <c r="Q1199" s="194"/>
    </row>
    <row r="1200" ht="15" customHeight="1" spans="17:17">
      <c r="Q1200" s="194"/>
    </row>
    <row r="1201" ht="15" customHeight="1" spans="17:17">
      <c r="Q1201" s="194"/>
    </row>
    <row r="1202" ht="15" customHeight="1" spans="17:17">
      <c r="Q1202" s="194"/>
    </row>
    <row r="1203" ht="15" customHeight="1" spans="17:17">
      <c r="Q1203" s="194"/>
    </row>
    <row r="1204" ht="15" customHeight="1" spans="17:17">
      <c r="Q1204" s="194"/>
    </row>
    <row r="1205" ht="15" customHeight="1" spans="17:17">
      <c r="Q1205" s="194"/>
    </row>
    <row r="1206" ht="15" customHeight="1" spans="17:17">
      <c r="Q1206" s="194"/>
    </row>
    <row r="1207" ht="15" customHeight="1" spans="17:17">
      <c r="Q1207" s="194"/>
    </row>
    <row r="1208" ht="15" customHeight="1" spans="17:17">
      <c r="Q1208" s="194"/>
    </row>
    <row r="1209" ht="15" customHeight="1" spans="17:17">
      <c r="Q1209" s="194"/>
    </row>
    <row r="1210" ht="15" customHeight="1" spans="17:17">
      <c r="Q1210" s="194"/>
    </row>
    <row r="1211" ht="15" customHeight="1" spans="17:17">
      <c r="Q1211" s="194"/>
    </row>
    <row r="1212" ht="15" customHeight="1" spans="17:17">
      <c r="Q1212" s="194"/>
    </row>
    <row r="1213" ht="15" customHeight="1" spans="17:17">
      <c r="Q1213" s="194"/>
    </row>
    <row r="1214" ht="15" customHeight="1" spans="17:17">
      <c r="Q1214" s="194"/>
    </row>
    <row r="1215" ht="15" customHeight="1" spans="17:17">
      <c r="Q1215" s="194"/>
    </row>
    <row r="1216" ht="15" customHeight="1" spans="17:17">
      <c r="Q1216" s="194"/>
    </row>
    <row r="1217" ht="15" customHeight="1" spans="17:17">
      <c r="Q1217" s="194"/>
    </row>
    <row r="1218" ht="15" customHeight="1" spans="17:17">
      <c r="Q1218" s="194"/>
    </row>
    <row r="1219" ht="15" customHeight="1" spans="17:17">
      <c r="Q1219" s="194"/>
    </row>
    <row r="1220" ht="15" customHeight="1" spans="17:17">
      <c r="Q1220" s="194"/>
    </row>
    <row r="1221" ht="15" customHeight="1" spans="17:17">
      <c r="Q1221" s="194"/>
    </row>
    <row r="1222" ht="15" customHeight="1" spans="17:17">
      <c r="Q1222" s="194"/>
    </row>
    <row r="1223" ht="15" customHeight="1" spans="17:17">
      <c r="Q1223" s="194"/>
    </row>
    <row r="1224" ht="15" customHeight="1" spans="17:17">
      <c r="Q1224" s="194"/>
    </row>
    <row r="1225" ht="15" customHeight="1" spans="17:17">
      <c r="Q1225" s="194"/>
    </row>
    <row r="1226" ht="15" customHeight="1" spans="17:17">
      <c r="Q1226" s="194"/>
    </row>
    <row r="1227" ht="15" customHeight="1" spans="17:17">
      <c r="Q1227" s="194"/>
    </row>
    <row r="1228" ht="15" customHeight="1" spans="17:17">
      <c r="Q1228" s="194"/>
    </row>
    <row r="1229" ht="15" customHeight="1" spans="17:17">
      <c r="Q1229" s="194"/>
    </row>
    <row r="1230" ht="15" customHeight="1" spans="17:17">
      <c r="Q1230" s="194"/>
    </row>
    <row r="1231" ht="15" customHeight="1" spans="17:17">
      <c r="Q1231" s="194"/>
    </row>
    <row r="1232" ht="15" customHeight="1" spans="17:17">
      <c r="Q1232" s="194"/>
    </row>
    <row r="1233" ht="15" customHeight="1" spans="17:17">
      <c r="Q1233" s="194"/>
    </row>
    <row r="1234" ht="15" customHeight="1" spans="17:17">
      <c r="Q1234" s="194"/>
    </row>
    <row r="1235" ht="15" customHeight="1" spans="17:17">
      <c r="Q1235" s="194"/>
    </row>
    <row r="1236" ht="15" customHeight="1" spans="17:17">
      <c r="Q1236" s="194"/>
    </row>
    <row r="1237" ht="15" customHeight="1" spans="17:17">
      <c r="Q1237" s="194"/>
    </row>
    <row r="1238" ht="15" customHeight="1" spans="17:17">
      <c r="Q1238" s="194"/>
    </row>
    <row r="1239" ht="15" customHeight="1" spans="17:17">
      <c r="Q1239" s="194"/>
    </row>
    <row r="1240" ht="15" customHeight="1" spans="17:17">
      <c r="Q1240" s="194"/>
    </row>
    <row r="1241" ht="15" customHeight="1" spans="17:17">
      <c r="Q1241" s="194"/>
    </row>
    <row r="1242" ht="15" customHeight="1" spans="17:17">
      <c r="Q1242" s="194"/>
    </row>
    <row r="1243" ht="15" customHeight="1" spans="17:17">
      <c r="Q1243" s="194"/>
    </row>
    <row r="1244" ht="15" customHeight="1" spans="17:17">
      <c r="Q1244" s="194"/>
    </row>
    <row r="1245" ht="15" customHeight="1" spans="17:17">
      <c r="Q1245" s="194"/>
    </row>
    <row r="1246" ht="15" customHeight="1" spans="17:17">
      <c r="Q1246" s="194"/>
    </row>
    <row r="1247" ht="15" customHeight="1" spans="17:17">
      <c r="Q1247" s="194"/>
    </row>
    <row r="1248" ht="15" customHeight="1" spans="17:17">
      <c r="Q1248" s="194"/>
    </row>
    <row r="1249" ht="15" customHeight="1" spans="17:17">
      <c r="Q1249" s="194"/>
    </row>
    <row r="1250" ht="15" customHeight="1" spans="17:17">
      <c r="Q1250" s="194"/>
    </row>
    <row r="1251" ht="15" customHeight="1" spans="17:17">
      <c r="Q1251" s="194"/>
    </row>
    <row r="1252" ht="15" customHeight="1" spans="17:17">
      <c r="Q1252" s="194"/>
    </row>
    <row r="1253" ht="15" customHeight="1" spans="17:17">
      <c r="Q1253" s="194"/>
    </row>
    <row r="1254" ht="15" customHeight="1" spans="17:17">
      <c r="Q1254" s="194"/>
    </row>
    <row r="1255" ht="15" customHeight="1" spans="17:17">
      <c r="Q1255" s="194"/>
    </row>
    <row r="1256" ht="15" customHeight="1" spans="17:17">
      <c r="Q1256" s="194"/>
    </row>
    <row r="1257" ht="15" customHeight="1" spans="17:17">
      <c r="Q1257" s="194"/>
    </row>
    <row r="1258" ht="15" customHeight="1" spans="17:17">
      <c r="Q1258" s="194"/>
    </row>
    <row r="1259" ht="15" customHeight="1" spans="17:17">
      <c r="Q1259" s="194"/>
    </row>
    <row r="1260" ht="15" customHeight="1" spans="17:17">
      <c r="Q1260" s="194"/>
    </row>
    <row r="1261" ht="15" customHeight="1" spans="17:17">
      <c r="Q1261" s="194"/>
    </row>
    <row r="1262" ht="15" customHeight="1" spans="17:17">
      <c r="Q1262" s="194"/>
    </row>
    <row r="1263" ht="15" customHeight="1" spans="17:17">
      <c r="Q1263" s="194"/>
    </row>
    <row r="1264" ht="15" customHeight="1" spans="17:17">
      <c r="Q1264" s="194"/>
    </row>
    <row r="1265" ht="15" customHeight="1" spans="17:17">
      <c r="Q1265" s="194"/>
    </row>
    <row r="1266" ht="15" customHeight="1" spans="17:17">
      <c r="Q1266" s="194"/>
    </row>
    <row r="1267" ht="15" customHeight="1" spans="17:17">
      <c r="Q1267" s="194"/>
    </row>
    <row r="1268" ht="15" customHeight="1" spans="17:17">
      <c r="Q1268" s="194"/>
    </row>
    <row r="1269" ht="15" customHeight="1" spans="17:17">
      <c r="Q1269" s="194"/>
    </row>
    <row r="1270" ht="15" customHeight="1" spans="17:17">
      <c r="Q1270" s="194"/>
    </row>
    <row r="1271" ht="15" customHeight="1" spans="17:17">
      <c r="Q1271" s="194"/>
    </row>
    <row r="1272" ht="15" customHeight="1" spans="17:17">
      <c r="Q1272" s="194"/>
    </row>
    <row r="1273" ht="15" customHeight="1" spans="17:17">
      <c r="Q1273" s="194"/>
    </row>
    <row r="1274" ht="15" customHeight="1" spans="17:17">
      <c r="Q1274" s="194"/>
    </row>
    <row r="1275" ht="15" customHeight="1" spans="17:17">
      <c r="Q1275" s="194"/>
    </row>
    <row r="1276" ht="15" customHeight="1" spans="17:17">
      <c r="Q1276" s="194"/>
    </row>
    <row r="1277" ht="15" customHeight="1" spans="17:17">
      <c r="Q1277" s="194"/>
    </row>
    <row r="1278" ht="15" customHeight="1" spans="17:17">
      <c r="Q1278" s="194"/>
    </row>
    <row r="1279" ht="15" customHeight="1" spans="17:17">
      <c r="Q1279" s="194"/>
    </row>
    <row r="1280" ht="15" customHeight="1" spans="17:17">
      <c r="Q1280" s="194"/>
    </row>
    <row r="1281" ht="15" customHeight="1" spans="17:17">
      <c r="Q1281" s="194"/>
    </row>
    <row r="1282" ht="15" customHeight="1" spans="17:17">
      <c r="Q1282" s="194"/>
    </row>
    <row r="1283" ht="15" customHeight="1" spans="17:17">
      <c r="Q1283" s="194"/>
    </row>
    <row r="1284" ht="15" customHeight="1" spans="17:17">
      <c r="Q1284" s="194"/>
    </row>
    <row r="1285" ht="15" customHeight="1" spans="17:17">
      <c r="Q1285" s="194"/>
    </row>
    <row r="1286" ht="15" customHeight="1" spans="17:17">
      <c r="Q1286" s="194"/>
    </row>
    <row r="1287" ht="15" customHeight="1" spans="17:17">
      <c r="Q1287" s="194"/>
    </row>
    <row r="1288" ht="15" customHeight="1" spans="17:17">
      <c r="Q1288" s="194"/>
    </row>
    <row r="1289" ht="15" customHeight="1" spans="17:17">
      <c r="Q1289" s="194"/>
    </row>
    <row r="1290" ht="15" customHeight="1" spans="17:17">
      <c r="Q1290" s="194"/>
    </row>
    <row r="1291" ht="15" customHeight="1" spans="17:17">
      <c r="Q1291" s="194"/>
    </row>
    <row r="1292" ht="15" customHeight="1" spans="17:17">
      <c r="Q1292" s="194"/>
    </row>
    <row r="1293" ht="15" customHeight="1" spans="17:17">
      <c r="Q1293" s="194"/>
    </row>
    <row r="1294" ht="15" customHeight="1" spans="17:17">
      <c r="Q1294" s="194"/>
    </row>
    <row r="1295" ht="15" customHeight="1" spans="17:17">
      <c r="Q1295" s="194"/>
    </row>
    <row r="1296" ht="15" customHeight="1" spans="17:17">
      <c r="Q1296" s="194"/>
    </row>
    <row r="1297" ht="15" customHeight="1" spans="17:17">
      <c r="Q1297" s="194"/>
    </row>
    <row r="1298" ht="15" customHeight="1" spans="17:17">
      <c r="Q1298" s="194"/>
    </row>
    <row r="1299" ht="15" customHeight="1" spans="17:17">
      <c r="Q1299" s="194"/>
    </row>
    <row r="1300" ht="15" customHeight="1" spans="17:17">
      <c r="Q1300" s="194"/>
    </row>
    <row r="1301" ht="15" customHeight="1" spans="17:17">
      <c r="Q1301" s="194"/>
    </row>
    <row r="1302" ht="15" customHeight="1" spans="17:17">
      <c r="Q1302" s="194"/>
    </row>
    <row r="1303" ht="15" customHeight="1" spans="17:17">
      <c r="Q1303" s="194"/>
    </row>
    <row r="1304" ht="15" customHeight="1" spans="17:17">
      <c r="Q1304" s="194"/>
    </row>
    <row r="1305" ht="15" customHeight="1" spans="17:17">
      <c r="Q1305" s="194"/>
    </row>
    <row r="1306" ht="15" customHeight="1" spans="17:17">
      <c r="Q1306" s="194"/>
    </row>
    <row r="1307" ht="15" customHeight="1" spans="17:17">
      <c r="Q1307" s="194"/>
    </row>
    <row r="1308" ht="15" customHeight="1" spans="17:17">
      <c r="Q1308" s="194"/>
    </row>
    <row r="1309" ht="15" customHeight="1" spans="17:17">
      <c r="Q1309" s="194"/>
    </row>
    <row r="1310" ht="15" customHeight="1" spans="17:17">
      <c r="Q1310" s="194"/>
    </row>
    <row r="1311" ht="15" customHeight="1" spans="17:17">
      <c r="Q1311" s="194"/>
    </row>
    <row r="1312" ht="15" customHeight="1" spans="17:17">
      <c r="Q1312" s="194"/>
    </row>
    <row r="1313" ht="15" customHeight="1" spans="17:17">
      <c r="Q1313" s="194"/>
    </row>
    <row r="1314" ht="15" customHeight="1" spans="17:17">
      <c r="Q1314" s="194"/>
    </row>
    <row r="1315" ht="15" customHeight="1" spans="17:17">
      <c r="Q1315" s="194"/>
    </row>
    <row r="1316" ht="15" customHeight="1" spans="17:17">
      <c r="Q1316" s="194"/>
    </row>
    <row r="1317" ht="15" customHeight="1" spans="17:17">
      <c r="Q1317" s="194"/>
    </row>
    <row r="1318" ht="15" customHeight="1" spans="17:17">
      <c r="Q1318" s="194"/>
    </row>
    <row r="1319" ht="15" customHeight="1" spans="17:17">
      <c r="Q1319" s="194"/>
    </row>
    <row r="1320" ht="15" customHeight="1" spans="17:17">
      <c r="Q1320" s="194"/>
    </row>
    <row r="1321" ht="15" customHeight="1" spans="17:17">
      <c r="Q1321" s="194"/>
    </row>
    <row r="1322" ht="15" customHeight="1" spans="17:17">
      <c r="Q1322" s="194"/>
    </row>
    <row r="1323" ht="15" customHeight="1" spans="17:17">
      <c r="Q1323" s="194"/>
    </row>
    <row r="1324" ht="15" customHeight="1" spans="17:17">
      <c r="Q1324" s="194"/>
    </row>
    <row r="1325" ht="15" customHeight="1" spans="17:17">
      <c r="Q1325" s="194"/>
    </row>
    <row r="1326" ht="15" customHeight="1" spans="17:17">
      <c r="Q1326" s="194"/>
    </row>
    <row r="1327" ht="15" customHeight="1" spans="17:17">
      <c r="Q1327" s="194"/>
    </row>
    <row r="1328" ht="15" customHeight="1" spans="17:17">
      <c r="Q1328" s="194"/>
    </row>
    <row r="1329" ht="15" customHeight="1" spans="17:17">
      <c r="Q1329" s="194"/>
    </row>
    <row r="1330" ht="15" customHeight="1" spans="17:17">
      <c r="Q1330" s="194"/>
    </row>
    <row r="1331" ht="15" customHeight="1" spans="17:17">
      <c r="Q1331" s="194"/>
    </row>
    <row r="1332" ht="15" customHeight="1" spans="17:17">
      <c r="Q1332" s="194"/>
    </row>
    <row r="1333" ht="15" customHeight="1" spans="17:17">
      <c r="Q1333" s="194"/>
    </row>
    <row r="1334" ht="15" customHeight="1" spans="17:17">
      <c r="Q1334" s="194"/>
    </row>
    <row r="1335" ht="15" customHeight="1" spans="17:17">
      <c r="Q1335" s="194"/>
    </row>
    <row r="1336" ht="15" customHeight="1" spans="17:17">
      <c r="Q1336" s="194"/>
    </row>
    <row r="1337" ht="15" customHeight="1" spans="17:17">
      <c r="Q1337" s="194"/>
    </row>
    <row r="1338" ht="15" customHeight="1" spans="17:17">
      <c r="Q1338" s="194"/>
    </row>
    <row r="1339" ht="15" customHeight="1" spans="17:17">
      <c r="Q1339" s="194"/>
    </row>
    <row r="1340" ht="15" customHeight="1" spans="17:17">
      <c r="Q1340" s="194"/>
    </row>
    <row r="1341" ht="15" customHeight="1" spans="17:17">
      <c r="Q1341" s="194"/>
    </row>
    <row r="1342" ht="15" customHeight="1" spans="17:17">
      <c r="Q1342" s="194"/>
    </row>
    <row r="1343" ht="15" customHeight="1" spans="17:17">
      <c r="Q1343" s="194"/>
    </row>
    <row r="1344" ht="15" customHeight="1" spans="17:17">
      <c r="Q1344" s="194"/>
    </row>
    <row r="1345" ht="15" customHeight="1" spans="17:17">
      <c r="Q1345" s="194"/>
    </row>
    <row r="1346" ht="15" customHeight="1" spans="17:17">
      <c r="Q1346" s="194"/>
    </row>
    <row r="1347" ht="15" customHeight="1" spans="17:17">
      <c r="Q1347" s="194"/>
    </row>
    <row r="1348" ht="15" customHeight="1" spans="17:17">
      <c r="Q1348" s="194"/>
    </row>
    <row r="1349" ht="15" customHeight="1" spans="17:17">
      <c r="Q1349" s="194"/>
    </row>
    <row r="1350" ht="15" customHeight="1" spans="17:17">
      <c r="Q1350" s="194"/>
    </row>
    <row r="1351" ht="15" customHeight="1" spans="17:17">
      <c r="Q1351" s="194"/>
    </row>
    <row r="1352" ht="15" customHeight="1" spans="17:17">
      <c r="Q1352" s="194"/>
    </row>
    <row r="1353" ht="15" customHeight="1" spans="17:17">
      <c r="Q1353" s="194"/>
    </row>
    <row r="1354" ht="15" customHeight="1" spans="17:17">
      <c r="Q1354" s="194"/>
    </row>
    <row r="1355" ht="15" customHeight="1" spans="17:17">
      <c r="Q1355" s="194"/>
    </row>
    <row r="1356" ht="15" customHeight="1" spans="17:17">
      <c r="Q1356" s="194"/>
    </row>
    <row r="1357" ht="15" customHeight="1" spans="17:17">
      <c r="Q1357" s="194"/>
    </row>
    <row r="1358" ht="15" customHeight="1" spans="17:17">
      <c r="Q1358" s="194"/>
    </row>
    <row r="1359" ht="15" customHeight="1" spans="17:17">
      <c r="Q1359" s="194"/>
    </row>
    <row r="1360" ht="15" customHeight="1" spans="17:17">
      <c r="Q1360" s="194"/>
    </row>
    <row r="1361" ht="15" customHeight="1" spans="17:17">
      <c r="Q1361" s="194"/>
    </row>
    <row r="1362" ht="15" customHeight="1" spans="17:17">
      <c r="Q1362" s="194"/>
    </row>
    <row r="1363" ht="15" customHeight="1" spans="17:17">
      <c r="Q1363" s="194"/>
    </row>
    <row r="1364" ht="15" customHeight="1" spans="17:17">
      <c r="Q1364" s="194"/>
    </row>
    <row r="1365" ht="15" customHeight="1" spans="17:17">
      <c r="Q1365" s="194"/>
    </row>
    <row r="1366" ht="15" customHeight="1" spans="17:17">
      <c r="Q1366" s="194"/>
    </row>
    <row r="1367" ht="15" customHeight="1" spans="17:17">
      <c r="Q1367" s="194"/>
    </row>
    <row r="1368" ht="15" customHeight="1" spans="17:17">
      <c r="Q1368" s="194"/>
    </row>
    <row r="1369" ht="15" customHeight="1" spans="17:17">
      <c r="Q1369" s="194"/>
    </row>
    <row r="1370" ht="15" customHeight="1" spans="17:17">
      <c r="Q1370" s="194"/>
    </row>
    <row r="1371" ht="15" customHeight="1" spans="17:17">
      <c r="Q1371" s="194"/>
    </row>
    <row r="1372" ht="15" customHeight="1" spans="17:17">
      <c r="Q1372" s="194"/>
    </row>
    <row r="1373" ht="15" customHeight="1" spans="17:17">
      <c r="Q1373" s="194"/>
    </row>
    <row r="1374" ht="15" customHeight="1" spans="17:17">
      <c r="Q1374" s="194"/>
    </row>
    <row r="1375" ht="15" customHeight="1" spans="17:17">
      <c r="Q1375" s="194"/>
    </row>
    <row r="1376" ht="15" customHeight="1" spans="17:17">
      <c r="Q1376" s="194"/>
    </row>
    <row r="1377" ht="15" customHeight="1" spans="17:17">
      <c r="Q1377" s="194"/>
    </row>
    <row r="1378" ht="15" customHeight="1" spans="17:17">
      <c r="Q1378" s="194"/>
    </row>
    <row r="1379" ht="15" customHeight="1" spans="17:17">
      <c r="Q1379" s="194"/>
    </row>
    <row r="1380" ht="15" customHeight="1" spans="17:17">
      <c r="Q1380" s="194"/>
    </row>
    <row r="1381" ht="15" customHeight="1" spans="17:17">
      <c r="Q1381" s="194"/>
    </row>
    <row r="1382" ht="15" customHeight="1" spans="17:17">
      <c r="Q1382" s="194"/>
    </row>
    <row r="1383" ht="15" customHeight="1" spans="17:17">
      <c r="Q1383" s="194"/>
    </row>
    <row r="1384" ht="15" customHeight="1" spans="17:17">
      <c r="Q1384" s="194"/>
    </row>
    <row r="1385" ht="15" customHeight="1" spans="17:17">
      <c r="Q1385" s="194"/>
    </row>
    <row r="1386" ht="15" customHeight="1" spans="17:17">
      <c r="Q1386" s="194"/>
    </row>
    <row r="1387" ht="15" customHeight="1" spans="17:17">
      <c r="Q1387" s="194"/>
    </row>
    <row r="1388" ht="15" customHeight="1" spans="17:17">
      <c r="Q1388" s="194"/>
    </row>
    <row r="1389" ht="15" customHeight="1" spans="17:17">
      <c r="Q1389" s="194"/>
    </row>
    <row r="1390" ht="15" customHeight="1" spans="17:17">
      <c r="Q1390" s="194"/>
    </row>
    <row r="1391" ht="15" customHeight="1" spans="17:17">
      <c r="Q1391" s="194"/>
    </row>
    <row r="1392" ht="15" customHeight="1" spans="17:17">
      <c r="Q1392" s="194"/>
    </row>
    <row r="1393" ht="15" customHeight="1" spans="17:17">
      <c r="Q1393" s="194"/>
    </row>
    <row r="1394" ht="15" customHeight="1" spans="17:17">
      <c r="Q1394" s="194"/>
    </row>
    <row r="1395" ht="15" customHeight="1" spans="17:17">
      <c r="Q1395" s="194"/>
    </row>
    <row r="1396" ht="15" customHeight="1" spans="17:17">
      <c r="Q1396" s="194"/>
    </row>
    <row r="1397" ht="15" customHeight="1" spans="17:17">
      <c r="Q1397" s="194"/>
    </row>
    <row r="1398" ht="15" customHeight="1" spans="17:17">
      <c r="Q1398" s="194"/>
    </row>
    <row r="1399" ht="15" customHeight="1" spans="17:17">
      <c r="Q1399" s="194"/>
    </row>
    <row r="1400" ht="15" customHeight="1" spans="17:17">
      <c r="Q1400" s="194"/>
    </row>
    <row r="1401" ht="15" customHeight="1" spans="17:17">
      <c r="Q1401" s="194"/>
    </row>
    <row r="1402" ht="15" customHeight="1" spans="17:17">
      <c r="Q1402" s="194"/>
    </row>
    <row r="1403" ht="15" customHeight="1" spans="17:17">
      <c r="Q1403" s="194"/>
    </row>
    <row r="1404" ht="15" customHeight="1" spans="17:17">
      <c r="Q1404" s="194"/>
    </row>
    <row r="1405" ht="15" customHeight="1" spans="17:17">
      <c r="Q1405" s="194"/>
    </row>
    <row r="1406" ht="15" customHeight="1" spans="17:17">
      <c r="Q1406" s="194"/>
    </row>
    <row r="1407" ht="15" customHeight="1" spans="17:17">
      <c r="Q1407" s="194"/>
    </row>
    <row r="1408" ht="15" customHeight="1" spans="17:17">
      <c r="Q1408" s="194"/>
    </row>
    <row r="1409" ht="15" customHeight="1" spans="17:17">
      <c r="Q1409" s="194"/>
    </row>
    <row r="1410" ht="15" customHeight="1" spans="17:17">
      <c r="Q1410" s="194"/>
    </row>
    <row r="1411" ht="15" customHeight="1" spans="17:17">
      <c r="Q1411" s="194"/>
    </row>
    <row r="1412" ht="15" customHeight="1" spans="17:17">
      <c r="Q1412" s="194"/>
    </row>
    <row r="1413" ht="15" customHeight="1" spans="17:17">
      <c r="Q1413" s="194"/>
    </row>
    <row r="1414" ht="15" customHeight="1" spans="17:17">
      <c r="Q1414" s="194"/>
    </row>
    <row r="1415" ht="15" customHeight="1" spans="17:17">
      <c r="Q1415" s="194"/>
    </row>
    <row r="1416" ht="15" customHeight="1" spans="17:17">
      <c r="Q1416" s="194"/>
    </row>
    <row r="1417" ht="15" customHeight="1" spans="17:17">
      <c r="Q1417" s="194"/>
    </row>
    <row r="1418" ht="15" customHeight="1" spans="17:17">
      <c r="Q1418" s="194"/>
    </row>
    <row r="1419" ht="15" customHeight="1" spans="17:17">
      <c r="Q1419" s="194"/>
    </row>
    <row r="1420" ht="15" customHeight="1" spans="17:17">
      <c r="Q1420" s="194"/>
    </row>
    <row r="1421" ht="15" customHeight="1" spans="17:17">
      <c r="Q1421" s="194"/>
    </row>
    <row r="1422" ht="15" customHeight="1" spans="17:17">
      <c r="Q1422" s="194"/>
    </row>
    <row r="1423" ht="15" customHeight="1" spans="17:17">
      <c r="Q1423" s="194"/>
    </row>
    <row r="1424" ht="15" customHeight="1" spans="17:17">
      <c r="Q1424" s="194"/>
    </row>
    <row r="1425" ht="15" customHeight="1" spans="17:17">
      <c r="Q1425" s="194"/>
    </row>
    <row r="1426" ht="15" customHeight="1" spans="17:17">
      <c r="Q1426" s="194"/>
    </row>
    <row r="1427" ht="15" customHeight="1" spans="17:17">
      <c r="Q1427" s="194"/>
    </row>
    <row r="1428" ht="15" customHeight="1" spans="17:17">
      <c r="Q1428" s="194"/>
    </row>
    <row r="1429" ht="15" customHeight="1" spans="17:17">
      <c r="Q1429" s="194"/>
    </row>
    <row r="1430" ht="15" customHeight="1" spans="17:17">
      <c r="Q1430" s="194"/>
    </row>
    <row r="1431" ht="15" customHeight="1" spans="17:17">
      <c r="Q1431" s="194"/>
    </row>
    <row r="1432" ht="15" customHeight="1" spans="17:17">
      <c r="Q1432" s="194"/>
    </row>
    <row r="1433" ht="15" customHeight="1" spans="17:17">
      <c r="Q1433" s="194"/>
    </row>
    <row r="1434" ht="15" customHeight="1" spans="17:17">
      <c r="Q1434" s="194"/>
    </row>
    <row r="1435" ht="15" customHeight="1" spans="17:17">
      <c r="Q1435" s="194"/>
    </row>
    <row r="1436" ht="15" customHeight="1" spans="17:17">
      <c r="Q1436" s="194"/>
    </row>
    <row r="1437" ht="15" customHeight="1" spans="17:17">
      <c r="Q1437" s="194"/>
    </row>
    <row r="1438" ht="15" customHeight="1" spans="17:17">
      <c r="Q1438" s="194"/>
    </row>
    <row r="1439" ht="15" customHeight="1" spans="17:17">
      <c r="Q1439" s="194"/>
    </row>
    <row r="1440" ht="15" customHeight="1" spans="17:17">
      <c r="Q1440" s="194"/>
    </row>
    <row r="1441" ht="15" customHeight="1" spans="17:17">
      <c r="Q1441" s="194"/>
    </row>
    <row r="1442" ht="15" customHeight="1" spans="17:17">
      <c r="Q1442" s="194"/>
    </row>
    <row r="1443" ht="15" customHeight="1" spans="17:17">
      <c r="Q1443" s="194"/>
    </row>
    <row r="1444" ht="15" customHeight="1" spans="17:17">
      <c r="Q1444" s="194"/>
    </row>
    <row r="1445" ht="15" customHeight="1" spans="17:17">
      <c r="Q1445" s="194"/>
    </row>
    <row r="1446" ht="15" customHeight="1" spans="17:17">
      <c r="Q1446" s="194"/>
    </row>
    <row r="1447" ht="15" customHeight="1" spans="17:17">
      <c r="Q1447" s="194"/>
    </row>
    <row r="1448" ht="15" customHeight="1" spans="17:17">
      <c r="Q1448" s="194"/>
    </row>
    <row r="1449" ht="15" customHeight="1" spans="17:17">
      <c r="Q1449" s="194"/>
    </row>
    <row r="1450" ht="15" customHeight="1" spans="17:17">
      <c r="Q1450" s="194"/>
    </row>
    <row r="1451" ht="15" customHeight="1" spans="17:17">
      <c r="Q1451" s="194"/>
    </row>
    <row r="1452" ht="15" customHeight="1" spans="17:17">
      <c r="Q1452" s="194"/>
    </row>
    <row r="1453" ht="15" customHeight="1" spans="17:17">
      <c r="Q1453" s="194"/>
    </row>
    <row r="1454" ht="15" customHeight="1" spans="17:17">
      <c r="Q1454" s="194"/>
    </row>
    <row r="1455" ht="15" customHeight="1" spans="17:17">
      <c r="Q1455" s="194"/>
    </row>
    <row r="1456" ht="15" customHeight="1" spans="17:17">
      <c r="Q1456" s="194"/>
    </row>
    <row r="1457" ht="15" customHeight="1" spans="17:17">
      <c r="Q1457" s="194"/>
    </row>
    <row r="1458" ht="15" customHeight="1" spans="17:17">
      <c r="Q1458" s="194"/>
    </row>
    <row r="1459" ht="15" customHeight="1" spans="17:17">
      <c r="Q1459" s="194"/>
    </row>
    <row r="1460" ht="15" customHeight="1" spans="17:17">
      <c r="Q1460" s="194"/>
    </row>
    <row r="1461" ht="15" customHeight="1" spans="17:17">
      <c r="Q1461" s="194"/>
    </row>
    <row r="1462" ht="15" customHeight="1" spans="17:17">
      <c r="Q1462" s="194"/>
    </row>
    <row r="1463" ht="15" customHeight="1" spans="17:17">
      <c r="Q1463" s="194"/>
    </row>
    <row r="1464" ht="15" customHeight="1" spans="17:17">
      <c r="Q1464" s="194"/>
    </row>
    <row r="1465" ht="15" customHeight="1" spans="17:17">
      <c r="Q1465" s="194"/>
    </row>
    <row r="1466" ht="15" customHeight="1" spans="17:17">
      <c r="Q1466" s="194"/>
    </row>
    <row r="1467" ht="15" customHeight="1" spans="17:17">
      <c r="Q1467" s="194"/>
    </row>
    <row r="1468" ht="15" customHeight="1" spans="17:17">
      <c r="Q1468" s="194"/>
    </row>
    <row r="1469" ht="15" customHeight="1" spans="17:17">
      <c r="Q1469" s="194"/>
    </row>
    <row r="1470" ht="15" customHeight="1" spans="17:17">
      <c r="Q1470" s="194"/>
    </row>
    <row r="1471" ht="15" customHeight="1" spans="17:17">
      <c r="Q1471" s="194"/>
    </row>
    <row r="1472" ht="15" customHeight="1" spans="17:17">
      <c r="Q1472" s="194"/>
    </row>
    <row r="1473" ht="15" customHeight="1" spans="17:17">
      <c r="Q1473" s="194"/>
    </row>
    <row r="1474" ht="15" customHeight="1" spans="17:17">
      <c r="Q1474" s="194"/>
    </row>
    <row r="1475" ht="15" customHeight="1" spans="17:17">
      <c r="Q1475" s="194"/>
    </row>
    <row r="1476" ht="15" customHeight="1" spans="17:17">
      <c r="Q1476" s="194"/>
    </row>
    <row r="1477" ht="15" customHeight="1" spans="17:17">
      <c r="Q1477" s="194"/>
    </row>
    <row r="1478" ht="15" customHeight="1" spans="17:17">
      <c r="Q1478" s="194"/>
    </row>
    <row r="1479" ht="15" customHeight="1" spans="17:17">
      <c r="Q1479" s="194"/>
    </row>
    <row r="1480" ht="15" customHeight="1" spans="17:17">
      <c r="Q1480" s="194"/>
    </row>
    <row r="1481" ht="15" customHeight="1" spans="17:17">
      <c r="Q1481" s="194"/>
    </row>
    <row r="1482" ht="15" customHeight="1" spans="17:17">
      <c r="Q1482" s="194"/>
    </row>
    <row r="1483" ht="15" customHeight="1" spans="17:17">
      <c r="Q1483" s="194"/>
    </row>
    <row r="1484" ht="15" customHeight="1" spans="17:17">
      <c r="Q1484" s="194"/>
    </row>
    <row r="1485" ht="15" customHeight="1" spans="17:17">
      <c r="Q1485" s="194"/>
    </row>
    <row r="1486" ht="15" customHeight="1" spans="17:17">
      <c r="Q1486" s="194"/>
    </row>
    <row r="1487" ht="15" customHeight="1" spans="17:17">
      <c r="Q1487" s="194"/>
    </row>
    <row r="1488" ht="15" customHeight="1" spans="17:17">
      <c r="Q1488" s="194"/>
    </row>
    <row r="1489" ht="15" customHeight="1" spans="17:17">
      <c r="Q1489" s="194"/>
    </row>
    <row r="1490" ht="15" customHeight="1" spans="17:17">
      <c r="Q1490" s="194"/>
    </row>
    <row r="1491" ht="15" customHeight="1" spans="17:17">
      <c r="Q1491" s="194"/>
    </row>
    <row r="1492" ht="15" customHeight="1" spans="17:17">
      <c r="Q1492" s="194"/>
    </row>
    <row r="1493" ht="15" customHeight="1" spans="17:17">
      <c r="Q1493" s="194"/>
    </row>
    <row r="1494" ht="15" customHeight="1" spans="17:17">
      <c r="Q1494" s="194"/>
    </row>
    <row r="1495" ht="15" customHeight="1" spans="17:17">
      <c r="Q1495" s="194"/>
    </row>
    <row r="1496" ht="15" customHeight="1" spans="17:17">
      <c r="Q1496" s="194"/>
    </row>
    <row r="1497" ht="15" customHeight="1" spans="17:17">
      <c r="Q1497" s="194"/>
    </row>
    <row r="1498" ht="15" customHeight="1" spans="17:17">
      <c r="Q1498" s="194"/>
    </row>
    <row r="1499" ht="15" customHeight="1" spans="17:17">
      <c r="Q1499" s="194"/>
    </row>
    <row r="1500" ht="15" customHeight="1" spans="17:17">
      <c r="Q1500" s="194"/>
    </row>
    <row r="1501" ht="15" customHeight="1" spans="17:17">
      <c r="Q1501" s="194"/>
    </row>
    <row r="1502" ht="15" customHeight="1" spans="17:17">
      <c r="Q1502" s="194"/>
    </row>
    <row r="1503" ht="15" customHeight="1" spans="17:17">
      <c r="Q1503" s="194"/>
    </row>
    <row r="1504" ht="15" customHeight="1" spans="17:17">
      <c r="Q1504" s="194"/>
    </row>
    <row r="1505" ht="15" customHeight="1" spans="17:17">
      <c r="Q1505" s="194"/>
    </row>
    <row r="1506" ht="15" customHeight="1" spans="17:17">
      <c r="Q1506" s="194"/>
    </row>
    <row r="1507" ht="15" customHeight="1" spans="17:17">
      <c r="Q1507" s="194"/>
    </row>
    <row r="1508" ht="15" customHeight="1" spans="17:17">
      <c r="Q1508" s="194"/>
    </row>
    <row r="1509" ht="15" customHeight="1" spans="17:17">
      <c r="Q1509" s="194"/>
    </row>
    <row r="1510" ht="15" customHeight="1" spans="17:17">
      <c r="Q1510" s="194"/>
    </row>
    <row r="1511" ht="15" customHeight="1" spans="17:17">
      <c r="Q1511" s="194"/>
    </row>
    <row r="1512" ht="15" customHeight="1" spans="17:17">
      <c r="Q1512" s="194"/>
    </row>
    <row r="1513" ht="15" customHeight="1" spans="17:17">
      <c r="Q1513" s="194"/>
    </row>
    <row r="1514" ht="15" customHeight="1" spans="17:17">
      <c r="Q1514" s="194"/>
    </row>
    <row r="1515" ht="15" customHeight="1" spans="17:17">
      <c r="Q1515" s="194"/>
    </row>
    <row r="1516" ht="15" customHeight="1" spans="17:17">
      <c r="Q1516" s="194"/>
    </row>
    <row r="1517" ht="15" customHeight="1" spans="17:17">
      <c r="Q1517" s="194"/>
    </row>
    <row r="1518" ht="15" customHeight="1" spans="17:17">
      <c r="Q1518" s="194"/>
    </row>
    <row r="1519" ht="15" customHeight="1" spans="17:17">
      <c r="Q1519" s="194"/>
    </row>
    <row r="1520" ht="15" customHeight="1" spans="17:17">
      <c r="Q1520" s="194"/>
    </row>
    <row r="1521" ht="15" customHeight="1" spans="17:17">
      <c r="Q1521" s="194"/>
    </row>
    <row r="1522" ht="15" customHeight="1" spans="17:17">
      <c r="Q1522" s="194"/>
    </row>
    <row r="1523" ht="15" customHeight="1" spans="17:17">
      <c r="Q1523" s="194"/>
    </row>
    <row r="1524" ht="15" customHeight="1" spans="17:17">
      <c r="Q1524" s="194"/>
    </row>
    <row r="1525" ht="15" customHeight="1" spans="17:17">
      <c r="Q1525" s="194"/>
    </row>
    <row r="1526" ht="15" customHeight="1" spans="17:17">
      <c r="Q1526" s="194"/>
    </row>
    <row r="1527" ht="15" customHeight="1" spans="17:17">
      <c r="Q1527" s="194"/>
    </row>
    <row r="1528" ht="15" customHeight="1" spans="17:17">
      <c r="Q1528" s="194"/>
    </row>
    <row r="1529" ht="15" customHeight="1" spans="17:17">
      <c r="Q1529" s="194"/>
    </row>
    <row r="1530" ht="15" customHeight="1" spans="17:17">
      <c r="Q1530" s="194"/>
    </row>
    <row r="1531" ht="15" customHeight="1" spans="17:17">
      <c r="Q1531" s="194"/>
    </row>
    <row r="1532" ht="15" customHeight="1" spans="17:17">
      <c r="Q1532" s="194"/>
    </row>
    <row r="1533" ht="15" customHeight="1" spans="17:17">
      <c r="Q1533" s="194"/>
    </row>
    <row r="1534" ht="15" customHeight="1" spans="17:17">
      <c r="Q1534" s="194"/>
    </row>
    <row r="1535" ht="15" customHeight="1" spans="17:17">
      <c r="Q1535" s="194"/>
    </row>
    <row r="1536" ht="15" customHeight="1" spans="17:17">
      <c r="Q1536" s="194"/>
    </row>
    <row r="1537" ht="15" customHeight="1" spans="17:17">
      <c r="Q1537" s="194"/>
    </row>
    <row r="1538" ht="15" customHeight="1" spans="17:17">
      <c r="Q1538" s="194"/>
    </row>
    <row r="1539" ht="15" customHeight="1" spans="17:17">
      <c r="Q1539" s="194"/>
    </row>
    <row r="1540" ht="15" customHeight="1" spans="17:17">
      <c r="Q1540" s="194"/>
    </row>
    <row r="1541" ht="15" customHeight="1" spans="17:17">
      <c r="Q1541" s="194"/>
    </row>
    <row r="1542" ht="15" customHeight="1" spans="17:17">
      <c r="Q1542" s="194"/>
    </row>
    <row r="1543" ht="15" customHeight="1" spans="17:17">
      <c r="Q1543" s="194"/>
    </row>
    <row r="1544" ht="15" customHeight="1" spans="17:17">
      <c r="Q1544" s="194"/>
    </row>
    <row r="1545" ht="15" customHeight="1" spans="17:17">
      <c r="Q1545" s="194"/>
    </row>
    <row r="1546" ht="15" customHeight="1" spans="17:17">
      <c r="Q1546" s="194"/>
    </row>
    <row r="1547" ht="15" customHeight="1" spans="17:17">
      <c r="Q1547" s="194"/>
    </row>
    <row r="1548" ht="15" customHeight="1" spans="17:17">
      <c r="Q1548" s="194"/>
    </row>
    <row r="1549" ht="15" customHeight="1" spans="17:17">
      <c r="Q1549" s="194"/>
    </row>
    <row r="1550" ht="15" customHeight="1" spans="17:17">
      <c r="Q1550" s="194"/>
    </row>
    <row r="1551" ht="15" customHeight="1" spans="17:17">
      <c r="Q1551" s="194"/>
    </row>
    <row r="1552" ht="15" customHeight="1" spans="17:17">
      <c r="Q1552" s="194"/>
    </row>
    <row r="1553" ht="15" customHeight="1" spans="17:17">
      <c r="Q1553" s="194"/>
    </row>
    <row r="1554" ht="15" customHeight="1" spans="17:17">
      <c r="Q1554" s="194"/>
    </row>
    <row r="1555" ht="15" customHeight="1" spans="17:17">
      <c r="Q1555" s="194"/>
    </row>
    <row r="1556" ht="15" customHeight="1" spans="17:17">
      <c r="Q1556" s="194"/>
    </row>
    <row r="1557" ht="15" customHeight="1" spans="17:17">
      <c r="Q1557" s="194"/>
    </row>
    <row r="1558" ht="15" customHeight="1" spans="17:17">
      <c r="Q1558" s="194"/>
    </row>
    <row r="1559" ht="15" customHeight="1" spans="17:17">
      <c r="Q1559" s="194"/>
    </row>
    <row r="1560" ht="15" customHeight="1" spans="17:17">
      <c r="Q1560" s="194"/>
    </row>
    <row r="1561" ht="15" customHeight="1" spans="17:17">
      <c r="Q1561" s="194"/>
    </row>
    <row r="1562" ht="15" customHeight="1" spans="17:17">
      <c r="Q1562" s="194"/>
    </row>
    <row r="1563" ht="15" customHeight="1" spans="17:17">
      <c r="Q1563" s="194"/>
    </row>
    <row r="1564" ht="15" customHeight="1" spans="17:17">
      <c r="Q1564" s="194"/>
    </row>
    <row r="1565" ht="15" customHeight="1" spans="17:17">
      <c r="Q1565" s="194"/>
    </row>
    <row r="1566" ht="15" customHeight="1" spans="17:17">
      <c r="Q1566" s="194"/>
    </row>
    <row r="1567" ht="15" customHeight="1" spans="17:17">
      <c r="Q1567" s="194"/>
    </row>
    <row r="1568" ht="15" customHeight="1" spans="17:17">
      <c r="Q1568" s="194"/>
    </row>
    <row r="1569" ht="15" customHeight="1" spans="17:17">
      <c r="Q1569" s="194"/>
    </row>
    <row r="1570" ht="15" customHeight="1" spans="17:17">
      <c r="Q1570" s="194"/>
    </row>
    <row r="1571" ht="15" customHeight="1" spans="17:17">
      <c r="Q1571" s="194"/>
    </row>
    <row r="1572" ht="15" customHeight="1" spans="17:17">
      <c r="Q1572" s="194"/>
    </row>
    <row r="1573" ht="15" customHeight="1" spans="17:17">
      <c r="Q1573" s="194"/>
    </row>
    <row r="1574" ht="15" customHeight="1" spans="17:17">
      <c r="Q1574" s="194"/>
    </row>
    <row r="1575" ht="15" customHeight="1" spans="17:17">
      <c r="Q1575" s="194"/>
    </row>
    <row r="1576" ht="15" customHeight="1" spans="17:17">
      <c r="Q1576" s="194"/>
    </row>
    <row r="1577" ht="15" customHeight="1" spans="17:17">
      <c r="Q1577" s="194"/>
    </row>
    <row r="1578" ht="15" customHeight="1" spans="17:17">
      <c r="Q1578" s="194"/>
    </row>
    <row r="1579" ht="15" customHeight="1" spans="17:17">
      <c r="Q1579" s="194"/>
    </row>
    <row r="1580" ht="15" customHeight="1" spans="17:17">
      <c r="Q1580" s="194"/>
    </row>
    <row r="1581" ht="15" customHeight="1" spans="17:17">
      <c r="Q1581" s="194"/>
    </row>
    <row r="1582" ht="15" customHeight="1" spans="17:17">
      <c r="Q1582" s="194"/>
    </row>
    <row r="1583" ht="15" customHeight="1" spans="17:17">
      <c r="Q1583" s="194"/>
    </row>
    <row r="1584" ht="15" customHeight="1" spans="17:17">
      <c r="Q1584" s="194"/>
    </row>
    <row r="1585" ht="15" customHeight="1" spans="17:17">
      <c r="Q1585" s="194"/>
    </row>
    <row r="1586" ht="15" customHeight="1" spans="17:17">
      <c r="Q1586" s="194"/>
    </row>
    <row r="1587" ht="15" customHeight="1" spans="17:17">
      <c r="Q1587" s="194"/>
    </row>
    <row r="1588" ht="15" customHeight="1" spans="17:17">
      <c r="Q1588" s="194"/>
    </row>
    <row r="1589" ht="15" customHeight="1" spans="17:17">
      <c r="Q1589" s="194"/>
    </row>
    <row r="1590" ht="15" customHeight="1" spans="17:17">
      <c r="Q1590" s="194"/>
    </row>
    <row r="1591" ht="15" customHeight="1" spans="17:17">
      <c r="Q1591" s="194"/>
    </row>
    <row r="1592" ht="15" customHeight="1" spans="17:17">
      <c r="Q1592" s="194"/>
    </row>
    <row r="1593" ht="15" customHeight="1" spans="17:17">
      <c r="Q1593" s="194"/>
    </row>
    <row r="1594" ht="15" customHeight="1" spans="17:17">
      <c r="Q1594" s="194"/>
    </row>
    <row r="1595" ht="15" customHeight="1" spans="17:17">
      <c r="Q1595" s="194"/>
    </row>
    <row r="1596" ht="15" customHeight="1" spans="17:17">
      <c r="Q1596" s="194"/>
    </row>
    <row r="1597" ht="15" customHeight="1" spans="17:17">
      <c r="Q1597" s="194"/>
    </row>
    <row r="1598" ht="15" customHeight="1" spans="17:17">
      <c r="Q1598" s="194"/>
    </row>
    <row r="1599" ht="15" customHeight="1" spans="17:17">
      <c r="Q1599" s="194"/>
    </row>
    <row r="1600" ht="15" customHeight="1" spans="17:17">
      <c r="Q1600" s="194"/>
    </row>
    <row r="1601" ht="15" customHeight="1" spans="17:17">
      <c r="Q1601" s="194"/>
    </row>
    <row r="1602" ht="15" customHeight="1" spans="17:17">
      <c r="Q1602" s="194"/>
    </row>
    <row r="1603" ht="15" customHeight="1" spans="17:17">
      <c r="Q1603" s="194"/>
    </row>
    <row r="1604" ht="15" customHeight="1" spans="17:17">
      <c r="Q1604" s="194"/>
    </row>
    <row r="1605" ht="15" customHeight="1" spans="17:17">
      <c r="Q1605" s="194"/>
    </row>
    <row r="1606" ht="15" customHeight="1" spans="17:17">
      <c r="Q1606" s="194"/>
    </row>
    <row r="1607" ht="15" customHeight="1" spans="17:17">
      <c r="Q1607" s="194"/>
    </row>
    <row r="1608" ht="15" customHeight="1" spans="17:17">
      <c r="Q1608" s="194"/>
    </row>
    <row r="1609" ht="15" customHeight="1" spans="17:17">
      <c r="Q1609" s="194"/>
    </row>
    <row r="1610" ht="15" customHeight="1" spans="17:17">
      <c r="Q1610" s="194"/>
    </row>
    <row r="1611" ht="15" customHeight="1" spans="17:17">
      <c r="Q1611" s="194"/>
    </row>
    <row r="1612" ht="15" customHeight="1" spans="17:17">
      <c r="Q1612" s="194"/>
    </row>
    <row r="1613" ht="15" customHeight="1" spans="17:17">
      <c r="Q1613" s="194"/>
    </row>
    <row r="1614" ht="15" customHeight="1" spans="17:17">
      <c r="Q1614" s="194"/>
    </row>
    <row r="1615" ht="15" customHeight="1" spans="17:17">
      <c r="Q1615" s="194"/>
    </row>
    <row r="1616" ht="15" customHeight="1" spans="17:17">
      <c r="Q1616" s="194"/>
    </row>
    <row r="1617" ht="15" customHeight="1" spans="17:17">
      <c r="Q1617" s="194"/>
    </row>
    <row r="1618" ht="15" customHeight="1" spans="17:17">
      <c r="Q1618" s="194"/>
    </row>
    <row r="1619" ht="15" customHeight="1" spans="17:17">
      <c r="Q1619" s="194"/>
    </row>
    <row r="1620" ht="15" customHeight="1" spans="17:17">
      <c r="Q1620" s="194"/>
    </row>
    <row r="1621" ht="15" customHeight="1" spans="17:17">
      <c r="Q1621" s="194"/>
    </row>
    <row r="1622" ht="15" customHeight="1" spans="17:17">
      <c r="Q1622" s="194"/>
    </row>
    <row r="1623" ht="15" customHeight="1" spans="17:17">
      <c r="Q1623" s="194"/>
    </row>
    <row r="1624" ht="15" customHeight="1" spans="17:17">
      <c r="Q1624" s="194"/>
    </row>
    <row r="1625" ht="15" customHeight="1" spans="17:17">
      <c r="Q1625" s="194"/>
    </row>
    <row r="1626" ht="15" customHeight="1" spans="17:17">
      <c r="Q1626" s="194"/>
    </row>
    <row r="1627" ht="15" customHeight="1" spans="17:17">
      <c r="Q1627" s="194"/>
    </row>
    <row r="1628" ht="15" customHeight="1" spans="17:17">
      <c r="Q1628" s="194"/>
    </row>
    <row r="1629" ht="15" customHeight="1" spans="17:17">
      <c r="Q1629" s="194"/>
    </row>
    <row r="1630" ht="15" customHeight="1" spans="17:17">
      <c r="Q1630" s="194"/>
    </row>
    <row r="1631" ht="15" customHeight="1" spans="17:17">
      <c r="Q1631" s="194"/>
    </row>
    <row r="1632" ht="15" customHeight="1" spans="17:17">
      <c r="Q1632" s="194"/>
    </row>
    <row r="1633" ht="15" customHeight="1" spans="17:17">
      <c r="Q1633" s="194"/>
    </row>
    <row r="1634" ht="15" customHeight="1" spans="17:17">
      <c r="Q1634" s="194"/>
    </row>
    <row r="1635" ht="15" customHeight="1" spans="17:17">
      <c r="Q1635" s="194"/>
    </row>
    <row r="1636" ht="15" customHeight="1" spans="17:17">
      <c r="Q1636" s="194"/>
    </row>
    <row r="1637" ht="15" customHeight="1" spans="17:17">
      <c r="Q1637" s="194"/>
    </row>
    <row r="1638" ht="15" customHeight="1" spans="17:17">
      <c r="Q1638" s="194"/>
    </row>
    <row r="1639" ht="15" customHeight="1" spans="17:17">
      <c r="Q1639" s="194"/>
    </row>
    <row r="1640" ht="15" customHeight="1" spans="17:17">
      <c r="Q1640" s="194"/>
    </row>
    <row r="1641" ht="15" customHeight="1" spans="17:17">
      <c r="Q1641" s="194"/>
    </row>
    <row r="1642" ht="15" customHeight="1" spans="17:17">
      <c r="Q1642" s="194"/>
    </row>
    <row r="1643" ht="15" customHeight="1" spans="17:17">
      <c r="Q1643" s="194"/>
    </row>
    <row r="1644" ht="15" customHeight="1" spans="17:17">
      <c r="Q1644" s="194"/>
    </row>
    <row r="1645" ht="15" customHeight="1" spans="17:17">
      <c r="Q1645" s="194"/>
    </row>
    <row r="1646" ht="15" customHeight="1" spans="17:17">
      <c r="Q1646" s="194"/>
    </row>
    <row r="1647" ht="15" customHeight="1" spans="17:17">
      <c r="Q1647" s="194"/>
    </row>
    <row r="1648" ht="15" customHeight="1" spans="17:17">
      <c r="Q1648" s="194"/>
    </row>
    <row r="1649" ht="15" customHeight="1" spans="17:17">
      <c r="Q1649" s="194"/>
    </row>
    <row r="1650" ht="15" customHeight="1" spans="17:17">
      <c r="Q1650" s="194"/>
    </row>
    <row r="1651" ht="15" customHeight="1" spans="17:17">
      <c r="Q1651" s="194"/>
    </row>
    <row r="1652" ht="15" customHeight="1" spans="17:17">
      <c r="Q1652" s="194"/>
    </row>
    <row r="1653" ht="15" customHeight="1" spans="17:17">
      <c r="Q1653" s="194"/>
    </row>
    <row r="1654" ht="15" customHeight="1" spans="17:17">
      <c r="Q1654" s="194"/>
    </row>
    <row r="1655" ht="15" customHeight="1" spans="17:17">
      <c r="Q1655" s="194"/>
    </row>
    <row r="1656" ht="15" customHeight="1" spans="17:17">
      <c r="Q1656" s="194"/>
    </row>
    <row r="1657" ht="15" customHeight="1" spans="17:17">
      <c r="Q1657" s="194"/>
    </row>
    <row r="1658" ht="15" customHeight="1" spans="17:17">
      <c r="Q1658" s="194"/>
    </row>
    <row r="1659" ht="15" customHeight="1" spans="17:17">
      <c r="Q1659" s="194"/>
    </row>
    <row r="1660" ht="15" customHeight="1" spans="17:17">
      <c r="Q1660" s="194"/>
    </row>
    <row r="1661" ht="15" customHeight="1" spans="17:17">
      <c r="Q1661" s="194"/>
    </row>
    <row r="1662" ht="15" customHeight="1" spans="17:17">
      <c r="Q1662" s="194"/>
    </row>
    <row r="1663" ht="15" customHeight="1" spans="17:17">
      <c r="Q1663" s="194"/>
    </row>
    <row r="1664" ht="15" customHeight="1" spans="17:17">
      <c r="Q1664" s="194"/>
    </row>
    <row r="1665" ht="15" customHeight="1" spans="17:17">
      <c r="Q1665" s="194"/>
    </row>
    <row r="1666" ht="15" customHeight="1" spans="17:17">
      <c r="Q1666" s="194"/>
    </row>
    <row r="1667" ht="15" customHeight="1" spans="17:17">
      <c r="Q1667" s="194"/>
    </row>
    <row r="1668" ht="15" customHeight="1" spans="17:17">
      <c r="Q1668" s="194"/>
    </row>
    <row r="1669" ht="15" customHeight="1" spans="17:17">
      <c r="Q1669" s="194"/>
    </row>
    <row r="1670" ht="15" customHeight="1" spans="17:17">
      <c r="Q1670" s="194"/>
    </row>
    <row r="1671" ht="15" customHeight="1" spans="17:17">
      <c r="Q1671" s="194"/>
    </row>
    <row r="1672" ht="15" customHeight="1" spans="17:17">
      <c r="Q1672" s="194"/>
    </row>
    <row r="1673" ht="15" customHeight="1" spans="17:17">
      <c r="Q1673" s="194"/>
    </row>
    <row r="1674" ht="15" customHeight="1" spans="17:17">
      <c r="Q1674" s="194"/>
    </row>
    <row r="1675" ht="15" customHeight="1" spans="17:17">
      <c r="Q1675" s="194"/>
    </row>
    <row r="1676" ht="15" customHeight="1" spans="17:17">
      <c r="Q1676" s="194"/>
    </row>
    <row r="1677" ht="15" customHeight="1" spans="17:17">
      <c r="Q1677" s="194"/>
    </row>
    <row r="1678" ht="15" customHeight="1" spans="17:17">
      <c r="Q1678" s="194"/>
    </row>
    <row r="1679" ht="15" customHeight="1" spans="17:17">
      <c r="Q1679" s="194"/>
    </row>
    <row r="1680" ht="15" customHeight="1" spans="17:17">
      <c r="Q1680" s="194"/>
    </row>
    <row r="1681" ht="15" customHeight="1" spans="17:17">
      <c r="Q1681" s="194"/>
    </row>
    <row r="1682" ht="15" customHeight="1" spans="17:17">
      <c r="Q1682" s="194"/>
    </row>
    <row r="1683" ht="15" customHeight="1" spans="17:17">
      <c r="Q1683" s="194"/>
    </row>
    <row r="1684" ht="15" customHeight="1" spans="17:17">
      <c r="Q1684" s="194"/>
    </row>
    <row r="1685" ht="15" customHeight="1" spans="17:17">
      <c r="Q1685" s="194"/>
    </row>
    <row r="1686" ht="15" customHeight="1" spans="17:17">
      <c r="Q1686" s="194"/>
    </row>
    <row r="1687" ht="15" customHeight="1" spans="17:17">
      <c r="Q1687" s="194"/>
    </row>
    <row r="1688" ht="15" customHeight="1" spans="17:17">
      <c r="Q1688" s="194"/>
    </row>
    <row r="1689" ht="15" customHeight="1" spans="17:17">
      <c r="Q1689" s="194"/>
    </row>
    <row r="1690" ht="15" customHeight="1" spans="17:17">
      <c r="Q1690" s="194"/>
    </row>
    <row r="1691" ht="15" customHeight="1" spans="17:17">
      <c r="Q1691" s="194"/>
    </row>
    <row r="1692" ht="15" customHeight="1" spans="17:17">
      <c r="Q1692" s="194"/>
    </row>
    <row r="1693" ht="15" customHeight="1" spans="17:17">
      <c r="Q1693" s="194"/>
    </row>
    <row r="1694" ht="15" customHeight="1" spans="17:17">
      <c r="Q1694" s="194"/>
    </row>
    <row r="1695" ht="15" customHeight="1" spans="17:17">
      <c r="Q1695" s="194"/>
    </row>
    <row r="1696" ht="15" customHeight="1" spans="17:17">
      <c r="Q1696" s="194"/>
    </row>
    <row r="1697" ht="15" customHeight="1" spans="17:17">
      <c r="Q1697" s="194"/>
    </row>
    <row r="1698" ht="15" customHeight="1" spans="17:17">
      <c r="Q1698" s="194"/>
    </row>
    <row r="1699" ht="15" customHeight="1" spans="17:17">
      <c r="Q1699" s="194"/>
    </row>
    <row r="1700" ht="15" customHeight="1" spans="17:17">
      <c r="Q1700" s="194"/>
    </row>
    <row r="1701" ht="15" customHeight="1" spans="17:17">
      <c r="Q1701" s="194"/>
    </row>
    <row r="1702" ht="15" customHeight="1" spans="17:17">
      <c r="Q1702" s="194"/>
    </row>
    <row r="1703" ht="15" customHeight="1" spans="17:17">
      <c r="Q1703" s="194"/>
    </row>
    <row r="1704" ht="15" customHeight="1" spans="17:17">
      <c r="Q1704" s="194"/>
    </row>
    <row r="1705" ht="15" customHeight="1" spans="17:17">
      <c r="Q1705" s="194"/>
    </row>
    <row r="1706" ht="15" customHeight="1" spans="17:17">
      <c r="Q1706" s="194"/>
    </row>
    <row r="1707" ht="15" customHeight="1" spans="17:17">
      <c r="Q1707" s="194"/>
    </row>
    <row r="1708" ht="15" customHeight="1" spans="17:17">
      <c r="Q1708" s="194"/>
    </row>
    <row r="1709" ht="15" customHeight="1" spans="17:17">
      <c r="Q1709" s="194"/>
    </row>
    <row r="1710" ht="15" customHeight="1" spans="17:17">
      <c r="Q1710" s="194"/>
    </row>
    <row r="1711" ht="15" customHeight="1" spans="17:17">
      <c r="Q1711" s="194"/>
    </row>
    <row r="1712" ht="15" customHeight="1" spans="17:17">
      <c r="Q1712" s="194"/>
    </row>
    <row r="1713" ht="15" customHeight="1" spans="17:17">
      <c r="Q1713" s="194"/>
    </row>
    <row r="1714" ht="15" customHeight="1" spans="17:17">
      <c r="Q1714" s="194"/>
    </row>
    <row r="1715" ht="15" customHeight="1" spans="17:17">
      <c r="Q1715" s="194"/>
    </row>
    <row r="1716" ht="15" customHeight="1" spans="17:17">
      <c r="Q1716" s="194"/>
    </row>
    <row r="1717" ht="15" customHeight="1" spans="17:17">
      <c r="Q1717" s="194"/>
    </row>
    <row r="1718" ht="15" customHeight="1" spans="17:17">
      <c r="Q1718" s="194"/>
    </row>
    <row r="1719" ht="15" customHeight="1" spans="17:17">
      <c r="Q1719" s="194"/>
    </row>
    <row r="1720" ht="15" customHeight="1" spans="17:17">
      <c r="Q1720" s="194"/>
    </row>
    <row r="1721" ht="15" customHeight="1" spans="17:17">
      <c r="Q1721" s="194"/>
    </row>
    <row r="1722" ht="15" customHeight="1" spans="17:17">
      <c r="Q1722" s="194"/>
    </row>
    <row r="1723" ht="15" customHeight="1" spans="17:17">
      <c r="Q1723" s="194"/>
    </row>
    <row r="1724" ht="15" customHeight="1" spans="17:17">
      <c r="Q1724" s="194"/>
    </row>
    <row r="1725" ht="15" customHeight="1" spans="17:17">
      <c r="Q1725" s="194"/>
    </row>
    <row r="1726" ht="15" customHeight="1" spans="17:17">
      <c r="Q1726" s="194"/>
    </row>
    <row r="1727" ht="15" customHeight="1" spans="17:17">
      <c r="Q1727" s="194"/>
    </row>
    <row r="1728" ht="15" customHeight="1" spans="17:17">
      <c r="Q1728" s="194"/>
    </row>
    <row r="1729" ht="15" customHeight="1" spans="17:17">
      <c r="Q1729" s="194"/>
    </row>
    <row r="1730" ht="15" customHeight="1" spans="17:17">
      <c r="Q1730" s="194"/>
    </row>
    <row r="1731" ht="15" customHeight="1" spans="17:17">
      <c r="Q1731" s="194"/>
    </row>
    <row r="1732" ht="15" customHeight="1" spans="17:17">
      <c r="Q1732" s="194"/>
    </row>
    <row r="1733" ht="15" customHeight="1" spans="17:17">
      <c r="Q1733" s="194"/>
    </row>
    <row r="1734" ht="15" customHeight="1" spans="17:17">
      <c r="Q1734" s="194"/>
    </row>
    <row r="1735" ht="15" customHeight="1" spans="17:17">
      <c r="Q1735" s="194"/>
    </row>
    <row r="1736" ht="15" customHeight="1" spans="17:17">
      <c r="Q1736" s="194"/>
    </row>
    <row r="1737" ht="15" customHeight="1" spans="17:17">
      <c r="Q1737" s="194"/>
    </row>
    <row r="1738" ht="15" customHeight="1" spans="17:17">
      <c r="Q1738" s="194"/>
    </row>
    <row r="1739" ht="15" customHeight="1" spans="17:17">
      <c r="Q1739" s="194"/>
    </row>
    <row r="1740" ht="15" customHeight="1" spans="17:17">
      <c r="Q1740" s="194"/>
    </row>
    <row r="1741" ht="15" customHeight="1" spans="17:17">
      <c r="Q1741" s="194"/>
    </row>
    <row r="1742" ht="15" customHeight="1" spans="17:17">
      <c r="Q1742" s="194"/>
    </row>
    <row r="1743" ht="15" customHeight="1" spans="17:17">
      <c r="Q1743" s="194"/>
    </row>
    <row r="1744" ht="15" customHeight="1" spans="17:17">
      <c r="Q1744" s="194"/>
    </row>
    <row r="1745" ht="15" customHeight="1" spans="17:17">
      <c r="Q1745" s="194"/>
    </row>
    <row r="1746" ht="15" customHeight="1" spans="17:17">
      <c r="Q1746" s="194"/>
    </row>
    <row r="1747" ht="15" customHeight="1" spans="17:17">
      <c r="Q1747" s="194"/>
    </row>
    <row r="1748" ht="15" customHeight="1" spans="17:17">
      <c r="Q1748" s="194"/>
    </row>
    <row r="1749" ht="15" customHeight="1" spans="17:17">
      <c r="Q1749" s="194"/>
    </row>
    <row r="1750" ht="15" customHeight="1" spans="17:17">
      <c r="Q1750" s="194"/>
    </row>
    <row r="1751" ht="15" customHeight="1" spans="17:17">
      <c r="Q1751" s="194"/>
    </row>
    <row r="1752" ht="15" customHeight="1" spans="17:17">
      <c r="Q1752" s="194"/>
    </row>
    <row r="1753" ht="15" customHeight="1" spans="17:17">
      <c r="Q1753" s="194"/>
    </row>
    <row r="1754" ht="15" customHeight="1" spans="17:17">
      <c r="Q1754" s="194"/>
    </row>
    <row r="1755" ht="15" customHeight="1" spans="17:17">
      <c r="Q1755" s="194"/>
    </row>
    <row r="1756" ht="15" customHeight="1" spans="17:17">
      <c r="Q1756" s="194"/>
    </row>
    <row r="1757" ht="15" customHeight="1" spans="17:17">
      <c r="Q1757" s="194"/>
    </row>
    <row r="1758" ht="15" customHeight="1" spans="17:17">
      <c r="Q1758" s="194"/>
    </row>
    <row r="1759" ht="15" customHeight="1" spans="17:17">
      <c r="Q1759" s="194"/>
    </row>
    <row r="1760" ht="15" customHeight="1" spans="17:17">
      <c r="Q1760" s="194"/>
    </row>
    <row r="1761" ht="15" customHeight="1" spans="17:17">
      <c r="Q1761" s="194"/>
    </row>
    <row r="1762" ht="15" customHeight="1" spans="17:17">
      <c r="Q1762" s="194"/>
    </row>
    <row r="1763" ht="15" customHeight="1" spans="17:17">
      <c r="Q1763" s="194"/>
    </row>
    <row r="1764" ht="15" customHeight="1" spans="17:17">
      <c r="Q1764" s="194"/>
    </row>
    <row r="1765" ht="15" customHeight="1" spans="17:17">
      <c r="Q1765" s="194"/>
    </row>
    <row r="1766" ht="15" customHeight="1" spans="17:17">
      <c r="Q1766" s="194"/>
    </row>
    <row r="1767" ht="15" customHeight="1" spans="17:17">
      <c r="Q1767" s="194"/>
    </row>
    <row r="1768" ht="15" customHeight="1" spans="17:17">
      <c r="Q1768" s="194"/>
    </row>
    <row r="1769" ht="15" customHeight="1" spans="17:17">
      <c r="Q1769" s="194"/>
    </row>
    <row r="1770" ht="15" customHeight="1" spans="17:17">
      <c r="Q1770" s="194"/>
    </row>
    <row r="1771" ht="15" customHeight="1" spans="17:17">
      <c r="Q1771" s="194"/>
    </row>
    <row r="1772" ht="15" customHeight="1" spans="17:17">
      <c r="Q1772" s="194"/>
    </row>
    <row r="1773" ht="15" customHeight="1" spans="17:17">
      <c r="Q1773" s="194"/>
    </row>
    <row r="1774" ht="15" customHeight="1" spans="17:17">
      <c r="Q1774" s="194"/>
    </row>
    <row r="1775" ht="15" customHeight="1" spans="17:17">
      <c r="Q1775" s="194"/>
    </row>
    <row r="1776" ht="15" customHeight="1" spans="17:17">
      <c r="Q1776" s="194"/>
    </row>
    <row r="1777" ht="15" customHeight="1" spans="17:17">
      <c r="Q1777" s="194"/>
    </row>
    <row r="1778" ht="15" customHeight="1" spans="17:17">
      <c r="Q1778" s="194"/>
    </row>
    <row r="1779" ht="15" customHeight="1" spans="17:17">
      <c r="Q1779" s="194"/>
    </row>
    <row r="1780" ht="15" customHeight="1" spans="17:17">
      <c r="Q1780" s="194"/>
    </row>
    <row r="1781" ht="15" customHeight="1" spans="17:17">
      <c r="Q1781" s="194"/>
    </row>
    <row r="1782" ht="15" customHeight="1" spans="17:17">
      <c r="Q1782" s="194"/>
    </row>
    <row r="1783" ht="15" customHeight="1" spans="17:17">
      <c r="Q1783" s="194"/>
    </row>
    <row r="1784" ht="15" customHeight="1" spans="17:17">
      <c r="Q1784" s="194"/>
    </row>
    <row r="1785" ht="15" customHeight="1" spans="17:17">
      <c r="Q1785" s="194"/>
    </row>
    <row r="1786" ht="15" customHeight="1" spans="17:17">
      <c r="Q1786" s="194"/>
    </row>
    <row r="1787" ht="15" customHeight="1" spans="17:17">
      <c r="Q1787" s="194"/>
    </row>
    <row r="1788" ht="15" customHeight="1" spans="17:17">
      <c r="Q1788" s="194"/>
    </row>
    <row r="1789" ht="15" customHeight="1" spans="17:17">
      <c r="Q1789" s="194"/>
    </row>
    <row r="1790" ht="15" customHeight="1" spans="17:17">
      <c r="Q1790" s="194"/>
    </row>
    <row r="1791" ht="15" customHeight="1" spans="17:17">
      <c r="Q1791" s="194"/>
    </row>
    <row r="1792" ht="15" customHeight="1" spans="17:17">
      <c r="Q1792" s="194"/>
    </row>
    <row r="1793" ht="15" customHeight="1" spans="17:17">
      <c r="Q1793" s="194"/>
    </row>
    <row r="1794" ht="15" customHeight="1" spans="17:17">
      <c r="Q1794" s="194"/>
    </row>
    <row r="1795" ht="15" customHeight="1" spans="17:17">
      <c r="Q1795" s="194"/>
    </row>
    <row r="1796" ht="15" customHeight="1" spans="17:17">
      <c r="Q1796" s="194"/>
    </row>
    <row r="1797" ht="15" customHeight="1" spans="17:17">
      <c r="Q1797" s="194"/>
    </row>
    <row r="1798" ht="15" customHeight="1" spans="17:17">
      <c r="Q1798" s="194"/>
    </row>
    <row r="1799" ht="15" customHeight="1" spans="17:17">
      <c r="Q1799" s="194"/>
    </row>
    <row r="1800" ht="15" customHeight="1" spans="17:17">
      <c r="Q1800" s="194"/>
    </row>
    <row r="1801" ht="15" customHeight="1" spans="17:17">
      <c r="Q1801" s="194"/>
    </row>
    <row r="1802" ht="15" customHeight="1" spans="17:17">
      <c r="Q1802" s="194"/>
    </row>
    <row r="1803" ht="15" customHeight="1" spans="17:17">
      <c r="Q1803" s="194"/>
    </row>
    <row r="1804" ht="15" customHeight="1" spans="17:17">
      <c r="Q1804" s="194"/>
    </row>
    <row r="1805" ht="15" customHeight="1" spans="17:17">
      <c r="Q1805" s="194"/>
    </row>
    <row r="1806" ht="15" customHeight="1" spans="17:17">
      <c r="Q1806" s="194"/>
    </row>
    <row r="1807" ht="15" customHeight="1" spans="17:17">
      <c r="Q1807" s="194"/>
    </row>
    <row r="1808" ht="15" customHeight="1" spans="17:17">
      <c r="Q1808" s="194"/>
    </row>
    <row r="1809" ht="15" customHeight="1" spans="17:17">
      <c r="Q1809" s="194"/>
    </row>
    <row r="1810" ht="15" customHeight="1" spans="17:17">
      <c r="Q1810" s="194"/>
    </row>
    <row r="1811" ht="15" customHeight="1" spans="17:17">
      <c r="Q1811" s="194"/>
    </row>
    <row r="1812" ht="15" customHeight="1" spans="17:17">
      <c r="Q1812" s="194"/>
    </row>
    <row r="1813" ht="15" customHeight="1" spans="17:17">
      <c r="Q1813" s="194"/>
    </row>
    <row r="1814" ht="15" customHeight="1" spans="17:17">
      <c r="Q1814" s="194"/>
    </row>
    <row r="1815" ht="15" customHeight="1" spans="17:17">
      <c r="Q1815" s="194"/>
    </row>
    <row r="1816" ht="15" customHeight="1" spans="17:17">
      <c r="Q1816" s="194"/>
    </row>
    <row r="1817" ht="15" customHeight="1" spans="17:17">
      <c r="Q1817" s="194"/>
    </row>
    <row r="1818" ht="15" customHeight="1" spans="17:17">
      <c r="Q1818" s="194"/>
    </row>
    <row r="1819" ht="15" customHeight="1" spans="17:17">
      <c r="Q1819" s="194"/>
    </row>
    <row r="1820" ht="15" customHeight="1" spans="17:17">
      <c r="Q1820" s="194"/>
    </row>
    <row r="1821" ht="15" customHeight="1" spans="17:17">
      <c r="Q1821" s="194"/>
    </row>
    <row r="1822" ht="15" customHeight="1" spans="17:17">
      <c r="Q1822" s="194"/>
    </row>
    <row r="1823" ht="15" customHeight="1" spans="17:17">
      <c r="Q1823" s="194"/>
    </row>
    <row r="1824" ht="15" customHeight="1" spans="17:17">
      <c r="Q1824" s="194"/>
    </row>
    <row r="1825" ht="15" customHeight="1" spans="17:17">
      <c r="Q1825" s="194"/>
    </row>
    <row r="1826" ht="15" customHeight="1" spans="17:17">
      <c r="Q1826" s="194"/>
    </row>
    <row r="1827" ht="15" customHeight="1" spans="17:17">
      <c r="Q1827" s="194"/>
    </row>
    <row r="1828" ht="15" customHeight="1" spans="17:17">
      <c r="Q1828" s="194"/>
    </row>
    <row r="1829" ht="15" customHeight="1" spans="17:17">
      <c r="Q1829" s="194"/>
    </row>
    <row r="1830" ht="15" customHeight="1" spans="17:17">
      <c r="Q1830" s="194"/>
    </row>
    <row r="1831" ht="15" customHeight="1" spans="17:17">
      <c r="Q1831" s="194"/>
    </row>
    <row r="1832" ht="15" customHeight="1" spans="17:17">
      <c r="Q1832" s="194"/>
    </row>
    <row r="1833" ht="15" customHeight="1" spans="17:17">
      <c r="Q1833" s="194"/>
    </row>
    <row r="1834" ht="15" customHeight="1" spans="17:17">
      <c r="Q1834" s="194"/>
    </row>
    <row r="1835" ht="15" customHeight="1" spans="17:17">
      <c r="Q1835" s="194"/>
    </row>
    <row r="1836" ht="15" customHeight="1" spans="17:17">
      <c r="Q1836" s="194"/>
    </row>
    <row r="1837" ht="15" customHeight="1" spans="17:17">
      <c r="Q1837" s="194"/>
    </row>
    <row r="1838" ht="15" customHeight="1" spans="17:17">
      <c r="Q1838" s="194"/>
    </row>
    <row r="1839" ht="15" customHeight="1" spans="17:17">
      <c r="Q1839" s="194"/>
    </row>
    <row r="1840" ht="15" customHeight="1" spans="17:17">
      <c r="Q1840" s="194"/>
    </row>
    <row r="1841" ht="15" customHeight="1" spans="17:17">
      <c r="Q1841" s="194"/>
    </row>
    <row r="1842" ht="15" customHeight="1" spans="17:17">
      <c r="Q1842" s="194"/>
    </row>
    <row r="1843" ht="15" customHeight="1" spans="17:17">
      <c r="Q1843" s="194"/>
    </row>
    <row r="1844" ht="15" customHeight="1" spans="17:17">
      <c r="Q1844" s="194"/>
    </row>
    <row r="1845" ht="15" customHeight="1" spans="17:17">
      <c r="Q1845" s="194"/>
    </row>
    <row r="1846" ht="15" customHeight="1" spans="17:17">
      <c r="Q1846" s="194"/>
    </row>
    <row r="1847" ht="15" customHeight="1" spans="17:17">
      <c r="Q1847" s="194"/>
    </row>
    <row r="1848" ht="15" customHeight="1" spans="17:17">
      <c r="Q1848" s="194"/>
    </row>
    <row r="1849" ht="15" customHeight="1" spans="17:17">
      <c r="Q1849" s="194"/>
    </row>
    <row r="1850" ht="15" customHeight="1" spans="17:17">
      <c r="Q1850" s="194"/>
    </row>
    <row r="1851" ht="15" customHeight="1" spans="17:17">
      <c r="Q1851" s="194"/>
    </row>
    <row r="1852" ht="15" customHeight="1" spans="17:17">
      <c r="Q1852" s="194"/>
    </row>
    <row r="1853" ht="15" customHeight="1" spans="17:17">
      <c r="Q1853" s="194"/>
    </row>
    <row r="1854" ht="15" customHeight="1" spans="17:17">
      <c r="Q1854" s="194"/>
    </row>
    <row r="1855" ht="15" customHeight="1" spans="17:17">
      <c r="Q1855" s="194"/>
    </row>
    <row r="1856" ht="15" customHeight="1" spans="17:17">
      <c r="Q1856" s="194"/>
    </row>
    <row r="1857" ht="15" customHeight="1" spans="17:17">
      <c r="Q1857" s="194"/>
    </row>
    <row r="1858" ht="15" customHeight="1" spans="17:17">
      <c r="Q1858" s="194"/>
    </row>
    <row r="1859" ht="15" customHeight="1" spans="17:17">
      <c r="Q1859" s="194"/>
    </row>
    <row r="1860" ht="15" customHeight="1" spans="17:17">
      <c r="Q1860" s="194"/>
    </row>
    <row r="1861" ht="15" customHeight="1" spans="17:17">
      <c r="Q1861" s="194"/>
    </row>
    <row r="1862" ht="15" customHeight="1" spans="17:17">
      <c r="Q1862" s="194"/>
    </row>
    <row r="1863" ht="15" customHeight="1" spans="17:17">
      <c r="Q1863" s="194"/>
    </row>
    <row r="1864" ht="15" customHeight="1" spans="17:17">
      <c r="Q1864" s="194"/>
    </row>
    <row r="1865" ht="15" customHeight="1" spans="17:17">
      <c r="Q1865" s="194"/>
    </row>
    <row r="1866" ht="15" customHeight="1" spans="17:17">
      <c r="Q1866" s="194"/>
    </row>
    <row r="1867" ht="15" customHeight="1" spans="17:17">
      <c r="Q1867" s="194"/>
    </row>
    <row r="1868" ht="15" customHeight="1" spans="17:17">
      <c r="Q1868" s="194"/>
    </row>
    <row r="1869" ht="15" customHeight="1" spans="17:17">
      <c r="Q1869" s="194"/>
    </row>
    <row r="1870" ht="15" customHeight="1" spans="17:17">
      <c r="Q1870" s="194"/>
    </row>
    <row r="1871" ht="15" customHeight="1" spans="17:17">
      <c r="Q1871" s="194"/>
    </row>
    <row r="1872" ht="15" customHeight="1" spans="17:17">
      <c r="Q1872" s="194"/>
    </row>
    <row r="1873" ht="15" customHeight="1" spans="17:17">
      <c r="Q1873" s="194"/>
    </row>
    <row r="1874" ht="15" customHeight="1" spans="17:17">
      <c r="Q1874" s="194"/>
    </row>
    <row r="1875" ht="15" customHeight="1" spans="17:17">
      <c r="Q1875" s="194"/>
    </row>
    <row r="1876" ht="15" customHeight="1" spans="17:17">
      <c r="Q1876" s="194"/>
    </row>
    <row r="1877" ht="15" customHeight="1" spans="17:17">
      <c r="Q1877" s="194"/>
    </row>
    <row r="1878" ht="15" customHeight="1" spans="17:17">
      <c r="Q1878" s="194"/>
    </row>
    <row r="1879" ht="15" customHeight="1" spans="17:17">
      <c r="Q1879" s="194"/>
    </row>
    <row r="1880" ht="15" customHeight="1" spans="17:17">
      <c r="Q1880" s="194"/>
    </row>
    <row r="1881" ht="15" customHeight="1" spans="17:17">
      <c r="Q1881" s="194"/>
    </row>
    <row r="1882" ht="15" customHeight="1" spans="17:17">
      <c r="Q1882" s="194"/>
    </row>
    <row r="1883" ht="15" customHeight="1" spans="17:17">
      <c r="Q1883" s="194"/>
    </row>
    <row r="1884" ht="15" customHeight="1" spans="17:17">
      <c r="Q1884" s="194"/>
    </row>
    <row r="1885" ht="15" customHeight="1" spans="17:17">
      <c r="Q1885" s="194"/>
    </row>
    <row r="1886" ht="15" customHeight="1" spans="17:17">
      <c r="Q1886" s="194"/>
    </row>
    <row r="1887" ht="15" customHeight="1" spans="17:17">
      <c r="Q1887" s="194"/>
    </row>
    <row r="1888" ht="15" customHeight="1" spans="17:17">
      <c r="Q1888" s="194"/>
    </row>
    <row r="1889" ht="15" customHeight="1" spans="17:17">
      <c r="Q1889" s="194"/>
    </row>
    <row r="1890" ht="15" customHeight="1" spans="17:17">
      <c r="Q1890" s="194"/>
    </row>
    <row r="1891" ht="15" customHeight="1" spans="17:17">
      <c r="Q1891" s="194"/>
    </row>
    <row r="1892" ht="15" customHeight="1" spans="17:17">
      <c r="Q1892" s="194"/>
    </row>
    <row r="1893" ht="15" customHeight="1" spans="17:17">
      <c r="Q1893" s="194"/>
    </row>
    <row r="1894" ht="15" customHeight="1" spans="17:17">
      <c r="Q1894" s="194"/>
    </row>
    <row r="1895" ht="15" customHeight="1" spans="17:17">
      <c r="Q1895" s="194"/>
    </row>
    <row r="1896" ht="15" customHeight="1" spans="17:17">
      <c r="Q1896" s="194"/>
    </row>
    <row r="1897" ht="15" customHeight="1" spans="17:17">
      <c r="Q1897" s="194"/>
    </row>
    <row r="1898" ht="15" customHeight="1" spans="17:17">
      <c r="Q1898" s="194"/>
    </row>
    <row r="1899" ht="15" customHeight="1" spans="17:17">
      <c r="Q1899" s="194"/>
    </row>
    <row r="1900" ht="15" customHeight="1" spans="17:17">
      <c r="Q1900" s="194"/>
    </row>
    <row r="1901" ht="15" customHeight="1" spans="17:17">
      <c r="Q1901" s="194"/>
    </row>
    <row r="1902" ht="15" customHeight="1" spans="17:17">
      <c r="Q1902" s="194"/>
    </row>
    <row r="1903" ht="15" customHeight="1" spans="17:17">
      <c r="Q1903" s="194"/>
    </row>
    <row r="1904" ht="15" customHeight="1" spans="17:17">
      <c r="Q1904" s="194"/>
    </row>
    <row r="1905" ht="15" customHeight="1" spans="17:17">
      <c r="Q1905" s="194"/>
    </row>
    <row r="1906" ht="15" customHeight="1" spans="17:17">
      <c r="Q1906" s="194"/>
    </row>
    <row r="1907" ht="15" customHeight="1" spans="17:17">
      <c r="Q1907" s="194"/>
    </row>
    <row r="1908" ht="15" customHeight="1" spans="17:17">
      <c r="Q1908" s="194"/>
    </row>
    <row r="1909" ht="15" customHeight="1" spans="17:17">
      <c r="Q1909" s="194"/>
    </row>
    <row r="1910" ht="15" customHeight="1" spans="17:17">
      <c r="Q1910" s="194"/>
    </row>
    <row r="1911" ht="15" customHeight="1" spans="17:17">
      <c r="Q1911" s="194"/>
    </row>
    <row r="1912" ht="15" customHeight="1" spans="17:17">
      <c r="Q1912" s="194"/>
    </row>
    <row r="1913" ht="15" customHeight="1" spans="17:17">
      <c r="Q1913" s="194"/>
    </row>
    <row r="1914" ht="15" customHeight="1" spans="17:17">
      <c r="Q1914" s="194"/>
    </row>
    <row r="1915" ht="15" customHeight="1" spans="17:17">
      <c r="Q1915" s="194"/>
    </row>
    <row r="1916" ht="15" customHeight="1" spans="17:17">
      <c r="Q1916" s="194"/>
    </row>
    <row r="1917" ht="15" customHeight="1" spans="17:17">
      <c r="Q1917" s="194"/>
    </row>
    <row r="1918" ht="15" customHeight="1" spans="17:17">
      <c r="Q1918" s="194"/>
    </row>
    <row r="1919" ht="15" customHeight="1" spans="17:17">
      <c r="Q1919" s="194"/>
    </row>
    <row r="1920" ht="15" customHeight="1" spans="17:17">
      <c r="Q1920" s="194"/>
    </row>
    <row r="1921" ht="15" customHeight="1" spans="17:17">
      <c r="Q1921" s="194"/>
    </row>
    <row r="1922" ht="15" customHeight="1" spans="17:17">
      <c r="Q1922" s="194"/>
    </row>
    <row r="1923" ht="15" customHeight="1" spans="17:17">
      <c r="Q1923" s="194"/>
    </row>
    <row r="1924" ht="15" customHeight="1" spans="17:17">
      <c r="Q1924" s="194"/>
    </row>
    <row r="1925" ht="15" customHeight="1" spans="17:17">
      <c r="Q1925" s="194"/>
    </row>
    <row r="1926" ht="15" customHeight="1" spans="17:17">
      <c r="Q1926" s="194"/>
    </row>
    <row r="1927" ht="15" customHeight="1" spans="17:17">
      <c r="Q1927" s="194"/>
    </row>
    <row r="1928" ht="15" customHeight="1" spans="17:17">
      <c r="Q1928" s="194"/>
    </row>
    <row r="1929" ht="15" customHeight="1" spans="17:17">
      <c r="Q1929" s="194"/>
    </row>
    <row r="1930" ht="15" customHeight="1" spans="17:17">
      <c r="Q1930" s="194"/>
    </row>
    <row r="1931" ht="15" customHeight="1" spans="17:17">
      <c r="Q1931" s="194"/>
    </row>
    <row r="1932" ht="15" customHeight="1" spans="17:17">
      <c r="Q1932" s="194"/>
    </row>
    <row r="1933" ht="15" customHeight="1" spans="17:17">
      <c r="Q1933" s="194"/>
    </row>
    <row r="1934" ht="15" customHeight="1" spans="17:17">
      <c r="Q1934" s="194"/>
    </row>
    <row r="1935" ht="15" customHeight="1" spans="17:17">
      <c r="Q1935" s="194"/>
    </row>
    <row r="1936" ht="15" customHeight="1" spans="17:17">
      <c r="Q1936" s="194"/>
    </row>
    <row r="1937" ht="15" customHeight="1" spans="17:17">
      <c r="Q1937" s="194"/>
    </row>
    <row r="1938" ht="15" customHeight="1" spans="17:17">
      <c r="Q1938" s="194"/>
    </row>
    <row r="1939" ht="15" customHeight="1" spans="17:17">
      <c r="Q1939" s="194"/>
    </row>
    <row r="1940" ht="15" customHeight="1" spans="17:17">
      <c r="Q1940" s="194"/>
    </row>
    <row r="1941" ht="15" customHeight="1" spans="17:17">
      <c r="Q1941" s="194"/>
    </row>
    <row r="1942" ht="15" customHeight="1" spans="17:17">
      <c r="Q1942" s="194"/>
    </row>
    <row r="1943" ht="15" customHeight="1" spans="17:17">
      <c r="Q1943" s="194"/>
    </row>
    <row r="1944" ht="15" customHeight="1" spans="17:17">
      <c r="Q1944" s="194"/>
    </row>
    <row r="1945" ht="15" customHeight="1" spans="17:17">
      <c r="Q1945" s="194"/>
    </row>
    <row r="1946" ht="15" customHeight="1" spans="17:17">
      <c r="Q1946" s="194"/>
    </row>
    <row r="1947" ht="15" customHeight="1" spans="17:17">
      <c r="Q1947" s="194"/>
    </row>
    <row r="1948" ht="15" customHeight="1" spans="17:17">
      <c r="Q1948" s="194"/>
    </row>
    <row r="1949" ht="15" customHeight="1" spans="17:17">
      <c r="Q1949" s="194"/>
    </row>
    <row r="1950" ht="15" customHeight="1" spans="17:17">
      <c r="Q1950" s="194"/>
    </row>
    <row r="1951" ht="15" customHeight="1" spans="17:17">
      <c r="Q1951" s="194"/>
    </row>
    <row r="1952" ht="15" customHeight="1" spans="17:17">
      <c r="Q1952" s="194"/>
    </row>
    <row r="1953" ht="15" customHeight="1" spans="17:17">
      <c r="Q1953" s="194"/>
    </row>
    <row r="1954" ht="15" customHeight="1" spans="17:17">
      <c r="Q1954" s="194"/>
    </row>
    <row r="1955" ht="15" customHeight="1" spans="17:17">
      <c r="Q1955" s="194"/>
    </row>
    <row r="1956" ht="15" customHeight="1" spans="17:17">
      <c r="Q1956" s="194"/>
    </row>
    <row r="1957" ht="15" customHeight="1" spans="17:17">
      <c r="Q1957" s="194"/>
    </row>
    <row r="1958" ht="15" customHeight="1" spans="17:17">
      <c r="Q1958" s="194"/>
    </row>
    <row r="1959" ht="15" customHeight="1" spans="17:17">
      <c r="Q1959" s="194"/>
    </row>
    <row r="1960" ht="15" customHeight="1" spans="17:17">
      <c r="Q1960" s="194"/>
    </row>
    <row r="1961" ht="15" customHeight="1" spans="17:17">
      <c r="Q1961" s="194"/>
    </row>
    <row r="1962" ht="15" customHeight="1" spans="17:17">
      <c r="Q1962" s="194"/>
    </row>
    <row r="1963" ht="15" customHeight="1" spans="17:17">
      <c r="Q1963" s="194"/>
    </row>
    <row r="1964" ht="15" customHeight="1" spans="17:17">
      <c r="Q1964" s="194"/>
    </row>
    <row r="1965" ht="15" customHeight="1" spans="17:17">
      <c r="Q1965" s="194"/>
    </row>
    <row r="1966" ht="15" customHeight="1" spans="17:17">
      <c r="Q1966" s="194"/>
    </row>
    <row r="1967" ht="15" customHeight="1" spans="17:17">
      <c r="Q1967" s="194"/>
    </row>
    <row r="1968" ht="15" customHeight="1" spans="17:17">
      <c r="Q1968" s="194"/>
    </row>
    <row r="1969" ht="15" customHeight="1" spans="17:17">
      <c r="Q1969" s="194"/>
    </row>
    <row r="1970" ht="15" customHeight="1" spans="17:17">
      <c r="Q1970" s="194"/>
    </row>
    <row r="1971" ht="15" customHeight="1" spans="17:17">
      <c r="Q1971" s="194"/>
    </row>
    <row r="1972" ht="15" customHeight="1" spans="17:17">
      <c r="Q1972" s="194"/>
    </row>
    <row r="1973" ht="15" customHeight="1" spans="17:17">
      <c r="Q1973" s="194"/>
    </row>
    <row r="1974" ht="15" customHeight="1" spans="17:17">
      <c r="Q1974" s="194"/>
    </row>
    <row r="1975" ht="15" customHeight="1" spans="17:17">
      <c r="Q1975" s="194"/>
    </row>
    <row r="1976" ht="15" customHeight="1" spans="17:17">
      <c r="Q1976" s="194"/>
    </row>
    <row r="1977" ht="15" customHeight="1" spans="17:17">
      <c r="Q1977" s="194"/>
    </row>
    <row r="1978" ht="15" customHeight="1" spans="17:17">
      <c r="Q1978" s="194"/>
    </row>
    <row r="1979" ht="15" customHeight="1" spans="17:17">
      <c r="Q1979" s="194"/>
    </row>
    <row r="1980" ht="15" customHeight="1" spans="17:17">
      <c r="Q1980" s="194"/>
    </row>
    <row r="1981" ht="15" customHeight="1" spans="17:17">
      <c r="Q1981" s="194"/>
    </row>
    <row r="1982" ht="15" customHeight="1" spans="17:17">
      <c r="Q1982" s="194"/>
    </row>
    <row r="1983" ht="15" customHeight="1" spans="17:17">
      <c r="Q1983" s="194"/>
    </row>
    <row r="1984" ht="15" customHeight="1" spans="17:17">
      <c r="Q1984" s="194"/>
    </row>
    <row r="1985" ht="15" customHeight="1" spans="17:17">
      <c r="Q1985" s="194"/>
    </row>
    <row r="1986" ht="15" customHeight="1" spans="17:17">
      <c r="Q1986" s="194"/>
    </row>
    <row r="1987" ht="15" customHeight="1" spans="17:17">
      <c r="Q1987" s="194"/>
    </row>
    <row r="1988" ht="15" customHeight="1" spans="17:17">
      <c r="Q1988" s="194"/>
    </row>
    <row r="1989" ht="15" customHeight="1" spans="17:17">
      <c r="Q1989" s="194"/>
    </row>
    <row r="1990" ht="15" customHeight="1" spans="17:17">
      <c r="Q1990" s="194"/>
    </row>
    <row r="1991" ht="15" customHeight="1" spans="17:17">
      <c r="Q1991" s="194"/>
    </row>
    <row r="1992" ht="15" customHeight="1" spans="17:17">
      <c r="Q1992" s="194"/>
    </row>
    <row r="1993" ht="15" customHeight="1" spans="17:17">
      <c r="Q1993" s="194"/>
    </row>
    <row r="1994" ht="15" customHeight="1" spans="17:17">
      <c r="Q1994" s="194"/>
    </row>
    <row r="1995" ht="15" customHeight="1" spans="17:17">
      <c r="Q1995" s="194"/>
    </row>
    <row r="1996" ht="15" customHeight="1" spans="17:17">
      <c r="Q1996" s="194"/>
    </row>
    <row r="1997" ht="15" customHeight="1" spans="17:17">
      <c r="Q1997" s="194"/>
    </row>
    <row r="1998" ht="15" customHeight="1" spans="17:17">
      <c r="Q1998" s="194"/>
    </row>
    <row r="1999" ht="15" customHeight="1" spans="17:17">
      <c r="Q1999" s="194"/>
    </row>
    <row r="2000" ht="15" customHeight="1" spans="17:17">
      <c r="Q2000" s="194"/>
    </row>
    <row r="2001" ht="15" customHeight="1" spans="17:17">
      <c r="Q2001" s="194"/>
    </row>
    <row r="2002" ht="15" customHeight="1" spans="17:17">
      <c r="Q2002" s="194"/>
    </row>
    <row r="2003" ht="15" customHeight="1" spans="17:17">
      <c r="Q2003" s="194"/>
    </row>
    <row r="2004" ht="15" customHeight="1" spans="17:17">
      <c r="Q2004" s="194"/>
    </row>
    <row r="2005" ht="15" customHeight="1" spans="17:17">
      <c r="Q2005" s="194"/>
    </row>
    <row r="2006" ht="15" customHeight="1" spans="17:17">
      <c r="Q2006" s="194"/>
    </row>
    <row r="2007" ht="15" customHeight="1" spans="17:17">
      <c r="Q2007" s="194"/>
    </row>
    <row r="2008" ht="15" customHeight="1" spans="17:17">
      <c r="Q2008" s="194"/>
    </row>
    <row r="2009" ht="15" customHeight="1" spans="17:17">
      <c r="Q2009" s="194"/>
    </row>
    <row r="2010" ht="15" customHeight="1" spans="17:17">
      <c r="Q2010" s="194"/>
    </row>
    <row r="2011" ht="15" customHeight="1" spans="17:17">
      <c r="Q2011" s="194"/>
    </row>
    <row r="2012" ht="15" customHeight="1" spans="17:17">
      <c r="Q2012" s="194"/>
    </row>
    <row r="2013" ht="15" customHeight="1" spans="17:17">
      <c r="Q2013" s="194"/>
    </row>
    <row r="2014" ht="15" customHeight="1" spans="17:17">
      <c r="Q2014" s="194"/>
    </row>
    <row r="2015" ht="15" customHeight="1" spans="17:17">
      <c r="Q2015" s="194"/>
    </row>
    <row r="2016" ht="15" customHeight="1" spans="17:17">
      <c r="Q2016" s="194"/>
    </row>
    <row r="2017" ht="15" customHeight="1" spans="17:17">
      <c r="Q2017" s="194"/>
    </row>
    <row r="2018" ht="15" customHeight="1" spans="17:17">
      <c r="Q2018" s="194"/>
    </row>
    <row r="2019" ht="15" customHeight="1" spans="17:17">
      <c r="Q2019" s="194"/>
    </row>
    <row r="2020" ht="15" customHeight="1" spans="17:17">
      <c r="Q2020" s="194"/>
    </row>
    <row r="2021" ht="15" customHeight="1" spans="17:17">
      <c r="Q2021" s="194"/>
    </row>
    <row r="2022" ht="15" customHeight="1" spans="17:17">
      <c r="Q2022" s="194"/>
    </row>
    <row r="2023" ht="15" customHeight="1" spans="17:17">
      <c r="Q2023" s="194"/>
    </row>
    <row r="2024" ht="15" customHeight="1" spans="17:17">
      <c r="Q2024" s="194"/>
    </row>
    <row r="2025" ht="15" customHeight="1" spans="17:17">
      <c r="Q2025" s="194"/>
    </row>
    <row r="2026" ht="15" customHeight="1" spans="17:17">
      <c r="Q2026" s="194"/>
    </row>
    <row r="2027" ht="15" customHeight="1" spans="17:17">
      <c r="Q2027" s="194"/>
    </row>
    <row r="2028" ht="15" customHeight="1" spans="17:17">
      <c r="Q2028" s="194"/>
    </row>
    <row r="2029" ht="15" customHeight="1" spans="17:17">
      <c r="Q2029" s="194"/>
    </row>
    <row r="2030" ht="15" customHeight="1" spans="17:17">
      <c r="Q2030" s="194"/>
    </row>
    <row r="2031" ht="15" customHeight="1" spans="17:17">
      <c r="Q2031" s="194"/>
    </row>
    <row r="2032" ht="15" customHeight="1" spans="17:17">
      <c r="Q2032" s="194"/>
    </row>
    <row r="2033" ht="15" customHeight="1" spans="17:17">
      <c r="Q2033" s="194"/>
    </row>
    <row r="2034" ht="15" customHeight="1" spans="17:17">
      <c r="Q2034" s="194"/>
    </row>
    <row r="2035" ht="15" customHeight="1" spans="17:17">
      <c r="Q2035" s="194"/>
    </row>
    <row r="2036" ht="15" customHeight="1" spans="17:17">
      <c r="Q2036" s="194"/>
    </row>
    <row r="2037" ht="15" customHeight="1" spans="17:17">
      <c r="Q2037" s="194"/>
    </row>
    <row r="2038" ht="15" customHeight="1" spans="17:17">
      <c r="Q2038" s="194"/>
    </row>
    <row r="2039" ht="15" customHeight="1" spans="17:17">
      <c r="Q2039" s="194"/>
    </row>
    <row r="2040" ht="15" customHeight="1" spans="17:17">
      <c r="Q2040" s="194"/>
    </row>
    <row r="2041" ht="15" customHeight="1" spans="17:17">
      <c r="Q2041" s="194"/>
    </row>
    <row r="2042" ht="15" customHeight="1" spans="17:17">
      <c r="Q2042" s="194"/>
    </row>
    <row r="2043" ht="15" customHeight="1" spans="17:17">
      <c r="Q2043" s="194"/>
    </row>
    <row r="2044" ht="15" customHeight="1" spans="17:17">
      <c r="Q2044" s="194"/>
    </row>
    <row r="2045" ht="15" customHeight="1" spans="17:17">
      <c r="Q2045" s="194"/>
    </row>
    <row r="2046" ht="15" customHeight="1" spans="17:17">
      <c r="Q2046" s="194"/>
    </row>
    <row r="2047" ht="15" customHeight="1" spans="17:17">
      <c r="Q2047" s="194"/>
    </row>
    <row r="2048" ht="15" customHeight="1" spans="17:17">
      <c r="Q2048" s="194"/>
    </row>
    <row r="2049" ht="15" customHeight="1" spans="17:17">
      <c r="Q2049" s="194"/>
    </row>
    <row r="2050" ht="15" customHeight="1" spans="17:17">
      <c r="Q2050" s="194"/>
    </row>
    <row r="2051" ht="15" customHeight="1" spans="17:17">
      <c r="Q2051" s="194"/>
    </row>
    <row r="2052" ht="15" customHeight="1" spans="17:17">
      <c r="Q2052" s="194"/>
    </row>
    <row r="2053" ht="15" customHeight="1" spans="17:17">
      <c r="Q2053" s="194"/>
    </row>
    <row r="2054" ht="15" customHeight="1" spans="17:17">
      <c r="Q2054" s="194"/>
    </row>
    <row r="2055" ht="15" customHeight="1" spans="17:17">
      <c r="Q2055" s="194"/>
    </row>
    <row r="2056" ht="15" customHeight="1" spans="17:17">
      <c r="Q2056" s="194"/>
    </row>
    <row r="2057" ht="15" customHeight="1" spans="17:17">
      <c r="Q2057" s="194"/>
    </row>
    <row r="2058" ht="15" customHeight="1" spans="17:17">
      <c r="Q2058" s="194"/>
    </row>
    <row r="2059" ht="15" customHeight="1" spans="17:17">
      <c r="Q2059" s="194"/>
    </row>
    <row r="2060" ht="15" customHeight="1" spans="17:17">
      <c r="Q2060" s="194"/>
    </row>
    <row r="2061" ht="15" customHeight="1" spans="17:17">
      <c r="Q2061" s="194"/>
    </row>
    <row r="2062" ht="15" customHeight="1" spans="17:17">
      <c r="Q2062" s="194"/>
    </row>
    <row r="2063" ht="15" customHeight="1" spans="17:17">
      <c r="Q2063" s="194"/>
    </row>
    <row r="2064" ht="15" customHeight="1" spans="17:17">
      <c r="Q2064" s="194"/>
    </row>
    <row r="2065" ht="15" customHeight="1" spans="17:17">
      <c r="Q2065" s="194"/>
    </row>
    <row r="2066" ht="15" customHeight="1" spans="17:17">
      <c r="Q2066" s="194"/>
    </row>
    <row r="2067" ht="15" customHeight="1" spans="17:17">
      <c r="Q2067" s="194"/>
    </row>
    <row r="2068" ht="15" customHeight="1" spans="17:17">
      <c r="Q2068" s="194"/>
    </row>
    <row r="2069" ht="15" customHeight="1" spans="17:17">
      <c r="Q2069" s="194"/>
    </row>
    <row r="2070" ht="15" customHeight="1" spans="17:17">
      <c r="Q2070" s="194"/>
    </row>
    <row r="2071" ht="15" customHeight="1" spans="17:17">
      <c r="Q2071" s="194"/>
    </row>
    <row r="2072" ht="15" customHeight="1" spans="17:17">
      <c r="Q2072" s="194"/>
    </row>
    <row r="2073" ht="15" customHeight="1" spans="17:17">
      <c r="Q2073" s="194"/>
    </row>
    <row r="2074" ht="15" customHeight="1" spans="17:17">
      <c r="Q2074" s="194"/>
    </row>
    <row r="2075" ht="15" customHeight="1" spans="17:17">
      <c r="Q2075" s="194"/>
    </row>
    <row r="2076" ht="15" customHeight="1" spans="17:17">
      <c r="Q2076" s="194"/>
    </row>
    <row r="2077" ht="15" customHeight="1" spans="17:17">
      <c r="Q2077" s="194"/>
    </row>
    <row r="2078" ht="15" customHeight="1" spans="17:17">
      <c r="Q2078" s="194"/>
    </row>
    <row r="2079" ht="15" customHeight="1" spans="17:17">
      <c r="Q2079" s="194"/>
    </row>
    <row r="2080" ht="15" customHeight="1" spans="17:17">
      <c r="Q2080" s="194"/>
    </row>
    <row r="2081" ht="15" customHeight="1" spans="17:17">
      <c r="Q2081" s="194"/>
    </row>
    <row r="2082" ht="15" customHeight="1" spans="17:17">
      <c r="Q2082" s="194"/>
    </row>
    <row r="2083" ht="15" customHeight="1" spans="17:17">
      <c r="Q2083" s="194"/>
    </row>
    <row r="2084" ht="15" customHeight="1" spans="17:17">
      <c r="Q2084" s="194"/>
    </row>
    <row r="2085" ht="15" customHeight="1" spans="17:17">
      <c r="Q2085" s="194"/>
    </row>
    <row r="2086" ht="15" customHeight="1" spans="17:17">
      <c r="Q2086" s="194"/>
    </row>
    <row r="2087" ht="15" customHeight="1" spans="17:17">
      <c r="Q2087" s="194"/>
    </row>
    <row r="2088" ht="15" customHeight="1" spans="17:17">
      <c r="Q2088" s="194"/>
    </row>
    <row r="2089" ht="15" customHeight="1" spans="17:17">
      <c r="Q2089" s="194"/>
    </row>
    <row r="2090" ht="15" customHeight="1" spans="17:17">
      <c r="Q2090" s="194"/>
    </row>
    <row r="2091" ht="15" customHeight="1" spans="17:17">
      <c r="Q2091" s="194"/>
    </row>
    <row r="2092" ht="15" customHeight="1" spans="17:17">
      <c r="Q2092" s="194"/>
    </row>
    <row r="2093" ht="15" customHeight="1" spans="17:17">
      <c r="Q2093" s="194"/>
    </row>
    <row r="2094" ht="15" customHeight="1" spans="17:17">
      <c r="Q2094" s="194"/>
    </row>
    <row r="2095" ht="15" customHeight="1" spans="17:17">
      <c r="Q2095" s="194"/>
    </row>
    <row r="2096" ht="15" customHeight="1" spans="17:17">
      <c r="Q2096" s="194"/>
    </row>
    <row r="2097" ht="15" customHeight="1" spans="17:17">
      <c r="Q2097" s="194"/>
    </row>
    <row r="2098" ht="15" customHeight="1" spans="17:17">
      <c r="Q2098" s="194"/>
    </row>
    <row r="2099" ht="15" customHeight="1" spans="17:17">
      <c r="Q2099" s="194"/>
    </row>
    <row r="2100" ht="15" customHeight="1" spans="17:17">
      <c r="Q2100" s="194"/>
    </row>
    <row r="2101" ht="15" customHeight="1" spans="17:17">
      <c r="Q2101" s="194"/>
    </row>
    <row r="2102" ht="15" customHeight="1" spans="17:17">
      <c r="Q2102" s="194"/>
    </row>
    <row r="2103" ht="15" customHeight="1" spans="17:17">
      <c r="Q2103" s="194"/>
    </row>
    <row r="2104" ht="15" customHeight="1" spans="17:17">
      <c r="Q2104" s="194"/>
    </row>
    <row r="2105" ht="15" customHeight="1" spans="17:17">
      <c r="Q2105" s="194"/>
    </row>
    <row r="2106" ht="15" customHeight="1" spans="17:17">
      <c r="Q2106" s="194"/>
    </row>
    <row r="2107" ht="15" customHeight="1" spans="17:17">
      <c r="Q2107" s="194"/>
    </row>
    <row r="2108" ht="15" customHeight="1" spans="17:17">
      <c r="Q2108" s="194"/>
    </row>
    <row r="2109" ht="15" customHeight="1" spans="17:17">
      <c r="Q2109" s="194"/>
    </row>
    <row r="2110" ht="15" customHeight="1" spans="17:17">
      <c r="Q2110" s="194"/>
    </row>
    <row r="2111" ht="15" customHeight="1" spans="17:17">
      <c r="Q2111" s="194"/>
    </row>
    <row r="2112" ht="15" customHeight="1" spans="17:17">
      <c r="Q2112" s="194"/>
    </row>
    <row r="2113" ht="15" customHeight="1" spans="17:17">
      <c r="Q2113" s="194"/>
    </row>
    <row r="2114" ht="15" customHeight="1" spans="17:17">
      <c r="Q2114" s="194"/>
    </row>
    <row r="2115" ht="15" customHeight="1" spans="17:17">
      <c r="Q2115" s="194"/>
    </row>
    <row r="2116" ht="15" customHeight="1" spans="17:17">
      <c r="Q2116" s="194"/>
    </row>
    <row r="2117" ht="15" customHeight="1" spans="17:17">
      <c r="Q2117" s="194"/>
    </row>
    <row r="2118" ht="15" customHeight="1" spans="17:17">
      <c r="Q2118" s="194"/>
    </row>
    <row r="2119" ht="15" customHeight="1" spans="17:17">
      <c r="Q2119" s="194"/>
    </row>
    <row r="2120" ht="15" customHeight="1" spans="17:17">
      <c r="Q2120" s="194"/>
    </row>
    <row r="2121" ht="15" customHeight="1" spans="17:17">
      <c r="Q2121" s="194"/>
    </row>
    <row r="2122" ht="15" customHeight="1" spans="17:17">
      <c r="Q2122" s="194"/>
    </row>
    <row r="2123" ht="15" customHeight="1" spans="17:17">
      <c r="Q2123" s="194"/>
    </row>
    <row r="2124" ht="15" customHeight="1" spans="17:17">
      <c r="Q2124" s="194"/>
    </row>
    <row r="2125" ht="15" customHeight="1" spans="17:17">
      <c r="Q2125" s="194"/>
    </row>
    <row r="2126" ht="15" customHeight="1" spans="17:17">
      <c r="Q2126" s="194"/>
    </row>
    <row r="2127" ht="15" customHeight="1" spans="17:17">
      <c r="Q2127" s="194"/>
    </row>
    <row r="2128" ht="15" customHeight="1" spans="17:17">
      <c r="Q2128" s="194"/>
    </row>
    <row r="2129" ht="15" customHeight="1" spans="17:17">
      <c r="Q2129" s="194"/>
    </row>
    <row r="2130" ht="15" customHeight="1" spans="17:17">
      <c r="Q2130" s="194"/>
    </row>
    <row r="2131" ht="15" customHeight="1" spans="17:17">
      <c r="Q2131" s="194"/>
    </row>
    <row r="2132" ht="15" customHeight="1" spans="17:17">
      <c r="Q2132" s="194"/>
    </row>
    <row r="2133" ht="15" customHeight="1" spans="17:17">
      <c r="Q2133" s="194"/>
    </row>
    <row r="2134" ht="15" customHeight="1" spans="17:17">
      <c r="Q2134" s="194"/>
    </row>
    <row r="2135" ht="15" customHeight="1" spans="17:17">
      <c r="Q2135" s="194"/>
    </row>
    <row r="2136" ht="15" customHeight="1" spans="17:17">
      <c r="Q2136" s="194"/>
    </row>
    <row r="2137" ht="15" customHeight="1" spans="17:17">
      <c r="Q2137" s="194"/>
    </row>
    <row r="2138" ht="15" customHeight="1" spans="17:17">
      <c r="Q2138" s="194"/>
    </row>
    <row r="2139" ht="15" customHeight="1" spans="17:17">
      <c r="Q2139" s="194"/>
    </row>
    <row r="2140" ht="15" customHeight="1" spans="17:17">
      <c r="Q2140" s="194"/>
    </row>
    <row r="2141" ht="15" customHeight="1" spans="17:17">
      <c r="Q2141" s="194"/>
    </row>
    <row r="2142" ht="15" customHeight="1" spans="17:17">
      <c r="Q2142" s="194"/>
    </row>
    <row r="2143" ht="15" customHeight="1" spans="17:17">
      <c r="Q2143" s="194"/>
    </row>
    <row r="2144" ht="15" customHeight="1" spans="17:17">
      <c r="Q2144" s="194"/>
    </row>
    <row r="2145" ht="15" customHeight="1" spans="17:17">
      <c r="Q2145" s="194"/>
    </row>
    <row r="2146" ht="15" customHeight="1" spans="17:17">
      <c r="Q2146" s="194"/>
    </row>
    <row r="2147" ht="15" customHeight="1" spans="17:17">
      <c r="Q2147" s="194"/>
    </row>
    <row r="2148" ht="15" customHeight="1" spans="17:17">
      <c r="Q2148" s="194"/>
    </row>
    <row r="2149" ht="15" customHeight="1" spans="17:17">
      <c r="Q2149" s="194"/>
    </row>
    <row r="2150" ht="15" customHeight="1" spans="17:17">
      <c r="Q2150" s="194"/>
    </row>
    <row r="2151" ht="15" customHeight="1" spans="17:17">
      <c r="Q2151" s="194"/>
    </row>
    <row r="2152" ht="15" customHeight="1" spans="17:17">
      <c r="Q2152" s="194"/>
    </row>
    <row r="2153" ht="15" customHeight="1" spans="17:17">
      <c r="Q2153" s="194"/>
    </row>
    <row r="2154" ht="15" customHeight="1" spans="17:17">
      <c r="Q2154" s="194"/>
    </row>
    <row r="2155" ht="15" customHeight="1" spans="17:17">
      <c r="Q2155" s="194"/>
    </row>
    <row r="2156" ht="15" customHeight="1" spans="17:17">
      <c r="Q2156" s="194"/>
    </row>
    <row r="2157" ht="15" customHeight="1" spans="17:17">
      <c r="Q2157" s="194"/>
    </row>
    <row r="2158" ht="15" customHeight="1" spans="17:17">
      <c r="Q2158" s="194"/>
    </row>
    <row r="2159" ht="15" customHeight="1" spans="17:17">
      <c r="Q2159" s="194"/>
    </row>
    <row r="2160" ht="15" customHeight="1" spans="17:17">
      <c r="Q2160" s="194"/>
    </row>
    <row r="2161" ht="15" customHeight="1" spans="17:17">
      <c r="Q2161" s="194"/>
    </row>
    <row r="2162" ht="15" customHeight="1" spans="17:17">
      <c r="Q2162" s="194"/>
    </row>
    <row r="2163" ht="15" customHeight="1" spans="17:17">
      <c r="Q2163" s="194"/>
    </row>
    <row r="2164" ht="15" customHeight="1" spans="17:17">
      <c r="Q2164" s="194"/>
    </row>
    <row r="2165" ht="15" customHeight="1" spans="17:17">
      <c r="Q2165" s="194"/>
    </row>
    <row r="2166" ht="15" customHeight="1" spans="17:17">
      <c r="Q2166" s="194"/>
    </row>
    <row r="2167" ht="15" customHeight="1" spans="17:17">
      <c r="Q2167" s="194"/>
    </row>
    <row r="2168" ht="15" customHeight="1" spans="17:17">
      <c r="Q2168" s="194"/>
    </row>
    <row r="2169" ht="15" customHeight="1" spans="17:17">
      <c r="Q2169" s="194"/>
    </row>
    <row r="2170" ht="15" customHeight="1" spans="17:17">
      <c r="Q2170" s="194"/>
    </row>
    <row r="2171" ht="15" customHeight="1" spans="17:17">
      <c r="Q2171" s="194"/>
    </row>
    <row r="2172" ht="15" customHeight="1" spans="17:17">
      <c r="Q2172" s="194"/>
    </row>
    <row r="2173" ht="15" customHeight="1" spans="17:17">
      <c r="Q2173" s="194"/>
    </row>
    <row r="2174" ht="15" customHeight="1" spans="17:17">
      <c r="Q2174" s="194"/>
    </row>
    <row r="2175" ht="15" customHeight="1" spans="17:17">
      <c r="Q2175" s="194"/>
    </row>
    <row r="2176" ht="15" customHeight="1" spans="17:17">
      <c r="Q2176" s="194"/>
    </row>
    <row r="2177" ht="15" customHeight="1" spans="17:17">
      <c r="Q2177" s="194"/>
    </row>
    <row r="2178" ht="15" customHeight="1" spans="17:17">
      <c r="Q2178" s="194"/>
    </row>
    <row r="2179" ht="15" customHeight="1" spans="17:17">
      <c r="Q2179" s="194"/>
    </row>
    <row r="2180" ht="15" customHeight="1" spans="17:17">
      <c r="Q2180" s="194"/>
    </row>
    <row r="2181" ht="15" customHeight="1" spans="17:17">
      <c r="Q2181" s="194"/>
    </row>
    <row r="2182" ht="15" customHeight="1" spans="17:17">
      <c r="Q2182" s="194"/>
    </row>
    <row r="2183" ht="15" customHeight="1" spans="17:17">
      <c r="Q2183" s="194"/>
    </row>
    <row r="2184" ht="15" customHeight="1" spans="17:17">
      <c r="Q2184" s="194"/>
    </row>
    <row r="2185" ht="15" customHeight="1" spans="17:17">
      <c r="Q2185" s="194"/>
    </row>
    <row r="2186" ht="15" customHeight="1" spans="17:17">
      <c r="Q2186" s="194"/>
    </row>
    <row r="2187" ht="15" customHeight="1" spans="17:17">
      <c r="Q2187" s="194"/>
    </row>
    <row r="2188" ht="15" customHeight="1" spans="17:17">
      <c r="Q2188" s="194"/>
    </row>
    <row r="2189" ht="15" customHeight="1" spans="17:17">
      <c r="Q2189" s="194"/>
    </row>
    <row r="2190" ht="15" customHeight="1" spans="17:17">
      <c r="Q2190" s="194"/>
    </row>
    <row r="2191" ht="15" customHeight="1" spans="17:17">
      <c r="Q2191" s="194"/>
    </row>
    <row r="2192" ht="15" customHeight="1" spans="17:17">
      <c r="Q2192" s="194"/>
    </row>
    <row r="2193" ht="15" customHeight="1" spans="17:17">
      <c r="Q2193" s="194"/>
    </row>
    <row r="2194" ht="15" customHeight="1" spans="17:17">
      <c r="Q2194" s="194"/>
    </row>
    <row r="2195" ht="15" customHeight="1" spans="17:17">
      <c r="Q2195" s="194"/>
    </row>
    <row r="2196" ht="15" customHeight="1" spans="17:17">
      <c r="Q2196" s="194"/>
    </row>
    <row r="2197" ht="15" customHeight="1" spans="17:17">
      <c r="Q2197" s="194"/>
    </row>
    <row r="2198" ht="15" customHeight="1" spans="17:17">
      <c r="Q2198" s="194"/>
    </row>
    <row r="2199" ht="15" customHeight="1" spans="17:17">
      <c r="Q2199" s="194"/>
    </row>
    <row r="2200" ht="15" customHeight="1" spans="17:17">
      <c r="Q2200" s="194"/>
    </row>
    <row r="2201" ht="15" customHeight="1" spans="17:17">
      <c r="Q2201" s="194"/>
    </row>
    <row r="2202" ht="15" customHeight="1" spans="17:17">
      <c r="Q2202" s="194"/>
    </row>
    <row r="2203" ht="15" customHeight="1" spans="17:17">
      <c r="Q2203" s="194"/>
    </row>
    <row r="2204" ht="15" customHeight="1" spans="17:17">
      <c r="Q2204" s="194"/>
    </row>
    <row r="2205" ht="15" customHeight="1" spans="17:17">
      <c r="Q2205" s="194"/>
    </row>
    <row r="2206" ht="15" customHeight="1" spans="17:17">
      <c r="Q2206" s="194"/>
    </row>
    <row r="2207" ht="15" customHeight="1" spans="17:17">
      <c r="Q2207" s="194"/>
    </row>
    <row r="2208" ht="15" customHeight="1" spans="17:17">
      <c r="Q2208" s="194"/>
    </row>
    <row r="2209" ht="15" customHeight="1" spans="17:17">
      <c r="Q2209" s="194"/>
    </row>
    <row r="2210" ht="15" customHeight="1" spans="17:17">
      <c r="Q2210" s="194"/>
    </row>
    <row r="2211" ht="15" customHeight="1" spans="17:17">
      <c r="Q2211" s="194"/>
    </row>
    <row r="2212" ht="15" customHeight="1" spans="17:17">
      <c r="Q2212" s="194"/>
    </row>
    <row r="2213" ht="15" customHeight="1" spans="17:17">
      <c r="Q2213" s="194"/>
    </row>
    <row r="2214" ht="15" customHeight="1" spans="17:17">
      <c r="Q2214" s="194"/>
    </row>
    <row r="2215" ht="15" customHeight="1" spans="17:17">
      <c r="Q2215" s="194"/>
    </row>
    <row r="2216" ht="15" customHeight="1" spans="17:17">
      <c r="Q2216" s="194"/>
    </row>
    <row r="2217" ht="15" customHeight="1" spans="17:17">
      <c r="Q2217" s="194"/>
    </row>
    <row r="2218" ht="15" customHeight="1" spans="17:17">
      <c r="Q2218" s="194"/>
    </row>
    <row r="2219" ht="15" customHeight="1" spans="17:17">
      <c r="Q2219" s="194"/>
    </row>
    <row r="2220" ht="15" customHeight="1" spans="17:17">
      <c r="Q2220" s="194"/>
    </row>
    <row r="2221" ht="15" customHeight="1" spans="17:17">
      <c r="Q2221" s="194"/>
    </row>
    <row r="2222" ht="15" customHeight="1" spans="17:17">
      <c r="Q2222" s="194"/>
    </row>
    <row r="2223" ht="15" customHeight="1" spans="17:17">
      <c r="Q2223" s="194"/>
    </row>
    <row r="2224" ht="15" customHeight="1" spans="17:17">
      <c r="Q2224" s="194"/>
    </row>
    <row r="2225" ht="15" customHeight="1" spans="17:17">
      <c r="Q2225" s="194"/>
    </row>
    <row r="2226" ht="15" customHeight="1" spans="17:17">
      <c r="Q2226" s="194"/>
    </row>
    <row r="2227" ht="15" customHeight="1" spans="17:17">
      <c r="Q2227" s="194"/>
    </row>
    <row r="2228" ht="15" customHeight="1" spans="17:17">
      <c r="Q2228" s="194"/>
    </row>
    <row r="2229" ht="15" customHeight="1" spans="17:17">
      <c r="Q2229" s="194"/>
    </row>
    <row r="2230" ht="15" customHeight="1" spans="17:17">
      <c r="Q2230" s="194"/>
    </row>
    <row r="2231" ht="15" customHeight="1" spans="17:17">
      <c r="Q2231" s="194"/>
    </row>
    <row r="2232" ht="15" customHeight="1" spans="17:17">
      <c r="Q2232" s="194"/>
    </row>
    <row r="2233" ht="15" customHeight="1" spans="17:17">
      <c r="Q2233" s="194"/>
    </row>
    <row r="2234" ht="15" customHeight="1" spans="17:17">
      <c r="Q2234" s="194"/>
    </row>
    <row r="2235" ht="15" customHeight="1" spans="17:17">
      <c r="Q2235" s="194"/>
    </row>
    <row r="2236" ht="15" customHeight="1" spans="17:17">
      <c r="Q2236" s="194"/>
    </row>
    <row r="2237" ht="15" customHeight="1" spans="17:17">
      <c r="Q2237" s="194"/>
    </row>
    <row r="2238" ht="15" customHeight="1" spans="17:17">
      <c r="Q2238" s="194"/>
    </row>
    <row r="2239" ht="15" customHeight="1" spans="17:17">
      <c r="Q2239" s="194"/>
    </row>
    <row r="2240" ht="15" customHeight="1" spans="17:17">
      <c r="Q2240" s="194"/>
    </row>
    <row r="2241" ht="15" customHeight="1" spans="17:17">
      <c r="Q2241" s="194"/>
    </row>
    <row r="2242" ht="15" customHeight="1" spans="17:17">
      <c r="Q2242" s="194"/>
    </row>
    <row r="2243" ht="15" customHeight="1" spans="17:17">
      <c r="Q2243" s="194"/>
    </row>
    <row r="2244" ht="15" customHeight="1" spans="17:17">
      <c r="Q2244" s="194"/>
    </row>
    <row r="2245" ht="15" customHeight="1" spans="17:17">
      <c r="Q2245" s="194"/>
    </row>
    <row r="2246" ht="15" customHeight="1" spans="17:17">
      <c r="Q2246" s="194"/>
    </row>
    <row r="2247" ht="15" customHeight="1" spans="17:17">
      <c r="Q2247" s="194"/>
    </row>
    <row r="2248" ht="15" customHeight="1" spans="17:17">
      <c r="Q2248" s="194"/>
    </row>
    <row r="2249" ht="15" customHeight="1" spans="17:17">
      <c r="Q2249" s="194"/>
    </row>
    <row r="2250" ht="15" customHeight="1" spans="17:17">
      <c r="Q2250" s="194"/>
    </row>
    <row r="2251" ht="15" customHeight="1" spans="17:17">
      <c r="Q2251" s="194"/>
    </row>
    <row r="2252" ht="15" customHeight="1" spans="17:17">
      <c r="Q2252" s="194"/>
    </row>
    <row r="2253" ht="15" customHeight="1" spans="17:17">
      <c r="Q2253" s="194"/>
    </row>
    <row r="2254" ht="15" customHeight="1" spans="17:17">
      <c r="Q2254" s="194"/>
    </row>
    <row r="2255" ht="15" customHeight="1" spans="17:17">
      <c r="Q2255" s="194"/>
    </row>
    <row r="2256" ht="15" customHeight="1" spans="17:17">
      <c r="Q2256" s="194"/>
    </row>
    <row r="2257" ht="15" customHeight="1" spans="17:17">
      <c r="Q2257" s="194"/>
    </row>
    <row r="2258" ht="15" customHeight="1" spans="17:17">
      <c r="Q2258" s="194"/>
    </row>
    <row r="2259" ht="15" customHeight="1" spans="17:17">
      <c r="Q2259" s="194"/>
    </row>
    <row r="2260" ht="15" customHeight="1" spans="17:17">
      <c r="Q2260" s="194"/>
    </row>
    <row r="2261" ht="15" customHeight="1" spans="17:17">
      <c r="Q2261" s="194"/>
    </row>
    <row r="2262" ht="15" customHeight="1" spans="17:17">
      <c r="Q2262" s="194"/>
    </row>
    <row r="2263" ht="15" customHeight="1" spans="17:17">
      <c r="Q2263" s="194"/>
    </row>
    <row r="2264" ht="15" customHeight="1" spans="17:17">
      <c r="Q2264" s="194"/>
    </row>
    <row r="2265" ht="15" customHeight="1" spans="17:17">
      <c r="Q2265" s="194"/>
    </row>
    <row r="2266" ht="15" customHeight="1" spans="17:17">
      <c r="Q2266" s="194"/>
    </row>
    <row r="2267" ht="15" customHeight="1" spans="17:17">
      <c r="Q2267" s="194"/>
    </row>
    <row r="2268" ht="15" customHeight="1" spans="17:17">
      <c r="Q2268" s="194"/>
    </row>
    <row r="2269" ht="15" customHeight="1" spans="17:17">
      <c r="Q2269" s="194"/>
    </row>
    <row r="2270" ht="15" customHeight="1" spans="17:17">
      <c r="Q2270" s="194"/>
    </row>
    <row r="2271" ht="15" customHeight="1" spans="17:17">
      <c r="Q2271" s="194"/>
    </row>
    <row r="2272" ht="15" customHeight="1" spans="17:17">
      <c r="Q2272" s="194"/>
    </row>
    <row r="2273" ht="15" customHeight="1" spans="17:17">
      <c r="Q2273" s="194"/>
    </row>
    <row r="2274" ht="15" customHeight="1" spans="17:17">
      <c r="Q2274" s="194"/>
    </row>
    <row r="2275" ht="15" customHeight="1" spans="17:17">
      <c r="Q2275" s="194"/>
    </row>
    <row r="2276" ht="15" customHeight="1" spans="17:17">
      <c r="Q2276" s="194"/>
    </row>
    <row r="2277" ht="15" customHeight="1" spans="17:17">
      <c r="Q2277" s="194"/>
    </row>
    <row r="2278" ht="15" customHeight="1" spans="17:17">
      <c r="Q2278" s="194"/>
    </row>
    <row r="2279" ht="15" customHeight="1" spans="17:17">
      <c r="Q2279" s="194"/>
    </row>
    <row r="2280" ht="15" customHeight="1" spans="17:17">
      <c r="Q2280" s="194"/>
    </row>
    <row r="2281" ht="15" customHeight="1" spans="17:17">
      <c r="Q2281" s="194"/>
    </row>
    <row r="2282" ht="15" customHeight="1" spans="17:17">
      <c r="Q2282" s="194"/>
    </row>
    <row r="2283" ht="15" customHeight="1" spans="17:17">
      <c r="Q2283" s="194"/>
    </row>
    <row r="2284" ht="15" customHeight="1" spans="17:17">
      <c r="Q2284" s="194"/>
    </row>
    <row r="2285" ht="15" customHeight="1" spans="17:17">
      <c r="Q2285" s="194"/>
    </row>
    <row r="2286" ht="15" customHeight="1" spans="17:17">
      <c r="Q2286" s="194"/>
    </row>
    <row r="2287" ht="15" customHeight="1" spans="17:17">
      <c r="Q2287" s="194"/>
    </row>
    <row r="2288" ht="15" customHeight="1" spans="17:17">
      <c r="Q2288" s="194"/>
    </row>
    <row r="2289" ht="15" customHeight="1" spans="17:17">
      <c r="Q2289" s="194"/>
    </row>
    <row r="2290" ht="15" customHeight="1" spans="17:17">
      <c r="Q2290" s="194"/>
    </row>
    <row r="2291" ht="15" customHeight="1" spans="17:17">
      <c r="Q2291" s="194"/>
    </row>
    <row r="2292" ht="15" customHeight="1" spans="17:17">
      <c r="Q2292" s="194"/>
    </row>
    <row r="2293" ht="15" customHeight="1" spans="17:17">
      <c r="Q2293" s="194"/>
    </row>
    <row r="2294" ht="15" customHeight="1" spans="17:17">
      <c r="Q2294" s="194"/>
    </row>
    <row r="2295" ht="15" customHeight="1" spans="17:17">
      <c r="Q2295" s="194"/>
    </row>
    <row r="2296" ht="15" customHeight="1" spans="17:17">
      <c r="Q2296" s="194"/>
    </row>
    <row r="2297" ht="15" customHeight="1" spans="17:17">
      <c r="Q2297" s="194"/>
    </row>
    <row r="2298" ht="15" customHeight="1" spans="17:17">
      <c r="Q2298" s="194"/>
    </row>
    <row r="2299" ht="15" customHeight="1" spans="17:17">
      <c r="Q2299" s="194"/>
    </row>
    <row r="2300" ht="15" customHeight="1" spans="17:17">
      <c r="Q2300" s="194"/>
    </row>
    <row r="2301" ht="15" customHeight="1" spans="17:17">
      <c r="Q2301" s="194"/>
    </row>
    <row r="2302" ht="15" customHeight="1" spans="17:17">
      <c r="Q2302" s="194"/>
    </row>
    <row r="2303" ht="15" customHeight="1" spans="17:17">
      <c r="Q2303" s="194"/>
    </row>
    <row r="2304" ht="15" customHeight="1" spans="17:17">
      <c r="Q2304" s="194"/>
    </row>
    <row r="2305" ht="15" customHeight="1" spans="17:17">
      <c r="Q2305" s="194"/>
    </row>
    <row r="2306" ht="15" customHeight="1" spans="17:17">
      <c r="Q2306" s="194"/>
    </row>
    <row r="2307" ht="15" customHeight="1" spans="17:17">
      <c r="Q2307" s="194"/>
    </row>
    <row r="2308" ht="15" customHeight="1" spans="17:17">
      <c r="Q2308" s="194"/>
    </row>
    <row r="2309" ht="15" customHeight="1" spans="17:17">
      <c r="Q2309" s="194"/>
    </row>
    <row r="2310" ht="15" customHeight="1" spans="17:17">
      <c r="Q2310" s="194"/>
    </row>
    <row r="2311" ht="15" customHeight="1" spans="17:17">
      <c r="Q2311" s="194"/>
    </row>
    <row r="2312" ht="15" customHeight="1" spans="17:17">
      <c r="Q2312" s="194"/>
    </row>
    <row r="2313" ht="15" customHeight="1" spans="17:17">
      <c r="Q2313" s="194"/>
    </row>
    <row r="2314" ht="15" customHeight="1" spans="17:17">
      <c r="Q2314" s="194"/>
    </row>
    <row r="2315" ht="15" customHeight="1" spans="17:17">
      <c r="Q2315" s="194"/>
    </row>
    <row r="2316" ht="15" customHeight="1" spans="17:17">
      <c r="Q2316" s="194"/>
    </row>
    <row r="2317" ht="15" customHeight="1" spans="17:17">
      <c r="Q2317" s="194"/>
    </row>
    <row r="2318" ht="15" customHeight="1" spans="17:17">
      <c r="Q2318" s="194"/>
    </row>
    <row r="2319" ht="15" customHeight="1" spans="17:17">
      <c r="Q2319" s="194"/>
    </row>
    <row r="2320" ht="15" customHeight="1" spans="17:17">
      <c r="Q2320" s="194"/>
    </row>
    <row r="2321" ht="15" customHeight="1" spans="17:17">
      <c r="Q2321" s="194"/>
    </row>
    <row r="2322" ht="15" customHeight="1" spans="17:17">
      <c r="Q2322" s="194"/>
    </row>
    <row r="2323" ht="15" customHeight="1" spans="17:17">
      <c r="Q2323" s="194"/>
    </row>
    <row r="2324" ht="15" customHeight="1" spans="17:17">
      <c r="Q2324" s="194"/>
    </row>
    <row r="2325" ht="15" customHeight="1" spans="17:17">
      <c r="Q2325" s="194"/>
    </row>
    <row r="2326" ht="15" customHeight="1" spans="17:17">
      <c r="Q2326" s="194"/>
    </row>
    <row r="2327" ht="15" customHeight="1" spans="17:17">
      <c r="Q2327" s="194"/>
    </row>
    <row r="2328" ht="15" customHeight="1" spans="17:17">
      <c r="Q2328" s="194"/>
    </row>
    <row r="2329" ht="15" customHeight="1" spans="17:17">
      <c r="Q2329" s="194"/>
    </row>
    <row r="2330" ht="15" customHeight="1" spans="17:17">
      <c r="Q2330" s="194"/>
    </row>
    <row r="2331" ht="15" customHeight="1" spans="17:17">
      <c r="Q2331" s="194"/>
    </row>
    <row r="2332" ht="15" customHeight="1" spans="17:17">
      <c r="Q2332" s="194"/>
    </row>
    <row r="2333" ht="15" customHeight="1" spans="17:17">
      <c r="Q2333" s="194"/>
    </row>
    <row r="2334" ht="15" customHeight="1" spans="17:17">
      <c r="Q2334" s="194"/>
    </row>
    <row r="2335" ht="15" customHeight="1" spans="17:17">
      <c r="Q2335" s="194"/>
    </row>
    <row r="2336" ht="15" customHeight="1" spans="17:17">
      <c r="Q2336" s="194"/>
    </row>
    <row r="2337" ht="15" customHeight="1" spans="17:17">
      <c r="Q2337" s="194"/>
    </row>
    <row r="2338" ht="15" customHeight="1" spans="17:17">
      <c r="Q2338" s="194"/>
    </row>
    <row r="2339" ht="15" customHeight="1" spans="17:17">
      <c r="Q2339" s="194"/>
    </row>
    <row r="2340" ht="15" customHeight="1" spans="17:17">
      <c r="Q2340" s="194"/>
    </row>
    <row r="2341" ht="15" customHeight="1" spans="17:17">
      <c r="Q2341" s="194"/>
    </row>
    <row r="2342" ht="15" customHeight="1" spans="17:17">
      <c r="Q2342" s="194"/>
    </row>
    <row r="2343" ht="15" customHeight="1" spans="17:17">
      <c r="Q2343" s="194"/>
    </row>
    <row r="2344" ht="15" customHeight="1" spans="17:17">
      <c r="Q2344" s="194"/>
    </row>
    <row r="2345" ht="15" customHeight="1" spans="17:17">
      <c r="Q2345" s="194"/>
    </row>
    <row r="2346" ht="15" customHeight="1" spans="17:17">
      <c r="Q2346" s="194"/>
    </row>
    <row r="2347" ht="15" customHeight="1" spans="17:17">
      <c r="Q2347" s="194"/>
    </row>
    <row r="2348" ht="15" customHeight="1" spans="17:17">
      <c r="Q2348" s="194"/>
    </row>
    <row r="2349" ht="15" customHeight="1" spans="17:17">
      <c r="Q2349" s="194"/>
    </row>
    <row r="2350" ht="15" customHeight="1" spans="17:17">
      <c r="Q2350" s="194"/>
    </row>
    <row r="2351" ht="15" customHeight="1" spans="17:17">
      <c r="Q2351" s="194"/>
    </row>
    <row r="2352" ht="15" customHeight="1" spans="17:17">
      <c r="Q2352" s="194"/>
    </row>
    <row r="2353" ht="15" customHeight="1" spans="17:17">
      <c r="Q2353" s="194"/>
    </row>
    <row r="2354" ht="15" customHeight="1" spans="17:17">
      <c r="Q2354" s="194"/>
    </row>
    <row r="2355" ht="15" customHeight="1" spans="17:17">
      <c r="Q2355" s="194"/>
    </row>
    <row r="2356" ht="15" customHeight="1" spans="17:17">
      <c r="Q2356" s="194"/>
    </row>
    <row r="2357" ht="15" customHeight="1" spans="17:17">
      <c r="Q2357" s="194"/>
    </row>
    <row r="2358" ht="15" customHeight="1" spans="17:17">
      <c r="Q2358" s="194"/>
    </row>
    <row r="2359" ht="15" customHeight="1" spans="17:17">
      <c r="Q2359" s="194"/>
    </row>
    <row r="2360" ht="15" customHeight="1" spans="17:17">
      <c r="Q2360" s="194"/>
    </row>
    <row r="2361" ht="15" customHeight="1" spans="17:17">
      <c r="Q2361" s="194"/>
    </row>
    <row r="2362" ht="15" customHeight="1" spans="17:17">
      <c r="Q2362" s="194"/>
    </row>
    <row r="2363" ht="15" customHeight="1" spans="17:17">
      <c r="Q2363" s="194"/>
    </row>
    <row r="2364" ht="15" customHeight="1" spans="17:17">
      <c r="Q2364" s="194"/>
    </row>
    <row r="2365" ht="15" customHeight="1" spans="17:17">
      <c r="Q2365" s="194"/>
    </row>
    <row r="2366" ht="15" customHeight="1" spans="17:17">
      <c r="Q2366" s="194"/>
    </row>
    <row r="2367" ht="15" customHeight="1" spans="17:17">
      <c r="Q2367" s="194"/>
    </row>
    <row r="2368" ht="15" customHeight="1" spans="17:17">
      <c r="Q2368" s="194"/>
    </row>
    <row r="2369" ht="15" customHeight="1" spans="17:17">
      <c r="Q2369" s="194"/>
    </row>
    <row r="2370" ht="15" customHeight="1" spans="17:17">
      <c r="Q2370" s="194"/>
    </row>
    <row r="2371" ht="15" customHeight="1" spans="17:17">
      <c r="Q2371" s="194"/>
    </row>
    <row r="2372" ht="15" customHeight="1" spans="17:17">
      <c r="Q2372" s="194"/>
    </row>
    <row r="2373" ht="15" customHeight="1" spans="17:17">
      <c r="Q2373" s="194"/>
    </row>
    <row r="2374" ht="15" customHeight="1" spans="17:17">
      <c r="Q2374" s="194"/>
    </row>
    <row r="2375" ht="15" customHeight="1" spans="17:17">
      <c r="Q2375" s="194"/>
    </row>
    <row r="2376" ht="15" customHeight="1" spans="17:17">
      <c r="Q2376" s="194"/>
    </row>
    <row r="2377" ht="15" customHeight="1" spans="17:17">
      <c r="Q2377" s="194"/>
    </row>
    <row r="2378" ht="15" customHeight="1" spans="17:17">
      <c r="Q2378" s="194"/>
    </row>
    <row r="2379" ht="15" customHeight="1" spans="17:17">
      <c r="Q2379" s="194"/>
    </row>
    <row r="2380" ht="15" customHeight="1" spans="17:17">
      <c r="Q2380" s="194"/>
    </row>
    <row r="2381" ht="15" customHeight="1" spans="17:17">
      <c r="Q2381" s="194"/>
    </row>
    <row r="2382" ht="15" customHeight="1" spans="17:17">
      <c r="Q2382" s="194"/>
    </row>
    <row r="2383" ht="15" customHeight="1" spans="17:17">
      <c r="Q2383" s="194"/>
    </row>
    <row r="2384" ht="15" customHeight="1" spans="17:17">
      <c r="Q2384" s="194"/>
    </row>
    <row r="2385" ht="15" customHeight="1" spans="17:17">
      <c r="Q2385" s="194"/>
    </row>
    <row r="2386" ht="15" customHeight="1" spans="17:17">
      <c r="Q2386" s="194"/>
    </row>
    <row r="2387" ht="15" customHeight="1" spans="17:17">
      <c r="Q2387" s="194"/>
    </row>
    <row r="2388" ht="15" customHeight="1" spans="17:17">
      <c r="Q2388" s="194"/>
    </row>
    <row r="2389" ht="15" customHeight="1" spans="17:17">
      <c r="Q2389" s="194"/>
    </row>
    <row r="2390" ht="15" customHeight="1" spans="17:17">
      <c r="Q2390" s="194"/>
    </row>
    <row r="2391" ht="15" customHeight="1" spans="17:17">
      <c r="Q2391" s="194"/>
    </row>
    <row r="2392" ht="15" customHeight="1" spans="17:17">
      <c r="Q2392" s="194"/>
    </row>
    <row r="2393" ht="15" customHeight="1" spans="17:17">
      <c r="Q2393" s="194"/>
    </row>
    <row r="2394" ht="15" customHeight="1" spans="17:17">
      <c r="Q2394" s="194"/>
    </row>
    <row r="2395" ht="15" customHeight="1" spans="17:17">
      <c r="Q2395" s="194"/>
    </row>
    <row r="2396" ht="15" customHeight="1" spans="17:17">
      <c r="Q2396" s="194"/>
    </row>
    <row r="2397" ht="15" customHeight="1" spans="17:17">
      <c r="Q2397" s="194"/>
    </row>
    <row r="2398" ht="15" customHeight="1" spans="17:17">
      <c r="Q2398" s="194"/>
    </row>
    <row r="2399" ht="15" customHeight="1" spans="17:17">
      <c r="Q2399" s="194"/>
    </row>
    <row r="2400" ht="15" customHeight="1" spans="17:17">
      <c r="Q2400" s="194"/>
    </row>
    <row r="2401" ht="15" customHeight="1" spans="17:17">
      <c r="Q2401" s="194"/>
    </row>
    <row r="2402" ht="15" customHeight="1" spans="17:17">
      <c r="Q2402" s="194"/>
    </row>
    <row r="2403" ht="15" customHeight="1" spans="17:17">
      <c r="Q2403" s="194"/>
    </row>
    <row r="2404" ht="15" customHeight="1" spans="17:17">
      <c r="Q2404" s="194"/>
    </row>
    <row r="2405" ht="15" customHeight="1" spans="17:17">
      <c r="Q2405" s="194"/>
    </row>
    <row r="2406" ht="15" customHeight="1" spans="17:17">
      <c r="Q2406" s="194"/>
    </row>
    <row r="2407" ht="15" customHeight="1" spans="17:17">
      <c r="Q2407" s="194"/>
    </row>
    <row r="2408" ht="15" customHeight="1" spans="17:17">
      <c r="Q2408" s="194"/>
    </row>
    <row r="2409" ht="15" customHeight="1" spans="17:17">
      <c r="Q2409" s="194"/>
    </row>
    <row r="2410" ht="15" customHeight="1" spans="17:17">
      <c r="Q2410" s="194"/>
    </row>
    <row r="2411" ht="15" customHeight="1" spans="17:17">
      <c r="Q2411" s="194"/>
    </row>
    <row r="2412" ht="15" customHeight="1" spans="17:17">
      <c r="Q2412" s="194"/>
    </row>
    <row r="2413" ht="15" customHeight="1" spans="17:17">
      <c r="Q2413" s="194"/>
    </row>
    <row r="2414" ht="15" customHeight="1" spans="17:17">
      <c r="Q2414" s="194"/>
    </row>
    <row r="2415" ht="15" customHeight="1" spans="17:17">
      <c r="Q2415" s="194"/>
    </row>
    <row r="2416" ht="15" customHeight="1" spans="17:17">
      <c r="Q2416" s="194"/>
    </row>
    <row r="2417" ht="15" customHeight="1" spans="17:17">
      <c r="Q2417" s="194"/>
    </row>
    <row r="2418" ht="15" customHeight="1" spans="17:17">
      <c r="Q2418" s="194"/>
    </row>
    <row r="2419" ht="15" customHeight="1" spans="17:17">
      <c r="Q2419" s="194"/>
    </row>
    <row r="2420" ht="15" customHeight="1" spans="17:17">
      <c r="Q2420" s="194"/>
    </row>
    <row r="2421" ht="15" customHeight="1" spans="17:17">
      <c r="Q2421" s="194"/>
    </row>
    <row r="2422" ht="15" customHeight="1" spans="17:17">
      <c r="Q2422" s="194"/>
    </row>
    <row r="2423" ht="15" customHeight="1" spans="17:17">
      <c r="Q2423" s="194"/>
    </row>
    <row r="2424" ht="15" customHeight="1" spans="17:17">
      <c r="Q2424" s="194"/>
    </row>
    <row r="2425" ht="15" customHeight="1" spans="17:17">
      <c r="Q2425" s="194"/>
    </row>
    <row r="2426" ht="15" customHeight="1" spans="17:17">
      <c r="Q2426" s="194"/>
    </row>
    <row r="2427" ht="15" customHeight="1" spans="17:17">
      <c r="Q2427" s="194"/>
    </row>
    <row r="2428" ht="15" customHeight="1" spans="17:17">
      <c r="Q2428" s="194"/>
    </row>
    <row r="2429" ht="15" customHeight="1" spans="17:17">
      <c r="Q2429" s="194"/>
    </row>
    <row r="2430" ht="15" customHeight="1" spans="17:17">
      <c r="Q2430" s="194"/>
    </row>
    <row r="2431" ht="15" customHeight="1" spans="17:17">
      <c r="Q2431" s="194"/>
    </row>
    <row r="2432" ht="15" customHeight="1" spans="17:17">
      <c r="Q2432" s="194"/>
    </row>
    <row r="2433" ht="15" customHeight="1" spans="17:17">
      <c r="Q2433" s="194"/>
    </row>
    <row r="2434" ht="15" customHeight="1" spans="17:17">
      <c r="Q2434" s="194"/>
    </row>
    <row r="2435" ht="15" customHeight="1" spans="17:17">
      <c r="Q2435" s="194"/>
    </row>
    <row r="2436" ht="15" customHeight="1" spans="17:17">
      <c r="Q2436" s="194"/>
    </row>
    <row r="2437" ht="15" customHeight="1" spans="17:17">
      <c r="Q2437" s="194"/>
    </row>
    <row r="2438" ht="15" customHeight="1" spans="17:17">
      <c r="Q2438" s="194"/>
    </row>
    <row r="2439" ht="15" customHeight="1" spans="17:17">
      <c r="Q2439" s="194"/>
    </row>
    <row r="2440" ht="15" customHeight="1" spans="17:17">
      <c r="Q2440" s="194"/>
    </row>
    <row r="2441" ht="15" customHeight="1" spans="17:17">
      <c r="Q2441" s="194"/>
    </row>
    <row r="2442" ht="15" customHeight="1" spans="17:17">
      <c r="Q2442" s="194"/>
    </row>
    <row r="2443" ht="15" customHeight="1" spans="17:17">
      <c r="Q2443" s="194"/>
    </row>
    <row r="2444" ht="15" customHeight="1" spans="17:17">
      <c r="Q2444" s="194"/>
    </row>
    <row r="2445" ht="15" customHeight="1" spans="17:17">
      <c r="Q2445" s="194"/>
    </row>
    <row r="2446" ht="15" customHeight="1" spans="17:17">
      <c r="Q2446" s="194"/>
    </row>
    <row r="2447" ht="15" customHeight="1" spans="17:17">
      <c r="Q2447" s="194"/>
    </row>
    <row r="2448" ht="15" customHeight="1" spans="17:17">
      <c r="Q2448" s="194"/>
    </row>
    <row r="2449" ht="15" customHeight="1" spans="17:17">
      <c r="Q2449" s="194"/>
    </row>
    <row r="2450" ht="15" customHeight="1" spans="17:17">
      <c r="Q2450" s="194"/>
    </row>
    <row r="2451" ht="15" customHeight="1" spans="17:17">
      <c r="Q2451" s="194"/>
    </row>
    <row r="2452" ht="15" customHeight="1" spans="17:17">
      <c r="Q2452" s="194"/>
    </row>
    <row r="2453" ht="15" customHeight="1" spans="17:17">
      <c r="Q2453" s="194"/>
    </row>
    <row r="2454" ht="15" customHeight="1" spans="17:17">
      <c r="Q2454" s="194"/>
    </row>
    <row r="2455" ht="15" customHeight="1" spans="17:17">
      <c r="Q2455" s="194"/>
    </row>
    <row r="2456" ht="15" customHeight="1" spans="17:17">
      <c r="Q2456" s="194"/>
    </row>
    <row r="2457" ht="15" customHeight="1" spans="17:17">
      <c r="Q2457" s="194"/>
    </row>
    <row r="2458" ht="15" customHeight="1" spans="17:17">
      <c r="Q2458" s="194"/>
    </row>
    <row r="2459" ht="15" customHeight="1" spans="17:17">
      <c r="Q2459" s="194"/>
    </row>
    <row r="2460" ht="15" customHeight="1" spans="17:17">
      <c r="Q2460" s="194"/>
    </row>
    <row r="2461" ht="15" customHeight="1" spans="17:17">
      <c r="Q2461" s="194"/>
    </row>
    <row r="2462" ht="15" customHeight="1" spans="17:17">
      <c r="Q2462" s="194"/>
    </row>
    <row r="2463" ht="15" customHeight="1" spans="17:17">
      <c r="Q2463" s="194"/>
    </row>
    <row r="2464" ht="15" customHeight="1" spans="17:17">
      <c r="Q2464" s="194"/>
    </row>
    <row r="2465" ht="15" customHeight="1" spans="17:17">
      <c r="Q2465" s="194"/>
    </row>
    <row r="2466" ht="15" customHeight="1" spans="17:17">
      <c r="Q2466" s="194"/>
    </row>
    <row r="2467" ht="15" customHeight="1" spans="17:17">
      <c r="Q2467" s="194"/>
    </row>
    <row r="2468" ht="15" customHeight="1" spans="17:17">
      <c r="Q2468" s="194"/>
    </row>
    <row r="2469" ht="15" customHeight="1" spans="17:17">
      <c r="Q2469" s="194"/>
    </row>
    <row r="2470" ht="15" customHeight="1" spans="17:17">
      <c r="Q2470" s="194"/>
    </row>
    <row r="2471" ht="15" customHeight="1" spans="17:17">
      <c r="Q2471" s="194"/>
    </row>
    <row r="2472" ht="15" customHeight="1" spans="17:17">
      <c r="Q2472" s="194"/>
    </row>
    <row r="2473" ht="15" customHeight="1" spans="17:17">
      <c r="Q2473" s="194"/>
    </row>
    <row r="2474" ht="15" customHeight="1" spans="17:17">
      <c r="Q2474" s="194"/>
    </row>
    <row r="2475" ht="15" customHeight="1" spans="17:17">
      <c r="Q2475" s="194"/>
    </row>
    <row r="2476" ht="15" customHeight="1" spans="17:17">
      <c r="Q2476" s="194"/>
    </row>
    <row r="2477" ht="15" customHeight="1" spans="17:17">
      <c r="Q2477" s="194"/>
    </row>
    <row r="2478" ht="15" customHeight="1" spans="17:17">
      <c r="Q2478" s="194"/>
    </row>
    <row r="2479" ht="15" customHeight="1" spans="17:17">
      <c r="Q2479" s="194"/>
    </row>
    <row r="2480" ht="15" customHeight="1" spans="17:17">
      <c r="Q2480" s="194"/>
    </row>
    <row r="2481" ht="15" customHeight="1" spans="17:17">
      <c r="Q2481" s="194"/>
    </row>
    <row r="2482" ht="15" customHeight="1" spans="17:17">
      <c r="Q2482" s="194"/>
    </row>
    <row r="2483" ht="15" customHeight="1" spans="17:17">
      <c r="Q2483" s="194"/>
    </row>
    <row r="2484" ht="15" customHeight="1" spans="17:17">
      <c r="Q2484" s="194"/>
    </row>
    <row r="2485" ht="15" customHeight="1" spans="17:17">
      <c r="Q2485" s="194"/>
    </row>
    <row r="2486" ht="15" customHeight="1" spans="17:17">
      <c r="Q2486" s="194"/>
    </row>
    <row r="2487" ht="15" customHeight="1" spans="17:17">
      <c r="Q2487" s="194"/>
    </row>
    <row r="2488" ht="15" customHeight="1" spans="17:17">
      <c r="Q2488" s="194"/>
    </row>
    <row r="2489" ht="15" customHeight="1" spans="17:17">
      <c r="Q2489" s="194"/>
    </row>
    <row r="2490" ht="15" customHeight="1" spans="17:17">
      <c r="Q2490" s="194"/>
    </row>
    <row r="2491" ht="15" customHeight="1" spans="17:17">
      <c r="Q2491" s="194"/>
    </row>
    <row r="2492" ht="15" customHeight="1" spans="17:17">
      <c r="Q2492" s="194"/>
    </row>
    <row r="2493" ht="15" customHeight="1" spans="17:17">
      <c r="Q2493" s="194"/>
    </row>
    <row r="2494" ht="15" customHeight="1" spans="17:17">
      <c r="Q2494" s="194"/>
    </row>
    <row r="2495" ht="15" customHeight="1" spans="17:17">
      <c r="Q2495" s="194"/>
    </row>
    <row r="2496" ht="15" customHeight="1" spans="17:17">
      <c r="Q2496" s="194"/>
    </row>
    <row r="2497" ht="15" customHeight="1" spans="17:17">
      <c r="Q2497" s="194"/>
    </row>
    <row r="2498" ht="15" customHeight="1" spans="17:17">
      <c r="Q2498" s="194"/>
    </row>
    <row r="2499" ht="15" customHeight="1" spans="17:17">
      <c r="Q2499" s="194"/>
    </row>
    <row r="2500" ht="15" customHeight="1" spans="17:17">
      <c r="Q2500" s="194"/>
    </row>
    <row r="2501" ht="15" customHeight="1" spans="17:17">
      <c r="Q2501" s="194"/>
    </row>
    <row r="2502" ht="15" customHeight="1" spans="17:17">
      <c r="Q2502" s="194"/>
    </row>
    <row r="2503" ht="15" customHeight="1" spans="17:17">
      <c r="Q2503" s="194"/>
    </row>
    <row r="2504" ht="15" customHeight="1" spans="17:17">
      <c r="Q2504" s="194"/>
    </row>
    <row r="2505" ht="15" customHeight="1" spans="17:17">
      <c r="Q2505" s="194"/>
    </row>
    <row r="2506" ht="15" customHeight="1" spans="17:17">
      <c r="Q2506" s="194"/>
    </row>
    <row r="2507" ht="15" customHeight="1" spans="17:17">
      <c r="Q2507" s="194"/>
    </row>
    <row r="2508" ht="15" customHeight="1" spans="17:17">
      <c r="Q2508" s="194"/>
    </row>
    <row r="2509" ht="15" customHeight="1" spans="17:17">
      <c r="Q2509" s="194"/>
    </row>
    <row r="2510" ht="15" customHeight="1" spans="17:17">
      <c r="Q2510" s="194"/>
    </row>
    <row r="2511" ht="15" customHeight="1" spans="17:17">
      <c r="Q2511" s="194"/>
    </row>
    <row r="2512" ht="15" customHeight="1" spans="17:17">
      <c r="Q2512" s="194"/>
    </row>
    <row r="2513" ht="15" customHeight="1" spans="17:17">
      <c r="Q2513" s="194"/>
    </row>
    <row r="2514" ht="15" customHeight="1" spans="17:17">
      <c r="Q2514" s="194"/>
    </row>
    <row r="2515" ht="15" customHeight="1" spans="17:17">
      <c r="Q2515" s="194"/>
    </row>
    <row r="2516" ht="15" customHeight="1" spans="17:17">
      <c r="Q2516" s="194"/>
    </row>
    <row r="2517" ht="15" customHeight="1" spans="17:17">
      <c r="Q2517" s="194"/>
    </row>
    <row r="2518" ht="15" customHeight="1" spans="17:17">
      <c r="Q2518" s="194"/>
    </row>
    <row r="2519" ht="15" customHeight="1" spans="17:17">
      <c r="Q2519" s="194"/>
    </row>
    <row r="2520" ht="15" customHeight="1" spans="17:17">
      <c r="Q2520" s="194"/>
    </row>
    <row r="2521" ht="15" customHeight="1" spans="17:17">
      <c r="Q2521" s="194"/>
    </row>
    <row r="2522" ht="15" customHeight="1" spans="17:17">
      <c r="Q2522" s="194"/>
    </row>
    <row r="2523" ht="15" customHeight="1" spans="17:17">
      <c r="Q2523" s="194"/>
    </row>
    <row r="2524" ht="15" customHeight="1" spans="17:17">
      <c r="Q2524" s="194"/>
    </row>
    <row r="2525" ht="15" customHeight="1" spans="17:17">
      <c r="Q2525" s="194"/>
    </row>
    <row r="2526" ht="15" customHeight="1" spans="17:17">
      <c r="Q2526" s="194"/>
    </row>
    <row r="2527" ht="15" customHeight="1" spans="17:17">
      <c r="Q2527" s="194"/>
    </row>
    <row r="2528" ht="15" customHeight="1" spans="17:17">
      <c r="Q2528" s="194"/>
    </row>
    <row r="2529" ht="15" customHeight="1" spans="17:17">
      <c r="Q2529" s="194"/>
    </row>
    <row r="2530" ht="15" customHeight="1" spans="17:17">
      <c r="Q2530" s="194"/>
    </row>
    <row r="2531" ht="15" customHeight="1" spans="17:17">
      <c r="Q2531" s="194"/>
    </row>
    <row r="2532" ht="15" customHeight="1" spans="17:17">
      <c r="Q2532" s="194"/>
    </row>
    <row r="2533" ht="15" customHeight="1" spans="17:17">
      <c r="Q2533" s="194"/>
    </row>
    <row r="2534" ht="15" customHeight="1" spans="17:17">
      <c r="Q2534" s="194"/>
    </row>
    <row r="2535" ht="15" customHeight="1" spans="17:17">
      <c r="Q2535" s="194"/>
    </row>
    <row r="2536" ht="15" customHeight="1" spans="17:17">
      <c r="Q2536" s="194"/>
    </row>
    <row r="2537" ht="15" customHeight="1" spans="17:17">
      <c r="Q2537" s="194"/>
    </row>
    <row r="2538" ht="15" customHeight="1" spans="17:17">
      <c r="Q2538" s="194"/>
    </row>
    <row r="2539" ht="15" customHeight="1" spans="17:17">
      <c r="Q2539" s="194"/>
    </row>
    <row r="2540" ht="15" customHeight="1" spans="17:17">
      <c r="Q2540" s="194"/>
    </row>
    <row r="2541" ht="15" customHeight="1" spans="17:17">
      <c r="Q2541" s="194"/>
    </row>
    <row r="2542" ht="15" customHeight="1" spans="17:17">
      <c r="Q2542" s="194"/>
    </row>
    <row r="2543" ht="15" customHeight="1" spans="17:17">
      <c r="Q2543" s="194"/>
    </row>
    <row r="2544" ht="15" customHeight="1" spans="17:17">
      <c r="Q2544" s="194"/>
    </row>
    <row r="2545" ht="15" customHeight="1" spans="17:17">
      <c r="Q2545" s="194"/>
    </row>
    <row r="2546" ht="15" customHeight="1" spans="17:17">
      <c r="Q2546" s="194"/>
    </row>
    <row r="2547" ht="15" customHeight="1" spans="17:17">
      <c r="Q2547" s="194"/>
    </row>
    <row r="2548" ht="15" customHeight="1" spans="17:17">
      <c r="Q2548" s="194"/>
    </row>
    <row r="2549" ht="15" customHeight="1" spans="17:17">
      <c r="Q2549" s="194"/>
    </row>
    <row r="2550" ht="15" customHeight="1" spans="17:17">
      <c r="Q2550" s="194"/>
    </row>
    <row r="2551" ht="15" customHeight="1" spans="17:17">
      <c r="Q2551" s="194"/>
    </row>
    <row r="2552" ht="15" customHeight="1" spans="17:17">
      <c r="Q2552" s="194"/>
    </row>
    <row r="2553" ht="15" customHeight="1" spans="17:17">
      <c r="Q2553" s="194"/>
    </row>
    <row r="2554" ht="15" customHeight="1" spans="17:17">
      <c r="Q2554" s="194"/>
    </row>
    <row r="2555" ht="15" customHeight="1" spans="17:17">
      <c r="Q2555" s="194"/>
    </row>
    <row r="2556" ht="15" customHeight="1" spans="17:17">
      <c r="Q2556" s="194"/>
    </row>
    <row r="2557" ht="15" customHeight="1" spans="17:17">
      <c r="Q2557" s="194"/>
    </row>
    <row r="2558" ht="15" customHeight="1" spans="17:17">
      <c r="Q2558" s="194"/>
    </row>
    <row r="2559" ht="15" customHeight="1" spans="17:17">
      <c r="Q2559" s="194"/>
    </row>
    <row r="2560" ht="15" customHeight="1" spans="17:17">
      <c r="Q2560" s="194"/>
    </row>
    <row r="2561" ht="15" customHeight="1" spans="17:17">
      <c r="Q2561" s="194"/>
    </row>
    <row r="2562" ht="15" customHeight="1" spans="17:17">
      <c r="Q2562" s="194"/>
    </row>
    <row r="2563" ht="15" customHeight="1" spans="17:17">
      <c r="Q2563" s="194"/>
    </row>
    <row r="2564" ht="15" customHeight="1" spans="17:17">
      <c r="Q2564" s="194"/>
    </row>
    <row r="2565" ht="15" customHeight="1" spans="17:17">
      <c r="Q2565" s="194"/>
    </row>
    <row r="2566" ht="15" customHeight="1" spans="17:17">
      <c r="Q2566" s="194"/>
    </row>
    <row r="2567" ht="15" customHeight="1" spans="17:17">
      <c r="Q2567" s="194"/>
    </row>
    <row r="2568" ht="15" customHeight="1" spans="17:17">
      <c r="Q2568" s="194"/>
    </row>
    <row r="2569" ht="15" customHeight="1" spans="17:17">
      <c r="Q2569" s="194"/>
    </row>
    <row r="2570" ht="15" customHeight="1" spans="17:17">
      <c r="Q2570" s="194"/>
    </row>
    <row r="2571" ht="15" customHeight="1" spans="17:17">
      <c r="Q2571" s="194"/>
    </row>
    <row r="2572" ht="15" customHeight="1" spans="17:17">
      <c r="Q2572" s="194"/>
    </row>
    <row r="2573" ht="15" customHeight="1" spans="17:17">
      <c r="Q2573" s="194"/>
    </row>
    <row r="2574" ht="15" customHeight="1" spans="17:17">
      <c r="Q2574" s="194"/>
    </row>
    <row r="2575" ht="15" customHeight="1" spans="17:17">
      <c r="Q2575" s="194"/>
    </row>
    <row r="2576" ht="15" customHeight="1" spans="17:17">
      <c r="Q2576" s="194"/>
    </row>
    <row r="2577" ht="15" customHeight="1" spans="17:17">
      <c r="Q2577" s="194"/>
    </row>
    <row r="2578" ht="15" customHeight="1" spans="17:17">
      <c r="Q2578" s="194"/>
    </row>
    <row r="2579" ht="15" customHeight="1" spans="17:17">
      <c r="Q2579" s="194"/>
    </row>
    <row r="2580" ht="15" customHeight="1" spans="17:17">
      <c r="Q2580" s="194"/>
    </row>
    <row r="2581" ht="15" customHeight="1" spans="17:17">
      <c r="Q2581" s="194"/>
    </row>
    <row r="2582" ht="15" customHeight="1" spans="17:17">
      <c r="Q2582" s="194"/>
    </row>
    <row r="2583" ht="15" customHeight="1" spans="17:17">
      <c r="Q2583" s="194"/>
    </row>
    <row r="2584" ht="15" customHeight="1" spans="17:17">
      <c r="Q2584" s="194"/>
    </row>
    <row r="2585" ht="15" customHeight="1" spans="17:17">
      <c r="Q2585" s="194"/>
    </row>
    <row r="2586" ht="15" customHeight="1" spans="17:17">
      <c r="Q2586" s="194"/>
    </row>
    <row r="2587" ht="15" customHeight="1" spans="17:17">
      <c r="Q2587" s="194"/>
    </row>
    <row r="2588" ht="15" customHeight="1" spans="17:17">
      <c r="Q2588" s="194"/>
    </row>
    <row r="2589" ht="15" customHeight="1" spans="17:17">
      <c r="Q2589" s="194"/>
    </row>
    <row r="2590" ht="15" customHeight="1" spans="17:17">
      <c r="Q2590" s="194"/>
    </row>
    <row r="2591" ht="15" customHeight="1" spans="17:17">
      <c r="Q2591" s="194"/>
    </row>
    <row r="2592" ht="15" customHeight="1" spans="17:17">
      <c r="Q2592" s="194"/>
    </row>
    <row r="2593" ht="15" customHeight="1" spans="17:17">
      <c r="Q2593" s="194"/>
    </row>
    <row r="2594" ht="15" customHeight="1" spans="17:17">
      <c r="Q2594" s="194"/>
    </row>
    <row r="2595" ht="15" customHeight="1" spans="17:17">
      <c r="Q2595" s="194"/>
    </row>
    <row r="2596" ht="15" customHeight="1" spans="17:17">
      <c r="Q2596" s="194"/>
    </row>
    <row r="2597" ht="15" customHeight="1" spans="17:17">
      <c r="Q2597" s="194"/>
    </row>
    <row r="2598" ht="15" customHeight="1" spans="17:17">
      <c r="Q2598" s="194"/>
    </row>
    <row r="2599" ht="15" customHeight="1" spans="17:17">
      <c r="Q2599" s="194"/>
    </row>
    <row r="2600" ht="15" customHeight="1" spans="17:17">
      <c r="Q2600" s="194"/>
    </row>
    <row r="2601" ht="15" customHeight="1" spans="17:17">
      <c r="Q2601" s="194"/>
    </row>
    <row r="2602" ht="15" customHeight="1" spans="17:17">
      <c r="Q2602" s="194"/>
    </row>
    <row r="2603" ht="15" customHeight="1" spans="17:17">
      <c r="Q2603" s="194"/>
    </row>
    <row r="2604" ht="15" customHeight="1" spans="17:17">
      <c r="Q2604" s="194"/>
    </row>
    <row r="2605" ht="15" customHeight="1" spans="17:17">
      <c r="Q2605" s="194"/>
    </row>
    <row r="2606" ht="15" customHeight="1" spans="17:17">
      <c r="Q2606" s="194"/>
    </row>
    <row r="2607" ht="15" customHeight="1" spans="17:17">
      <c r="Q2607" s="194"/>
    </row>
    <row r="2608" ht="15" customHeight="1" spans="17:17">
      <c r="Q2608" s="194"/>
    </row>
    <row r="2609" ht="15" customHeight="1" spans="17:17">
      <c r="Q2609" s="194"/>
    </row>
    <row r="2610" ht="15" customHeight="1" spans="17:17">
      <c r="Q2610" s="194"/>
    </row>
    <row r="2611" ht="15" customHeight="1" spans="17:17">
      <c r="Q2611" s="194"/>
    </row>
    <row r="2612" ht="15" customHeight="1" spans="17:17">
      <c r="Q2612" s="194"/>
    </row>
    <row r="2613" ht="15" customHeight="1" spans="17:17">
      <c r="Q2613" s="194"/>
    </row>
    <row r="2614" ht="15" customHeight="1" spans="17:17">
      <c r="Q2614" s="194"/>
    </row>
    <row r="2615" ht="15" customHeight="1" spans="17:17">
      <c r="Q2615" s="194"/>
    </row>
    <row r="2616" ht="15" customHeight="1" spans="17:17">
      <c r="Q2616" s="194"/>
    </row>
    <row r="2617" ht="15" customHeight="1" spans="17:17">
      <c r="Q2617" s="194"/>
    </row>
    <row r="2618" ht="15" customHeight="1" spans="17:17">
      <c r="Q2618" s="194"/>
    </row>
    <row r="2619" ht="15" customHeight="1" spans="17:17">
      <c r="Q2619" s="194"/>
    </row>
    <row r="2620" ht="15" customHeight="1" spans="17:17">
      <c r="Q2620" s="194"/>
    </row>
    <row r="2621" ht="15" customHeight="1" spans="17:17">
      <c r="Q2621" s="194"/>
    </row>
    <row r="2622" ht="15" customHeight="1" spans="17:17">
      <c r="Q2622" s="194"/>
    </row>
    <row r="2623" ht="15" customHeight="1" spans="17:17">
      <c r="Q2623" s="194"/>
    </row>
    <row r="2624" ht="15" customHeight="1" spans="17:17">
      <c r="Q2624" s="194"/>
    </row>
    <row r="2625" ht="15" customHeight="1" spans="17:17">
      <c r="Q2625" s="194"/>
    </row>
    <row r="2626" ht="15" customHeight="1" spans="17:17">
      <c r="Q2626" s="194"/>
    </row>
    <row r="2627" ht="15" customHeight="1" spans="17:17">
      <c r="Q2627" s="194"/>
    </row>
    <row r="2628" ht="15" customHeight="1" spans="17:17">
      <c r="Q2628" s="194"/>
    </row>
    <row r="2629" ht="15" customHeight="1" spans="17:17">
      <c r="Q2629" s="194"/>
    </row>
    <row r="2630" ht="15" customHeight="1" spans="17:17">
      <c r="Q2630" s="194"/>
    </row>
    <row r="2631" ht="15" customHeight="1" spans="17:17">
      <c r="Q2631" s="194"/>
    </row>
    <row r="2632" ht="15" customHeight="1" spans="17:17">
      <c r="Q2632" s="194"/>
    </row>
    <row r="2633" ht="15" customHeight="1" spans="17:17">
      <c r="Q2633" s="194"/>
    </row>
    <row r="2634" ht="15" customHeight="1" spans="17:17">
      <c r="Q2634" s="194"/>
    </row>
    <row r="2635" ht="15" customHeight="1" spans="17:17">
      <c r="Q2635" s="194"/>
    </row>
    <row r="2636" ht="15" customHeight="1" spans="17:17">
      <c r="Q2636" s="194"/>
    </row>
    <row r="2637" ht="15" customHeight="1" spans="17:17">
      <c r="Q2637" s="194"/>
    </row>
    <row r="2638" ht="15" customHeight="1" spans="17:17">
      <c r="Q2638" s="194"/>
    </row>
    <row r="2639" ht="15" customHeight="1" spans="17:17">
      <c r="Q2639" s="194"/>
    </row>
    <row r="2640" ht="15" customHeight="1" spans="17:17">
      <c r="Q2640" s="194"/>
    </row>
    <row r="2641" ht="15" customHeight="1" spans="17:17">
      <c r="Q2641" s="194"/>
    </row>
    <row r="2642" ht="15" customHeight="1" spans="17:17">
      <c r="Q2642" s="194"/>
    </row>
    <row r="2643" ht="15" customHeight="1" spans="17:17">
      <c r="Q2643" s="194"/>
    </row>
    <row r="2644" ht="15" customHeight="1" spans="17:17">
      <c r="Q2644" s="194"/>
    </row>
    <row r="2645" ht="15" customHeight="1" spans="17:17">
      <c r="Q2645" s="194"/>
    </row>
    <row r="2646" ht="15" customHeight="1" spans="17:17">
      <c r="Q2646" s="194"/>
    </row>
    <row r="2647" ht="15" customHeight="1" spans="17:17">
      <c r="Q2647" s="194"/>
    </row>
    <row r="2648" ht="15" customHeight="1" spans="17:17">
      <c r="Q2648" s="194"/>
    </row>
    <row r="2649" ht="15" customHeight="1" spans="17:17">
      <c r="Q2649" s="194"/>
    </row>
    <row r="2650" ht="15" customHeight="1" spans="17:17">
      <c r="Q2650" s="194"/>
    </row>
    <row r="2651" ht="15" customHeight="1" spans="17:17">
      <c r="Q2651" s="194"/>
    </row>
    <row r="2652" ht="15" customHeight="1" spans="17:17">
      <c r="Q2652" s="194"/>
    </row>
    <row r="2653" ht="15" customHeight="1" spans="17:17">
      <c r="Q2653" s="194"/>
    </row>
    <row r="2654" ht="15" customHeight="1" spans="17:17">
      <c r="Q2654" s="194"/>
    </row>
    <row r="2655" ht="15" customHeight="1" spans="17:17">
      <c r="Q2655" s="194"/>
    </row>
    <row r="2656" ht="15" customHeight="1" spans="17:17">
      <c r="Q2656" s="194"/>
    </row>
    <row r="2657" ht="15" customHeight="1" spans="17:17">
      <c r="Q2657" s="194"/>
    </row>
    <row r="2658" ht="15" customHeight="1" spans="17:17">
      <c r="Q2658" s="194"/>
    </row>
    <row r="2659" ht="15" customHeight="1" spans="17:17">
      <c r="Q2659" s="194"/>
    </row>
    <row r="2660" ht="15" customHeight="1" spans="17:17">
      <c r="Q2660" s="194"/>
    </row>
    <row r="2661" ht="15" customHeight="1" spans="17:17">
      <c r="Q2661" s="194"/>
    </row>
    <row r="2662" ht="15" customHeight="1" spans="17:17">
      <c r="Q2662" s="194"/>
    </row>
    <row r="2663" ht="15" customHeight="1" spans="17:17">
      <c r="Q2663" s="194"/>
    </row>
    <row r="2664" ht="15" customHeight="1" spans="17:17">
      <c r="Q2664" s="194"/>
    </row>
    <row r="2665" ht="15" customHeight="1" spans="17:17">
      <c r="Q2665" s="194"/>
    </row>
    <row r="2666" ht="15" customHeight="1" spans="17:17">
      <c r="Q2666" s="194"/>
    </row>
    <row r="2667" ht="15" customHeight="1" spans="17:17">
      <c r="Q2667" s="194"/>
    </row>
    <row r="2668" ht="15" customHeight="1" spans="17:17">
      <c r="Q2668" s="194"/>
    </row>
    <row r="2669" ht="15" customHeight="1" spans="17:17">
      <c r="Q2669" s="194"/>
    </row>
    <row r="2670" ht="15" customHeight="1" spans="17:17">
      <c r="Q2670" s="194"/>
    </row>
    <row r="2671" ht="15" customHeight="1" spans="17:17">
      <c r="Q2671" s="194"/>
    </row>
    <row r="2672" ht="15" customHeight="1" spans="17:17">
      <c r="Q2672" s="194"/>
    </row>
    <row r="2673" ht="15" customHeight="1" spans="17:17">
      <c r="Q2673" s="194"/>
    </row>
    <row r="2674" ht="15" customHeight="1" spans="17:17">
      <c r="Q2674" s="194"/>
    </row>
    <row r="2675" ht="15" customHeight="1" spans="17:17">
      <c r="Q2675" s="194"/>
    </row>
    <row r="2676" ht="15" customHeight="1" spans="17:17">
      <c r="Q2676" s="194"/>
    </row>
    <row r="2677" ht="15" customHeight="1" spans="17:17">
      <c r="Q2677" s="194"/>
    </row>
    <row r="2678" ht="15" customHeight="1" spans="17:17">
      <c r="Q2678" s="194"/>
    </row>
    <row r="2679" ht="15" customHeight="1" spans="17:17">
      <c r="Q2679" s="194"/>
    </row>
    <row r="2680" ht="15" customHeight="1" spans="17:17">
      <c r="Q2680" s="194"/>
    </row>
    <row r="2681" ht="15" customHeight="1" spans="17:17">
      <c r="Q2681" s="194"/>
    </row>
    <row r="2682" ht="15" customHeight="1" spans="17:17">
      <c r="Q2682" s="194"/>
    </row>
    <row r="2683" ht="15" customHeight="1" spans="17:17">
      <c r="Q2683" s="194"/>
    </row>
    <row r="2684" ht="15" customHeight="1" spans="17:17">
      <c r="Q2684" s="194"/>
    </row>
    <row r="2685" ht="15" customHeight="1" spans="17:17">
      <c r="Q2685" s="194"/>
    </row>
    <row r="2686" ht="15" customHeight="1" spans="17:17">
      <c r="Q2686" s="194"/>
    </row>
    <row r="2687" ht="15" customHeight="1" spans="17:17">
      <c r="Q2687" s="194"/>
    </row>
    <row r="2688" ht="15" customHeight="1" spans="17:17">
      <c r="Q2688" s="194"/>
    </row>
    <row r="2689" ht="15" customHeight="1" spans="17:17">
      <c r="Q2689" s="194"/>
    </row>
    <row r="2690" ht="15" customHeight="1" spans="17:17">
      <c r="Q2690" s="194"/>
    </row>
    <row r="2691" ht="15" customHeight="1" spans="17:17">
      <c r="Q2691" s="194"/>
    </row>
    <row r="2692" ht="15" customHeight="1" spans="17:17">
      <c r="Q2692" s="194"/>
    </row>
    <row r="2693" ht="15" customHeight="1" spans="17:17">
      <c r="Q2693" s="194"/>
    </row>
    <row r="2694" ht="15" customHeight="1" spans="17:17">
      <c r="Q2694" s="194"/>
    </row>
    <row r="2695" ht="15" customHeight="1" spans="17:17">
      <c r="Q2695" s="194"/>
    </row>
    <row r="2696" ht="15" customHeight="1" spans="17:17">
      <c r="Q2696" s="194"/>
    </row>
    <row r="2697" ht="15" customHeight="1" spans="17:17">
      <c r="Q2697" s="194"/>
    </row>
    <row r="2698" ht="15" customHeight="1" spans="17:17">
      <c r="Q2698" s="194"/>
    </row>
    <row r="2699" ht="15" customHeight="1" spans="17:17">
      <c r="Q2699" s="194"/>
    </row>
    <row r="2700" ht="15" customHeight="1" spans="17:17">
      <c r="Q2700" s="194"/>
    </row>
    <row r="2701" ht="15" customHeight="1" spans="17:17">
      <c r="Q2701" s="194"/>
    </row>
    <row r="2702" ht="15" customHeight="1" spans="17:17">
      <c r="Q2702" s="194"/>
    </row>
    <row r="2703" ht="15" customHeight="1" spans="17:17">
      <c r="Q2703" s="194"/>
    </row>
    <row r="2704" ht="15" customHeight="1" spans="17:17">
      <c r="Q2704" s="194"/>
    </row>
    <row r="2705" ht="15" customHeight="1" spans="17:17">
      <c r="Q2705" s="194"/>
    </row>
    <row r="2706" ht="15" customHeight="1" spans="17:17">
      <c r="Q2706" s="194"/>
    </row>
    <row r="2707" ht="15" customHeight="1" spans="17:17">
      <c r="Q2707" s="194"/>
    </row>
    <row r="2708" ht="15" customHeight="1" spans="17:17">
      <c r="Q2708" s="194"/>
    </row>
    <row r="2709" ht="15" customHeight="1" spans="17:17">
      <c r="Q2709" s="194"/>
    </row>
    <row r="2710" ht="15" customHeight="1" spans="17:17">
      <c r="Q2710" s="194"/>
    </row>
    <row r="2711" ht="15" customHeight="1" spans="17:17">
      <c r="Q2711" s="194"/>
    </row>
    <row r="2712" ht="15" customHeight="1" spans="17:17">
      <c r="Q2712" s="194"/>
    </row>
    <row r="2713" ht="15" customHeight="1" spans="17:17">
      <c r="Q2713" s="194"/>
    </row>
    <row r="2714" ht="15" customHeight="1" spans="17:17">
      <c r="Q2714" s="194"/>
    </row>
    <row r="2715" ht="15" customHeight="1" spans="17:17">
      <c r="Q2715" s="194"/>
    </row>
    <row r="2716" ht="15" customHeight="1" spans="17:17">
      <c r="Q2716" s="194"/>
    </row>
    <row r="2717" ht="15" customHeight="1" spans="17:17">
      <c r="Q2717" s="194"/>
    </row>
    <row r="2718" ht="15" customHeight="1" spans="17:17">
      <c r="Q2718" s="194"/>
    </row>
    <row r="2719" ht="15" customHeight="1" spans="17:17">
      <c r="Q2719" s="194"/>
    </row>
    <row r="2720" ht="15" customHeight="1" spans="17:17">
      <c r="Q2720" s="194"/>
    </row>
    <row r="2721" ht="15" customHeight="1" spans="17:17">
      <c r="Q2721" s="194"/>
    </row>
    <row r="2722" ht="15" customHeight="1" spans="17:17">
      <c r="Q2722" s="194"/>
    </row>
    <row r="2723" ht="15" customHeight="1" spans="17:17">
      <c r="Q2723" s="194"/>
    </row>
    <row r="2724" ht="15" customHeight="1" spans="17:17">
      <c r="Q2724" s="194"/>
    </row>
    <row r="2725" ht="15" customHeight="1" spans="17:17">
      <c r="Q2725" s="194"/>
    </row>
    <row r="2726" ht="15" customHeight="1" spans="17:17">
      <c r="Q2726" s="194"/>
    </row>
    <row r="2727" ht="15" customHeight="1" spans="17:17">
      <c r="Q2727" s="194"/>
    </row>
    <row r="2728" ht="15" customHeight="1" spans="17:17">
      <c r="Q2728" s="194"/>
    </row>
    <row r="2729" ht="15" customHeight="1" spans="17:17">
      <c r="Q2729" s="194"/>
    </row>
    <row r="2730" ht="15" customHeight="1" spans="17:17">
      <c r="Q2730" s="194"/>
    </row>
    <row r="2731" ht="15" customHeight="1" spans="17:17">
      <c r="Q2731" s="194"/>
    </row>
    <row r="2732" ht="15" customHeight="1" spans="17:17">
      <c r="Q2732" s="194"/>
    </row>
    <row r="2733" ht="15" customHeight="1" spans="17:17">
      <c r="Q2733" s="194"/>
    </row>
    <row r="2734" ht="15" customHeight="1" spans="17:17">
      <c r="Q2734" s="194"/>
    </row>
    <row r="2735" ht="15" customHeight="1" spans="17:17">
      <c r="Q2735" s="194"/>
    </row>
    <row r="2736" ht="15" customHeight="1" spans="17:17">
      <c r="Q2736" s="194"/>
    </row>
    <row r="2737" ht="15" customHeight="1" spans="17:17">
      <c r="Q2737" s="194"/>
    </row>
    <row r="2738" ht="15" customHeight="1" spans="17:17">
      <c r="Q2738" s="194"/>
    </row>
    <row r="2739" ht="15" customHeight="1" spans="17:17">
      <c r="Q2739" s="194"/>
    </row>
    <row r="2740" ht="15" customHeight="1" spans="17:17">
      <c r="Q2740" s="194"/>
    </row>
    <row r="2741" ht="15" customHeight="1" spans="17:17">
      <c r="Q2741" s="194"/>
    </row>
    <row r="2742" ht="15" customHeight="1" spans="17:17">
      <c r="Q2742" s="194"/>
    </row>
    <row r="2743" ht="15" customHeight="1" spans="17:17">
      <c r="Q2743" s="194"/>
    </row>
    <row r="2744" ht="15" customHeight="1" spans="17:17">
      <c r="Q2744" s="194"/>
    </row>
    <row r="2745" ht="15" customHeight="1" spans="17:17">
      <c r="Q2745" s="194"/>
    </row>
    <row r="2746" ht="15" customHeight="1" spans="17:17">
      <c r="Q2746" s="194"/>
    </row>
    <row r="2747" ht="15" customHeight="1" spans="17:17">
      <c r="Q2747" s="194"/>
    </row>
    <row r="2748" ht="15" customHeight="1" spans="17:17">
      <c r="Q2748" s="194"/>
    </row>
    <row r="2749" ht="15" customHeight="1" spans="17:17">
      <c r="Q2749" s="194"/>
    </row>
    <row r="2750" ht="15" customHeight="1" spans="17:17">
      <c r="Q2750" s="194"/>
    </row>
    <row r="2751" ht="15" customHeight="1" spans="17:17">
      <c r="Q2751" s="194"/>
    </row>
    <row r="2752" ht="15" customHeight="1" spans="17:17">
      <c r="Q2752" s="194"/>
    </row>
    <row r="2753" ht="15" customHeight="1" spans="17:17">
      <c r="Q2753" s="194"/>
    </row>
    <row r="2754" ht="15" customHeight="1" spans="17:17">
      <c r="Q2754" s="194"/>
    </row>
    <row r="2755" ht="15" customHeight="1" spans="17:17">
      <c r="Q2755" s="194"/>
    </row>
    <row r="2756" ht="15" customHeight="1" spans="17:17">
      <c r="Q2756" s="194"/>
    </row>
    <row r="2757" ht="15" customHeight="1" spans="17:17">
      <c r="Q2757" s="194"/>
    </row>
    <row r="2758" ht="15" customHeight="1" spans="17:17">
      <c r="Q2758" s="194"/>
    </row>
    <row r="2759" ht="15" customHeight="1" spans="17:17">
      <c r="Q2759" s="194"/>
    </row>
    <row r="2760" ht="15" customHeight="1" spans="17:17">
      <c r="Q2760" s="194"/>
    </row>
    <row r="2761" ht="15" customHeight="1" spans="17:17">
      <c r="Q2761" s="194"/>
    </row>
    <row r="2762" ht="15" customHeight="1" spans="17:17">
      <c r="Q2762" s="194"/>
    </row>
    <row r="2763" ht="15" customHeight="1" spans="17:17">
      <c r="Q2763" s="194"/>
    </row>
    <row r="2764" ht="15" customHeight="1" spans="17:17">
      <c r="Q2764" s="194"/>
    </row>
    <row r="2765" ht="15" customHeight="1" spans="17:17">
      <c r="Q2765" s="194"/>
    </row>
    <row r="2766" ht="15" customHeight="1" spans="17:17">
      <c r="Q2766" s="194"/>
    </row>
    <row r="2767" ht="15" customHeight="1" spans="17:17">
      <c r="Q2767" s="194"/>
    </row>
    <row r="2768" ht="15" customHeight="1" spans="17:17">
      <c r="Q2768" s="194"/>
    </row>
    <row r="2769" ht="15" customHeight="1" spans="17:17">
      <c r="Q2769" s="194"/>
    </row>
    <row r="2770" ht="15" customHeight="1" spans="17:17">
      <c r="Q2770" s="194"/>
    </row>
    <row r="2771" ht="15" customHeight="1" spans="17:17">
      <c r="Q2771" s="194"/>
    </row>
    <row r="2772" ht="15" customHeight="1" spans="17:17">
      <c r="Q2772" s="194"/>
    </row>
    <row r="2773" ht="15" customHeight="1" spans="17:17">
      <c r="Q2773" s="194"/>
    </row>
    <row r="2774" ht="15" customHeight="1" spans="17:17">
      <c r="Q2774" s="194"/>
    </row>
    <row r="2775" ht="15" customHeight="1" spans="17:17">
      <c r="Q2775" s="194"/>
    </row>
    <row r="2776" ht="15" customHeight="1" spans="17:17">
      <c r="Q2776" s="194"/>
    </row>
    <row r="2777" ht="15" customHeight="1" spans="17:17">
      <c r="Q2777" s="194"/>
    </row>
    <row r="2778" ht="15" customHeight="1" spans="17:17">
      <c r="Q2778" s="194"/>
    </row>
    <row r="2779" ht="15" customHeight="1" spans="17:17">
      <c r="Q2779" s="194"/>
    </row>
    <row r="2780" ht="15" customHeight="1" spans="17:17">
      <c r="Q2780" s="194"/>
    </row>
    <row r="2781" ht="15" customHeight="1" spans="17:17">
      <c r="Q2781" s="194"/>
    </row>
    <row r="2782" ht="15" customHeight="1" spans="17:17">
      <c r="Q2782" s="194"/>
    </row>
    <row r="2783" ht="15" customHeight="1" spans="17:17">
      <c r="Q2783" s="194"/>
    </row>
    <row r="2784" ht="15" customHeight="1" spans="17:17">
      <c r="Q2784" s="194"/>
    </row>
    <row r="2785" ht="15" customHeight="1" spans="17:17">
      <c r="Q2785" s="194"/>
    </row>
    <row r="2786" ht="15" customHeight="1" spans="17:17">
      <c r="Q2786" s="194"/>
    </row>
    <row r="2787" ht="15" customHeight="1" spans="17:17">
      <c r="Q2787" s="194"/>
    </row>
    <row r="2788" ht="15" customHeight="1" spans="17:17">
      <c r="Q2788" s="194"/>
    </row>
    <row r="2789" ht="15" customHeight="1" spans="17:17">
      <c r="Q2789" s="194"/>
    </row>
    <row r="2790" ht="15" customHeight="1" spans="17:17">
      <c r="Q2790" s="194"/>
    </row>
    <row r="2791" ht="15" customHeight="1" spans="17:17">
      <c r="Q2791" s="194"/>
    </row>
    <row r="2792" ht="15" customHeight="1" spans="17:17">
      <c r="Q2792" s="194"/>
    </row>
    <row r="2793" ht="15" customHeight="1" spans="17:17">
      <c r="Q2793" s="194"/>
    </row>
    <row r="2794" ht="15" customHeight="1" spans="17:17">
      <c r="Q2794" s="194"/>
    </row>
    <row r="2795" ht="15" customHeight="1" spans="17:17">
      <c r="Q2795" s="194"/>
    </row>
    <row r="2796" ht="15" customHeight="1" spans="17:17">
      <c r="Q2796" s="194"/>
    </row>
    <row r="2797" ht="15" customHeight="1" spans="17:17">
      <c r="Q2797" s="194"/>
    </row>
    <row r="2798" ht="15" customHeight="1" spans="17:17">
      <c r="Q2798" s="194"/>
    </row>
    <row r="2799" ht="15" customHeight="1" spans="17:17">
      <c r="Q2799" s="194"/>
    </row>
    <row r="2800" ht="15" customHeight="1" spans="17:17">
      <c r="Q2800" s="194"/>
    </row>
    <row r="2801" ht="15" customHeight="1" spans="17:17">
      <c r="Q2801" s="194"/>
    </row>
    <row r="2802" ht="15" customHeight="1" spans="17:17">
      <c r="Q2802" s="194"/>
    </row>
    <row r="2803" ht="15" customHeight="1" spans="17:17">
      <c r="Q2803" s="194"/>
    </row>
    <row r="2804" ht="15" customHeight="1" spans="17:17">
      <c r="Q2804" s="194"/>
    </row>
    <row r="2805" ht="15" customHeight="1" spans="17:17">
      <c r="Q2805" s="194"/>
    </row>
    <row r="2806" ht="15" customHeight="1" spans="17:17">
      <c r="Q2806" s="194"/>
    </row>
    <row r="2807" ht="15" customHeight="1" spans="17:17">
      <c r="Q2807" s="194"/>
    </row>
    <row r="2808" ht="15" customHeight="1" spans="17:17">
      <c r="Q2808" s="194"/>
    </row>
    <row r="2809" ht="15" customHeight="1" spans="17:17">
      <c r="Q2809" s="194"/>
    </row>
    <row r="2810" ht="15" customHeight="1" spans="17:17">
      <c r="Q2810" s="194"/>
    </row>
    <row r="2811" ht="15" customHeight="1" spans="17:17">
      <c r="Q2811" s="194"/>
    </row>
    <row r="2812" ht="15" customHeight="1" spans="17:17">
      <c r="Q2812" s="194"/>
    </row>
    <row r="2813" ht="15" customHeight="1" spans="17:17">
      <c r="Q2813" s="194"/>
    </row>
    <row r="2814" ht="15" customHeight="1" spans="17:17">
      <c r="Q2814" s="194"/>
    </row>
    <row r="2815" ht="15" customHeight="1" spans="17:17">
      <c r="Q2815" s="194"/>
    </row>
    <row r="2816" ht="15" customHeight="1" spans="17:17">
      <c r="Q2816" s="194"/>
    </row>
    <row r="2817" ht="15" customHeight="1" spans="17:17">
      <c r="Q2817" s="194"/>
    </row>
    <row r="2818" ht="15" customHeight="1" spans="17:17">
      <c r="Q2818" s="194"/>
    </row>
    <row r="2819" ht="15" customHeight="1" spans="17:17">
      <c r="Q2819" s="194"/>
    </row>
    <row r="2820" ht="15" customHeight="1" spans="17:17">
      <c r="Q2820" s="194"/>
    </row>
    <row r="2821" ht="15" customHeight="1" spans="17:17">
      <c r="Q2821" s="194"/>
    </row>
    <row r="2822" ht="15" customHeight="1" spans="17:17">
      <c r="Q2822" s="194"/>
    </row>
    <row r="2823" ht="15" customHeight="1" spans="17:17">
      <c r="Q2823" s="194"/>
    </row>
    <row r="2824" ht="15" customHeight="1" spans="17:17">
      <c r="Q2824" s="194"/>
    </row>
    <row r="2825" ht="15" customHeight="1" spans="17:17">
      <c r="Q2825" s="194"/>
    </row>
    <row r="2826" ht="15" customHeight="1" spans="17:17">
      <c r="Q2826" s="194"/>
    </row>
    <row r="2827" ht="15" customHeight="1" spans="17:17">
      <c r="Q2827" s="194"/>
    </row>
    <row r="2828" ht="15" customHeight="1" spans="17:17">
      <c r="Q2828" s="194"/>
    </row>
    <row r="2829" ht="15" customHeight="1" spans="17:17">
      <c r="Q2829" s="194"/>
    </row>
    <row r="2830" ht="15" customHeight="1" spans="17:17">
      <c r="Q2830" s="194"/>
    </row>
    <row r="2831" ht="15" customHeight="1" spans="17:17">
      <c r="Q2831" s="194"/>
    </row>
    <row r="2832" ht="15" customHeight="1" spans="17:17">
      <c r="Q2832" s="194"/>
    </row>
    <row r="2833" ht="15" customHeight="1" spans="17:17">
      <c r="Q2833" s="194"/>
    </row>
    <row r="2834" ht="15" customHeight="1" spans="17:17">
      <c r="Q2834" s="194"/>
    </row>
    <row r="2835" ht="15" customHeight="1" spans="17:17">
      <c r="Q2835" s="194"/>
    </row>
    <row r="2836" ht="15" customHeight="1" spans="17:17">
      <c r="Q2836" s="194"/>
    </row>
    <row r="2837" ht="15" customHeight="1" spans="17:17">
      <c r="Q2837" s="194"/>
    </row>
    <row r="2838" ht="15" customHeight="1" spans="17:17">
      <c r="Q2838" s="194"/>
    </row>
    <row r="2839" ht="15" customHeight="1" spans="17:17">
      <c r="Q2839" s="194"/>
    </row>
    <row r="2840" ht="15" customHeight="1" spans="17:17">
      <c r="Q2840" s="194"/>
    </row>
    <row r="2841" ht="15" customHeight="1" spans="17:17">
      <c r="Q2841" s="194"/>
    </row>
    <row r="2842" ht="15" customHeight="1" spans="17:17">
      <c r="Q2842" s="194"/>
    </row>
    <row r="2843" ht="15" customHeight="1" spans="17:17">
      <c r="Q2843" s="194"/>
    </row>
    <row r="2844" ht="15" customHeight="1" spans="17:17">
      <c r="Q2844" s="194"/>
    </row>
    <row r="2845" ht="15" customHeight="1" spans="17:17">
      <c r="Q2845" s="194"/>
    </row>
    <row r="2846" ht="15" customHeight="1" spans="17:17">
      <c r="Q2846" s="194"/>
    </row>
    <row r="2847" ht="15" customHeight="1" spans="17:17">
      <c r="Q2847" s="194"/>
    </row>
    <row r="2848" ht="15" customHeight="1" spans="17:17">
      <c r="Q2848" s="194"/>
    </row>
    <row r="2849" ht="15" customHeight="1" spans="17:17">
      <c r="Q2849" s="194"/>
    </row>
    <row r="2850" ht="15" customHeight="1" spans="17:17">
      <c r="Q2850" s="194"/>
    </row>
    <row r="2851" ht="15" customHeight="1" spans="17:17">
      <c r="Q2851" s="194"/>
    </row>
    <row r="2852" ht="15" customHeight="1" spans="17:17">
      <c r="Q2852" s="194"/>
    </row>
    <row r="2853" ht="15" customHeight="1" spans="17:17">
      <c r="Q2853" s="194"/>
    </row>
    <row r="2854" ht="15" customHeight="1" spans="17:17">
      <c r="Q2854" s="194"/>
    </row>
    <row r="2855" ht="15" customHeight="1" spans="17:17">
      <c r="Q2855" s="194"/>
    </row>
    <row r="2856" ht="15" customHeight="1" spans="17:17">
      <c r="Q2856" s="194"/>
    </row>
    <row r="2857" ht="15" customHeight="1" spans="17:17">
      <c r="Q2857" s="194"/>
    </row>
    <row r="2858" ht="15" customHeight="1" spans="17:17">
      <c r="Q2858" s="194"/>
    </row>
    <row r="2859" ht="15" customHeight="1" spans="17:17">
      <c r="Q2859" s="194"/>
    </row>
    <row r="2860" ht="15" customHeight="1" spans="17:17">
      <c r="Q2860" s="194"/>
    </row>
    <row r="2861" ht="15" customHeight="1" spans="17:17">
      <c r="Q2861" s="194"/>
    </row>
    <row r="2862" ht="15" customHeight="1" spans="17:17">
      <c r="Q2862" s="194"/>
    </row>
    <row r="2863" ht="15" customHeight="1" spans="17:17">
      <c r="Q2863" s="194"/>
    </row>
    <row r="2864" ht="15" customHeight="1" spans="17:17">
      <c r="Q2864" s="194"/>
    </row>
    <row r="2865" ht="15" customHeight="1" spans="17:17">
      <c r="Q2865" s="194"/>
    </row>
    <row r="2866" ht="15" customHeight="1" spans="17:17">
      <c r="Q2866" s="194"/>
    </row>
    <row r="2867" ht="15" customHeight="1" spans="17:17">
      <c r="Q2867" s="194"/>
    </row>
    <row r="2868" ht="15" customHeight="1" spans="17:17">
      <c r="Q2868" s="194"/>
    </row>
    <row r="2869" ht="15" customHeight="1" spans="17:17">
      <c r="Q2869" s="194"/>
    </row>
    <row r="2870" ht="15" customHeight="1" spans="17:17">
      <c r="Q2870" s="194"/>
    </row>
    <row r="2871" ht="15" customHeight="1" spans="17:17">
      <c r="Q2871" s="194"/>
    </row>
    <row r="2872" ht="15" customHeight="1" spans="17:17">
      <c r="Q2872" s="194"/>
    </row>
    <row r="2873" ht="15" customHeight="1" spans="17:17">
      <c r="Q2873" s="194"/>
    </row>
    <row r="2874" ht="15" customHeight="1" spans="17:17">
      <c r="Q2874" s="194"/>
    </row>
    <row r="2875" ht="15" customHeight="1" spans="17:17">
      <c r="Q2875" s="194"/>
    </row>
    <row r="2876" ht="15" customHeight="1" spans="17:17">
      <c r="Q2876" s="194"/>
    </row>
    <row r="2877" ht="15" customHeight="1" spans="17:17">
      <c r="Q2877" s="194"/>
    </row>
    <row r="2878" ht="15" customHeight="1" spans="17:17">
      <c r="Q2878" s="194"/>
    </row>
    <row r="2879" ht="15" customHeight="1" spans="17:17">
      <c r="Q2879" s="194"/>
    </row>
    <row r="2880" ht="15" customHeight="1" spans="17:17">
      <c r="Q2880" s="194"/>
    </row>
    <row r="2881" ht="15" customHeight="1" spans="17:17">
      <c r="Q2881" s="194"/>
    </row>
    <row r="2882" ht="15" customHeight="1" spans="17:17">
      <c r="Q2882" s="194"/>
    </row>
    <row r="2883" ht="15" customHeight="1" spans="17:17">
      <c r="Q2883" s="194"/>
    </row>
    <row r="2884" ht="15" customHeight="1" spans="17:17">
      <c r="Q2884" s="194"/>
    </row>
    <row r="2885" ht="15" customHeight="1" spans="17:17">
      <c r="Q2885" s="194"/>
    </row>
    <row r="2886" ht="15" customHeight="1" spans="17:17">
      <c r="Q2886" s="194"/>
    </row>
    <row r="2887" ht="15" customHeight="1" spans="17:17">
      <c r="Q2887" s="194"/>
    </row>
    <row r="2888" ht="15" customHeight="1" spans="17:17">
      <c r="Q2888" s="194"/>
    </row>
    <row r="2889" ht="15" customHeight="1" spans="17:17">
      <c r="Q2889" s="194"/>
    </row>
    <row r="2890" ht="15" customHeight="1" spans="17:17">
      <c r="Q2890" s="194"/>
    </row>
    <row r="2891" ht="15" customHeight="1" spans="17:17">
      <c r="Q2891" s="194"/>
    </row>
    <row r="2892" ht="15" customHeight="1" spans="17:17">
      <c r="Q2892" s="194"/>
    </row>
    <row r="2893" ht="15" customHeight="1" spans="17:17">
      <c r="Q2893" s="194"/>
    </row>
    <row r="2894" ht="15" customHeight="1" spans="17:17">
      <c r="Q2894" s="194"/>
    </row>
    <row r="2895" ht="15" customHeight="1" spans="17:17">
      <c r="Q2895" s="194"/>
    </row>
    <row r="2896" ht="15" customHeight="1" spans="17:17">
      <c r="Q2896" s="194"/>
    </row>
    <row r="2897" ht="15" customHeight="1" spans="17:17">
      <c r="Q2897" s="194"/>
    </row>
    <row r="2898" ht="15" customHeight="1" spans="17:17">
      <c r="Q2898" s="194"/>
    </row>
    <row r="2899" ht="15" customHeight="1" spans="17:17">
      <c r="Q2899" s="194"/>
    </row>
    <row r="2900" ht="15" customHeight="1" spans="17:17">
      <c r="Q2900" s="194"/>
    </row>
    <row r="2901" ht="15" customHeight="1" spans="17:17">
      <c r="Q2901" s="194"/>
    </row>
    <row r="2902" ht="15" customHeight="1" spans="17:17">
      <c r="Q2902" s="194"/>
    </row>
    <row r="2903" ht="15" customHeight="1" spans="17:17">
      <c r="Q2903" s="194"/>
    </row>
    <row r="2904" ht="15" customHeight="1" spans="17:17">
      <c r="Q2904" s="194"/>
    </row>
    <row r="2905" ht="15" customHeight="1" spans="17:17">
      <c r="Q2905" s="194"/>
    </row>
    <row r="2906" ht="15" customHeight="1" spans="17:17">
      <c r="Q2906" s="194"/>
    </row>
    <row r="2907" ht="15" customHeight="1" spans="17:17">
      <c r="Q2907" s="194"/>
    </row>
    <row r="2908" ht="15" customHeight="1" spans="17:17">
      <c r="Q2908" s="194"/>
    </row>
    <row r="2909" ht="15" customHeight="1" spans="17:17">
      <c r="Q2909" s="194"/>
    </row>
    <row r="2910" ht="15" customHeight="1" spans="17:17">
      <c r="Q2910" s="194"/>
    </row>
    <row r="2911" ht="15" customHeight="1" spans="17:17">
      <c r="Q2911" s="194"/>
    </row>
    <row r="2912" ht="15" customHeight="1" spans="17:17">
      <c r="Q2912" s="194"/>
    </row>
    <row r="2913" ht="15" customHeight="1" spans="17:17">
      <c r="Q2913" s="194"/>
    </row>
    <row r="2914" ht="15" customHeight="1" spans="17:17">
      <c r="Q2914" s="194"/>
    </row>
    <row r="2915" ht="15" customHeight="1" spans="17:17">
      <c r="Q2915" s="194"/>
    </row>
    <row r="2916" ht="15" customHeight="1" spans="17:17">
      <c r="Q2916" s="194"/>
    </row>
    <row r="2917" ht="15" customHeight="1" spans="17:17">
      <c r="Q2917" s="194"/>
    </row>
    <row r="2918" ht="15" customHeight="1" spans="17:17">
      <c r="Q2918" s="194"/>
    </row>
    <row r="2919" ht="15" customHeight="1" spans="17:17">
      <c r="Q2919" s="194"/>
    </row>
    <row r="2920" ht="15" customHeight="1" spans="17:17">
      <c r="Q2920" s="194"/>
    </row>
    <row r="2921" ht="15" customHeight="1" spans="17:17">
      <c r="Q2921" s="194"/>
    </row>
    <row r="2922" ht="15" customHeight="1" spans="17:17">
      <c r="Q2922" s="194"/>
    </row>
    <row r="2923" ht="15" customHeight="1" spans="17:17">
      <c r="Q2923" s="194"/>
    </row>
    <row r="2924" ht="15" customHeight="1" spans="17:17">
      <c r="Q2924" s="194"/>
    </row>
    <row r="2925" ht="15" customHeight="1" spans="17:17">
      <c r="Q2925" s="194"/>
    </row>
    <row r="2926" ht="15" customHeight="1" spans="17:17">
      <c r="Q2926" s="194"/>
    </row>
    <row r="2927" ht="15" customHeight="1" spans="17:17">
      <c r="Q2927" s="194"/>
    </row>
    <row r="2928" ht="15" customHeight="1" spans="17:17">
      <c r="Q2928" s="194"/>
    </row>
    <row r="2929" ht="15" customHeight="1" spans="17:17">
      <c r="Q2929" s="194"/>
    </row>
    <row r="2930" ht="15" customHeight="1" spans="17:17">
      <c r="Q2930" s="194"/>
    </row>
    <row r="2931" ht="15" customHeight="1" spans="17:17">
      <c r="Q2931" s="194"/>
    </row>
    <row r="2932" ht="15" customHeight="1" spans="17:17">
      <c r="Q2932" s="194"/>
    </row>
    <row r="2933" ht="15" customHeight="1" spans="17:17">
      <c r="Q2933" s="194"/>
    </row>
    <row r="2934" ht="15" customHeight="1" spans="17:17">
      <c r="Q2934" s="194"/>
    </row>
    <row r="2935" ht="15" customHeight="1" spans="17:17">
      <c r="Q2935" s="194"/>
    </row>
    <row r="2936" ht="15" customHeight="1" spans="17:17">
      <c r="Q2936" s="194"/>
    </row>
    <row r="2937" ht="15" customHeight="1" spans="17:17">
      <c r="Q2937" s="194"/>
    </row>
    <row r="2938" ht="15" customHeight="1" spans="17:17">
      <c r="Q2938" s="194"/>
    </row>
    <row r="2939" ht="15" customHeight="1" spans="17:17">
      <c r="Q2939" s="194"/>
    </row>
    <row r="2940" ht="15" customHeight="1" spans="17:17">
      <c r="Q2940" s="194"/>
    </row>
    <row r="2941" ht="15" customHeight="1" spans="17:17">
      <c r="Q2941" s="194"/>
    </row>
    <row r="2942" ht="15" customHeight="1" spans="17:17">
      <c r="Q2942" s="194"/>
    </row>
    <row r="2943" ht="15" customHeight="1" spans="17:17">
      <c r="Q2943" s="194"/>
    </row>
    <row r="2944" ht="15" customHeight="1" spans="17:17">
      <c r="Q2944" s="194"/>
    </row>
    <row r="2945" ht="15" customHeight="1" spans="17:17">
      <c r="Q2945" s="194"/>
    </row>
    <row r="2946" ht="15" customHeight="1" spans="17:17">
      <c r="Q2946" s="194"/>
    </row>
    <row r="2947" ht="15" customHeight="1" spans="17:17">
      <c r="Q2947" s="194"/>
    </row>
    <row r="2948" ht="15" customHeight="1" spans="17:17">
      <c r="Q2948" s="194"/>
    </row>
    <row r="2949" ht="15" customHeight="1" spans="17:17">
      <c r="Q2949" s="194"/>
    </row>
    <row r="2950" ht="15" customHeight="1" spans="17:17">
      <c r="Q2950" s="194"/>
    </row>
    <row r="2951" ht="15" customHeight="1" spans="17:17">
      <c r="Q2951" s="194"/>
    </row>
    <row r="2952" ht="15" customHeight="1" spans="17:17">
      <c r="Q2952" s="194"/>
    </row>
    <row r="2953" ht="15" customHeight="1" spans="17:17">
      <c r="Q2953" s="194"/>
    </row>
    <row r="2954" ht="15" customHeight="1" spans="17:17">
      <c r="Q2954" s="194"/>
    </row>
    <row r="2955" ht="15" customHeight="1" spans="17:17">
      <c r="Q2955" s="194"/>
    </row>
    <row r="2956" ht="15" customHeight="1" spans="17:17">
      <c r="Q2956" s="194"/>
    </row>
    <row r="2957" ht="15" customHeight="1" spans="17:17">
      <c r="Q2957" s="194"/>
    </row>
    <row r="2958" ht="15" customHeight="1" spans="17:17">
      <c r="Q2958" s="194"/>
    </row>
    <row r="2959" ht="15" customHeight="1" spans="17:17">
      <c r="Q2959" s="194"/>
    </row>
    <row r="2960" ht="15" customHeight="1" spans="17:17">
      <c r="Q2960" s="194"/>
    </row>
    <row r="2961" ht="15" customHeight="1" spans="17:17">
      <c r="Q2961" s="194"/>
    </row>
    <row r="2962" ht="15" customHeight="1" spans="17:17">
      <c r="Q2962" s="194"/>
    </row>
    <row r="2963" ht="15" customHeight="1" spans="17:17">
      <c r="Q2963" s="194"/>
    </row>
    <row r="2964" ht="15" customHeight="1" spans="17:17">
      <c r="Q2964" s="194"/>
    </row>
    <row r="2965" ht="15" customHeight="1" spans="17:17">
      <c r="Q2965" s="194"/>
    </row>
    <row r="2966" ht="15" customHeight="1" spans="17:17">
      <c r="Q2966" s="194"/>
    </row>
    <row r="2967" ht="15" customHeight="1" spans="17:17">
      <c r="Q2967" s="194"/>
    </row>
    <row r="2968" ht="15" customHeight="1" spans="17:17">
      <c r="Q2968" s="194"/>
    </row>
    <row r="2969" ht="15" customHeight="1" spans="17:17">
      <c r="Q2969" s="194"/>
    </row>
    <row r="2970" ht="15" customHeight="1" spans="17:17">
      <c r="Q2970" s="194"/>
    </row>
    <row r="2971" ht="15" customHeight="1" spans="17:17">
      <c r="Q2971" s="194"/>
    </row>
    <row r="2972" ht="15" customHeight="1" spans="17:17">
      <c r="Q2972" s="194"/>
    </row>
    <row r="2973" ht="15" customHeight="1" spans="17:17">
      <c r="Q2973" s="194"/>
    </row>
    <row r="2974" ht="15" customHeight="1" spans="17:17">
      <c r="Q2974" s="194"/>
    </row>
    <row r="2975" ht="15" customHeight="1" spans="17:17">
      <c r="Q2975" s="194"/>
    </row>
    <row r="2976" ht="15" customHeight="1" spans="17:17">
      <c r="Q2976" s="194"/>
    </row>
    <row r="2977" ht="15" customHeight="1" spans="17:17">
      <c r="Q2977" s="194"/>
    </row>
    <row r="2978" ht="15" customHeight="1" spans="17:17">
      <c r="Q2978" s="194"/>
    </row>
    <row r="2979" ht="15" customHeight="1" spans="17:17">
      <c r="Q2979" s="194"/>
    </row>
    <row r="2980" ht="15" customHeight="1" spans="17:17">
      <c r="Q2980" s="194"/>
    </row>
    <row r="2981" ht="15" customHeight="1" spans="17:17">
      <c r="Q2981" s="194"/>
    </row>
    <row r="2982" ht="15" customHeight="1" spans="17:17">
      <c r="Q2982" s="194"/>
    </row>
    <row r="2983" ht="15" customHeight="1" spans="17:17">
      <c r="Q2983" s="194"/>
    </row>
    <row r="2984" ht="15" customHeight="1" spans="17:17">
      <c r="Q2984" s="194"/>
    </row>
    <row r="2985" ht="15" customHeight="1" spans="17:17">
      <c r="Q2985" s="194"/>
    </row>
    <row r="2986" ht="15" customHeight="1" spans="17:17">
      <c r="Q2986" s="194"/>
    </row>
    <row r="2987" ht="15" customHeight="1" spans="17:17">
      <c r="Q2987" s="194"/>
    </row>
    <row r="2988" ht="15" customHeight="1" spans="17:17">
      <c r="Q2988" s="194"/>
    </row>
    <row r="2989" ht="15" customHeight="1" spans="17:17">
      <c r="Q2989" s="194"/>
    </row>
    <row r="2990" ht="15" customHeight="1" spans="17:17">
      <c r="Q2990" s="194"/>
    </row>
    <row r="2991" ht="15" customHeight="1" spans="17:17">
      <c r="Q2991" s="194"/>
    </row>
    <row r="2992" ht="15" customHeight="1" spans="17:17">
      <c r="Q2992" s="194"/>
    </row>
    <row r="2993" ht="15" customHeight="1" spans="17:17">
      <c r="Q2993" s="194"/>
    </row>
    <row r="2994" ht="15" customHeight="1" spans="17:17">
      <c r="Q2994" s="194"/>
    </row>
    <row r="2995" ht="15" customHeight="1" spans="17:17">
      <c r="Q2995" s="194"/>
    </row>
    <row r="2996" ht="15" customHeight="1" spans="17:17">
      <c r="Q2996" s="194"/>
    </row>
    <row r="2997" ht="15" customHeight="1" spans="17:17">
      <c r="Q2997" s="194"/>
    </row>
    <row r="2998" ht="15" customHeight="1" spans="17:17">
      <c r="Q2998" s="194"/>
    </row>
    <row r="2999" ht="15" customHeight="1" spans="17:17">
      <c r="Q2999" s="194"/>
    </row>
    <row r="3000" ht="15" customHeight="1" spans="17:17">
      <c r="Q3000" s="194"/>
    </row>
    <row r="3001" ht="15" customHeight="1" spans="17:17">
      <c r="Q3001" s="194"/>
    </row>
    <row r="3002" ht="15" customHeight="1" spans="17:17">
      <c r="Q3002" s="194"/>
    </row>
    <row r="3003" ht="15" customHeight="1" spans="17:17">
      <c r="Q3003" s="194"/>
    </row>
    <row r="3004" ht="15" customHeight="1" spans="17:17">
      <c r="Q3004" s="194"/>
    </row>
    <row r="3005" ht="15" customHeight="1" spans="17:17">
      <c r="Q3005" s="194"/>
    </row>
    <row r="3006" ht="15" customHeight="1" spans="17:17">
      <c r="Q3006" s="194"/>
    </row>
    <row r="3007" ht="15" customHeight="1" spans="17:17">
      <c r="Q3007" s="194"/>
    </row>
    <row r="3008" ht="15" customHeight="1" spans="17:17">
      <c r="Q3008" s="194"/>
    </row>
    <row r="3009" ht="15" customHeight="1" spans="17:17">
      <c r="Q3009" s="194"/>
    </row>
    <row r="3010" ht="15" customHeight="1" spans="17:17">
      <c r="Q3010" s="194"/>
    </row>
    <row r="3011" ht="15" customHeight="1" spans="17:17">
      <c r="Q3011" s="194"/>
    </row>
    <row r="3012" ht="15" customHeight="1" spans="17:17">
      <c r="Q3012" s="194"/>
    </row>
    <row r="3013" ht="15" customHeight="1" spans="17:17">
      <c r="Q3013" s="194"/>
    </row>
    <row r="3014" ht="15" customHeight="1" spans="17:17">
      <c r="Q3014" s="194"/>
    </row>
    <row r="3015" ht="15" customHeight="1" spans="17:17">
      <c r="Q3015" s="196"/>
    </row>
    <row r="3016" ht="15" customHeight="1" spans="17:17">
      <c r="Q3016" s="196"/>
    </row>
    <row r="3017" ht="15" customHeight="1" spans="17:17">
      <c r="Q3017" s="196"/>
    </row>
  </sheetData>
  <mergeCells count="22">
    <mergeCell ref="A1:P1"/>
    <mergeCell ref="A3:P3"/>
    <mergeCell ref="K5:L5"/>
    <mergeCell ref="A181:D181"/>
    <mergeCell ref="A182:D182"/>
    <mergeCell ref="A183:D183"/>
    <mergeCell ref="A5:A6"/>
    <mergeCell ref="B5:B6"/>
    <mergeCell ref="C5:C6"/>
    <mergeCell ref="D5:D6"/>
    <mergeCell ref="E5:E6"/>
    <mergeCell ref="F5:F6"/>
    <mergeCell ref="G5:G6"/>
    <mergeCell ref="H5:H6"/>
    <mergeCell ref="I5:I6"/>
    <mergeCell ref="J5:J6"/>
    <mergeCell ref="M5:M6"/>
    <mergeCell ref="N5:N6"/>
    <mergeCell ref="O5:O6"/>
    <mergeCell ref="P5:P6"/>
    <mergeCell ref="Q5:Q6"/>
    <mergeCell ref="Q77:Q80"/>
  </mergeCells>
  <printOptions horizontalCentered="1"/>
  <pageMargins left="0.551181102362205" right="0.551181102362205" top="0.984251968503937" bottom="0.83" header="0.511811023622047" footer="0.590551181102362"/>
  <pageSetup paperSize="9" scale="66" fitToHeight="0" orientation="landscape"/>
  <headerFooter alignWithMargins="0">
    <oddFooter>&amp;C&amp;9共&amp;N页第&amp;P页
</oddFooter>
  </headerFooter>
  <legacyDrawing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853"/>
  <sheetViews>
    <sheetView view="pageBreakPreview" zoomScale="90" zoomScaleNormal="100" topLeftCell="A13" workbookViewId="0">
      <selection activeCell="A135" sqref="$A135:$XFD135"/>
    </sheetView>
  </sheetViews>
  <sheetFormatPr defaultColWidth="9" defaultRowHeight="15.75"/>
  <cols>
    <col min="1" max="1" width="4.6" style="134" customWidth="1"/>
    <col min="2" max="2" width="13.2" style="134" customWidth="1"/>
    <col min="3" max="3" width="21.1" style="134" customWidth="1"/>
    <col min="4" max="4" width="22.6" style="134" customWidth="1"/>
    <col min="5" max="5" width="17.5" style="135" customWidth="1"/>
    <col min="6" max="6" width="22.4" style="136" customWidth="1"/>
    <col min="7" max="7" width="4.7" style="137" customWidth="1"/>
    <col min="8" max="8" width="4.6" style="137" customWidth="1"/>
    <col min="9" max="9" width="13.6" style="134" customWidth="1"/>
    <col min="10" max="10" width="9.5" style="134" hidden="1" customWidth="1"/>
    <col min="11" max="11" width="14.4" style="134" customWidth="1"/>
    <col min="12" max="12" width="12.6" style="134" customWidth="1"/>
    <col min="13" max="13" width="12.6" style="138" customWidth="1" outlineLevel="1"/>
    <col min="14" max="14" width="8" style="134" hidden="1" customWidth="1" outlineLevel="1"/>
    <col min="15" max="15" width="6.7" style="134" hidden="1" customWidth="1" outlineLevel="1"/>
    <col min="16" max="16" width="25.6" style="139" customWidth="1" outlineLevel="1"/>
    <col min="17" max="17" width="4.6" style="134" customWidth="1" outlineLevel="1"/>
    <col min="18" max="18" width="9" style="134"/>
    <col min="19" max="19" width="9" style="134" hidden="1" customWidth="1"/>
    <col min="20" max="16384" width="9" style="134"/>
  </cols>
  <sheetData>
    <row r="1" ht="24.9" customHeight="1" spans="1:16">
      <c r="A1" s="140" t="s">
        <v>5082</v>
      </c>
      <c r="B1" s="140"/>
      <c r="C1" s="140"/>
      <c r="D1" s="140"/>
      <c r="E1" s="140"/>
      <c r="F1" s="140"/>
      <c r="G1" s="140"/>
      <c r="H1" s="140"/>
      <c r="I1" s="140"/>
      <c r="J1" s="140"/>
      <c r="K1" s="140"/>
      <c r="L1" s="140"/>
      <c r="M1" s="134"/>
      <c r="P1" s="134"/>
    </row>
    <row r="2" ht="14.1" customHeight="1" spans="1:16">
      <c r="A2" s="141"/>
      <c r="B2" s="141"/>
      <c r="C2" s="141"/>
      <c r="D2" s="142"/>
      <c r="E2" s="143"/>
      <c r="F2" s="144"/>
      <c r="G2" s="143"/>
      <c r="H2" s="143"/>
      <c r="I2" s="142"/>
      <c r="J2" s="142"/>
      <c r="K2" s="142"/>
      <c r="L2" s="142"/>
      <c r="N2" s="142"/>
      <c r="O2" s="142"/>
      <c r="P2" s="168" t="s">
        <v>3875</v>
      </c>
    </row>
    <row r="3" ht="14.1" customHeight="1" spans="1:16">
      <c r="A3" s="143" t="s">
        <v>5083</v>
      </c>
      <c r="B3" s="143"/>
      <c r="C3" s="143"/>
      <c r="D3" s="143"/>
      <c r="E3" s="143"/>
      <c r="F3" s="143"/>
      <c r="G3" s="143"/>
      <c r="H3" s="143"/>
      <c r="I3" s="143"/>
      <c r="J3" s="143"/>
      <c r="K3" s="143"/>
      <c r="L3" s="143"/>
      <c r="M3" s="169"/>
      <c r="N3" s="169"/>
      <c r="O3" s="169"/>
      <c r="P3" s="169"/>
    </row>
    <row r="4" ht="15.9" customHeight="1" spans="1:16">
      <c r="A4" s="145" t="s">
        <v>5748</v>
      </c>
      <c r="B4" s="145"/>
      <c r="C4" s="142"/>
      <c r="D4" s="142"/>
      <c r="E4" s="143"/>
      <c r="F4" s="144"/>
      <c r="G4" s="143"/>
      <c r="H4" s="143"/>
      <c r="I4" s="142"/>
      <c r="J4" s="142"/>
      <c r="K4" s="142"/>
      <c r="L4" s="142"/>
      <c r="N4" s="142"/>
      <c r="O4" s="142"/>
      <c r="P4" s="170" t="s">
        <v>3878</v>
      </c>
    </row>
    <row r="5" s="133" customFormat="1" ht="20.1" customHeight="1" spans="1:17">
      <c r="A5" s="146" t="s">
        <v>134</v>
      </c>
      <c r="B5" s="147" t="s">
        <v>5085</v>
      </c>
      <c r="C5" s="148" t="s">
        <v>5086</v>
      </c>
      <c r="D5" s="148" t="s">
        <v>5087</v>
      </c>
      <c r="E5" s="148" t="s">
        <v>331</v>
      </c>
      <c r="F5" s="148" t="s">
        <v>3771</v>
      </c>
      <c r="G5" s="146" t="s">
        <v>335</v>
      </c>
      <c r="H5" s="148" t="s">
        <v>332</v>
      </c>
      <c r="I5" s="148" t="s">
        <v>5088</v>
      </c>
      <c r="J5" s="148" t="s">
        <v>3790</v>
      </c>
      <c r="K5" s="146" t="s">
        <v>139</v>
      </c>
      <c r="L5" s="146"/>
      <c r="M5" s="171" t="s">
        <v>140</v>
      </c>
      <c r="N5" s="172" t="s">
        <v>339</v>
      </c>
      <c r="O5" s="146" t="s">
        <v>176</v>
      </c>
      <c r="P5" s="173" t="s">
        <v>143</v>
      </c>
      <c r="Q5" s="190" t="s">
        <v>5089</v>
      </c>
    </row>
    <row r="6" s="133" customFormat="1" ht="20.1" customHeight="1" spans="1:17">
      <c r="A6" s="146"/>
      <c r="B6" s="149"/>
      <c r="C6" s="148"/>
      <c r="D6" s="148"/>
      <c r="E6" s="148"/>
      <c r="F6" s="148"/>
      <c r="G6" s="146"/>
      <c r="H6" s="148"/>
      <c r="I6" s="148"/>
      <c r="J6" s="148"/>
      <c r="K6" s="172" t="s">
        <v>3854</v>
      </c>
      <c r="L6" s="172" t="s">
        <v>3855</v>
      </c>
      <c r="M6" s="171"/>
      <c r="N6" s="172"/>
      <c r="O6" s="146"/>
      <c r="P6" s="173"/>
      <c r="Q6" s="190"/>
    </row>
    <row r="7" s="133" customFormat="1" ht="21" customHeight="1" spans="1:19">
      <c r="A7" s="146">
        <v>1</v>
      </c>
      <c r="B7" s="150"/>
      <c r="C7" s="151" t="s">
        <v>5749</v>
      </c>
      <c r="D7" s="152" t="s">
        <v>5480</v>
      </c>
      <c r="E7" s="36"/>
      <c r="F7" s="153"/>
      <c r="G7" s="154">
        <v>1</v>
      </c>
      <c r="H7" s="155" t="s">
        <v>342</v>
      </c>
      <c r="I7" s="151" t="s">
        <v>5482</v>
      </c>
      <c r="J7" s="174"/>
      <c r="K7" s="175">
        <v>39103.22</v>
      </c>
      <c r="L7" s="176">
        <v>1955.16</v>
      </c>
      <c r="M7" s="177">
        <v>0</v>
      </c>
      <c r="N7" s="178"/>
      <c r="O7" s="179"/>
      <c r="P7" s="180" t="s">
        <v>5750</v>
      </c>
      <c r="Q7" s="191"/>
      <c r="R7" s="180"/>
      <c r="S7" s="192"/>
    </row>
    <row r="8" s="133" customFormat="1" ht="21" customHeight="1" spans="1:19">
      <c r="A8" s="146">
        <v>2</v>
      </c>
      <c r="B8" s="150"/>
      <c r="C8" s="151" t="s">
        <v>5751</v>
      </c>
      <c r="D8" s="152" t="s">
        <v>5480</v>
      </c>
      <c r="E8" s="36"/>
      <c r="F8" s="153"/>
      <c r="G8" s="154">
        <v>1</v>
      </c>
      <c r="H8" s="155" t="s">
        <v>342</v>
      </c>
      <c r="I8" s="151" t="s">
        <v>5151</v>
      </c>
      <c r="J8" s="174"/>
      <c r="K8" s="175">
        <v>39103.22</v>
      </c>
      <c r="L8" s="176">
        <v>1955.16</v>
      </c>
      <c r="M8" s="177">
        <v>0</v>
      </c>
      <c r="N8" s="178"/>
      <c r="O8" s="179"/>
      <c r="P8" s="180" t="s">
        <v>5750</v>
      </c>
      <c r="Q8" s="191"/>
      <c r="S8" s="192">
        <v>14</v>
      </c>
    </row>
    <row r="9" s="133" customFormat="1" ht="21" customHeight="1" spans="1:19">
      <c r="A9" s="146">
        <v>3</v>
      </c>
      <c r="B9" s="150"/>
      <c r="C9" s="152" t="s">
        <v>5752</v>
      </c>
      <c r="D9" s="156" t="s">
        <v>5753</v>
      </c>
      <c r="E9" s="152"/>
      <c r="F9" s="153"/>
      <c r="G9" s="157">
        <v>1</v>
      </c>
      <c r="H9" s="155" t="s">
        <v>342</v>
      </c>
      <c r="I9" s="181">
        <v>20130128</v>
      </c>
      <c r="J9" s="174"/>
      <c r="K9" s="182">
        <v>159000</v>
      </c>
      <c r="L9" s="182">
        <v>7950</v>
      </c>
      <c r="M9" s="177">
        <v>0</v>
      </c>
      <c r="N9" s="178"/>
      <c r="O9" s="179"/>
      <c r="P9" s="180" t="s">
        <v>5750</v>
      </c>
      <c r="Q9" s="191"/>
      <c r="S9" s="192">
        <v>14</v>
      </c>
    </row>
    <row r="10" s="133" customFormat="1" ht="21" customHeight="1" spans="1:19">
      <c r="A10" s="146">
        <v>4</v>
      </c>
      <c r="B10" s="150"/>
      <c r="C10" s="152" t="s">
        <v>5754</v>
      </c>
      <c r="D10" s="156" t="s">
        <v>5524</v>
      </c>
      <c r="E10" s="151"/>
      <c r="F10" s="153"/>
      <c r="G10" s="157">
        <v>1</v>
      </c>
      <c r="H10" s="155" t="s">
        <v>342</v>
      </c>
      <c r="I10" s="181">
        <v>2012</v>
      </c>
      <c r="J10" s="174"/>
      <c r="K10" s="183">
        <v>26000</v>
      </c>
      <c r="L10" s="183">
        <v>3770.36</v>
      </c>
      <c r="M10" s="177">
        <v>0</v>
      </c>
      <c r="N10" s="178"/>
      <c r="O10" s="179"/>
      <c r="P10" s="180" t="s">
        <v>5750</v>
      </c>
      <c r="Q10" s="191"/>
      <c r="S10" s="192">
        <v>11</v>
      </c>
    </row>
    <row r="11" s="133" customFormat="1" ht="21" customHeight="1" spans="1:19">
      <c r="A11" s="146">
        <v>5</v>
      </c>
      <c r="B11" s="150"/>
      <c r="C11" s="152" t="s">
        <v>5755</v>
      </c>
      <c r="D11" s="158" t="s">
        <v>5400</v>
      </c>
      <c r="E11" s="159"/>
      <c r="F11" s="153"/>
      <c r="G11" s="160">
        <v>1</v>
      </c>
      <c r="H11" s="155" t="s">
        <v>342</v>
      </c>
      <c r="I11" s="158">
        <v>20101231</v>
      </c>
      <c r="J11" s="174"/>
      <c r="K11" s="183">
        <v>290000</v>
      </c>
      <c r="L11" s="183">
        <v>83375.3</v>
      </c>
      <c r="M11" s="177">
        <v>0</v>
      </c>
      <c r="N11" s="178"/>
      <c r="O11" s="179"/>
      <c r="P11" s="180" t="s">
        <v>5750</v>
      </c>
      <c r="Q11" s="191"/>
      <c r="S11" s="192">
        <v>16</v>
      </c>
    </row>
    <row r="12" s="133" customFormat="1" ht="21" customHeight="1" spans="1:19">
      <c r="A12" s="146">
        <v>6</v>
      </c>
      <c r="B12" s="150"/>
      <c r="C12" s="152" t="s">
        <v>5756</v>
      </c>
      <c r="D12" s="156" t="s">
        <v>5757</v>
      </c>
      <c r="E12" s="159"/>
      <c r="F12" s="153"/>
      <c r="G12" s="157">
        <v>1</v>
      </c>
      <c r="H12" s="155" t="s">
        <v>342</v>
      </c>
      <c r="I12" s="181">
        <v>20130128</v>
      </c>
      <c r="J12" s="174"/>
      <c r="K12" s="183">
        <v>27200</v>
      </c>
      <c r="L12" s="183">
        <v>9542.94</v>
      </c>
      <c r="M12" s="177">
        <v>0</v>
      </c>
      <c r="N12" s="178"/>
      <c r="O12" s="179"/>
      <c r="P12" s="180" t="s">
        <v>5750</v>
      </c>
      <c r="Q12" s="191"/>
      <c r="S12" s="192">
        <v>11.5</v>
      </c>
    </row>
    <row r="13" s="133" customFormat="1" ht="21" customHeight="1" spans="1:19">
      <c r="A13" s="146">
        <v>171</v>
      </c>
      <c r="B13" s="150"/>
      <c r="C13" s="152"/>
      <c r="D13" s="156"/>
      <c r="E13" s="161"/>
      <c r="F13" s="152"/>
      <c r="G13" s="160"/>
      <c r="H13" s="155"/>
      <c r="I13" s="181"/>
      <c r="J13" s="174"/>
      <c r="K13" s="184"/>
      <c r="L13" s="184"/>
      <c r="M13" s="184"/>
      <c r="N13" s="178"/>
      <c r="O13" s="179"/>
      <c r="P13" s="173"/>
      <c r="Q13" s="191"/>
      <c r="S13" s="192">
        <v>0.03</v>
      </c>
    </row>
    <row r="14" s="133" customFormat="1" ht="21" customHeight="1" spans="1:19">
      <c r="A14" s="146">
        <v>172</v>
      </c>
      <c r="B14" s="150"/>
      <c r="C14" s="152"/>
      <c r="D14" s="156"/>
      <c r="E14" s="161"/>
      <c r="F14" s="152"/>
      <c r="G14" s="157"/>
      <c r="H14" s="155"/>
      <c r="I14" s="181"/>
      <c r="J14" s="174"/>
      <c r="K14" s="184"/>
      <c r="L14" s="184"/>
      <c r="M14" s="184"/>
      <c r="N14" s="178"/>
      <c r="O14" s="179"/>
      <c r="P14" s="173"/>
      <c r="Q14" s="191"/>
      <c r="S14" s="192">
        <v>0.03</v>
      </c>
    </row>
    <row r="15" s="133" customFormat="1" ht="21" customHeight="1" spans="1:19">
      <c r="A15" s="146">
        <v>173</v>
      </c>
      <c r="B15" s="150"/>
      <c r="C15" s="152"/>
      <c r="D15" s="156"/>
      <c r="E15" s="161"/>
      <c r="F15" s="153"/>
      <c r="G15" s="162"/>
      <c r="H15" s="155"/>
      <c r="I15" s="152"/>
      <c r="J15" s="174"/>
      <c r="K15" s="184"/>
      <c r="L15" s="184"/>
      <c r="M15" s="184"/>
      <c r="N15" s="178"/>
      <c r="O15" s="179"/>
      <c r="P15" s="173"/>
      <c r="Q15" s="191"/>
      <c r="S15" s="192">
        <v>2.3</v>
      </c>
    </row>
    <row r="16" s="133" customFormat="1" ht="21" customHeight="1" spans="1:19">
      <c r="A16" s="146">
        <v>174</v>
      </c>
      <c r="B16" s="150"/>
      <c r="C16" s="152"/>
      <c r="D16" s="156"/>
      <c r="E16" s="161"/>
      <c r="F16" s="152"/>
      <c r="G16" s="162"/>
      <c r="H16" s="155"/>
      <c r="I16" s="152"/>
      <c r="J16" s="174"/>
      <c r="K16" s="184"/>
      <c r="L16" s="184"/>
      <c r="M16" s="184"/>
      <c r="N16" s="178"/>
      <c r="O16" s="179"/>
      <c r="P16" s="173"/>
      <c r="Q16" s="191"/>
      <c r="S16" s="192">
        <v>0.58</v>
      </c>
    </row>
    <row r="17" s="133" customFormat="1" ht="21" customHeight="1" spans="1:17">
      <c r="A17" s="146" t="s">
        <v>3856</v>
      </c>
      <c r="B17" s="146"/>
      <c r="C17" s="146"/>
      <c r="D17" s="146"/>
      <c r="E17" s="163"/>
      <c r="F17" s="164"/>
      <c r="G17" s="146"/>
      <c r="H17" s="146"/>
      <c r="I17" s="185"/>
      <c r="J17" s="186"/>
      <c r="K17" s="184">
        <f>SUM(K7:K16)</f>
        <v>580406.44</v>
      </c>
      <c r="L17" s="184">
        <f>SUM(L7:L16)</f>
        <v>108548.92</v>
      </c>
      <c r="M17" s="177">
        <f>SUM(M7:M16)</f>
        <v>0</v>
      </c>
      <c r="N17" s="178"/>
      <c r="O17" s="179"/>
      <c r="P17" s="173"/>
      <c r="Q17" s="193"/>
    </row>
    <row r="18" s="133" customFormat="1" ht="21" customHeight="1" spans="1:17">
      <c r="A18" s="146" t="s">
        <v>3818</v>
      </c>
      <c r="B18" s="146"/>
      <c r="C18" s="146"/>
      <c r="D18" s="146"/>
      <c r="E18" s="163"/>
      <c r="F18" s="164"/>
      <c r="G18" s="146"/>
      <c r="H18" s="146"/>
      <c r="I18" s="185"/>
      <c r="J18" s="186"/>
      <c r="K18" s="184"/>
      <c r="L18" s="184"/>
      <c r="M18" s="177"/>
      <c r="N18" s="178"/>
      <c r="O18" s="179" t="str">
        <f>IF(OR(L18&lt;=0,L18=""),"",(IF(M18="",0,M18)-L18)/L18*100)</f>
        <v/>
      </c>
      <c r="P18" s="173"/>
      <c r="Q18" s="193"/>
    </row>
    <row r="19" s="133" customFormat="1" ht="21" customHeight="1" spans="1:17">
      <c r="A19" s="146" t="s">
        <v>3857</v>
      </c>
      <c r="B19" s="146"/>
      <c r="C19" s="146"/>
      <c r="D19" s="146"/>
      <c r="E19" s="163"/>
      <c r="F19" s="164"/>
      <c r="G19" s="146"/>
      <c r="H19" s="146"/>
      <c r="I19" s="185"/>
      <c r="J19" s="186"/>
      <c r="K19" s="184">
        <f>K17</f>
        <v>580406.44</v>
      </c>
      <c r="L19" s="184">
        <f>L17</f>
        <v>108548.92</v>
      </c>
      <c r="M19" s="177">
        <f>M17-M18</f>
        <v>0</v>
      </c>
      <c r="N19" s="178"/>
      <c r="O19" s="179"/>
      <c r="P19" s="173"/>
      <c r="Q19" s="193"/>
    </row>
    <row r="20" s="133" customFormat="1" ht="15" customHeight="1" spans="1:17">
      <c r="A20" s="165" t="s">
        <v>4351</v>
      </c>
      <c r="B20" s="165"/>
      <c r="C20" s="165"/>
      <c r="D20" s="165"/>
      <c r="E20" s="166"/>
      <c r="F20" s="167"/>
      <c r="G20" s="166"/>
      <c r="H20" s="166"/>
      <c r="I20" s="165"/>
      <c r="J20" s="165"/>
      <c r="K20" s="165"/>
      <c r="L20" s="165"/>
      <c r="M20" s="187"/>
      <c r="N20" s="165" t="s">
        <v>5436</v>
      </c>
      <c r="O20" s="165"/>
      <c r="P20" s="188"/>
      <c r="Q20" s="193"/>
    </row>
    <row r="21" ht="15" customHeight="1" spans="1:17">
      <c r="A21" s="165" t="s">
        <v>13</v>
      </c>
      <c r="B21" s="165"/>
      <c r="C21" s="165"/>
      <c r="D21" s="165"/>
      <c r="E21" s="166"/>
      <c r="F21" s="167"/>
      <c r="G21" s="166"/>
      <c r="H21" s="166"/>
      <c r="I21" s="165"/>
      <c r="J21" s="165"/>
      <c r="K21" s="165"/>
      <c r="L21" s="165"/>
      <c r="M21" s="187"/>
      <c r="N21" s="165"/>
      <c r="O21" s="165"/>
      <c r="P21" s="188"/>
      <c r="Q21" s="194"/>
    </row>
    <row r="22" ht="15" customHeight="1" spans="17:17">
      <c r="Q22" s="194"/>
    </row>
    <row r="23" ht="15" customHeight="1" spans="17:17">
      <c r="Q23" s="194"/>
    </row>
    <row r="24" ht="15" customHeight="1" spans="17:17">
      <c r="Q24" s="194"/>
    </row>
    <row r="25" ht="15" customHeight="1" spans="17:17">
      <c r="Q25" s="194"/>
    </row>
    <row r="26" ht="15" customHeight="1" spans="17:17">
      <c r="Q26" s="194"/>
    </row>
    <row r="27" ht="15" customHeight="1" spans="17:17">
      <c r="Q27" s="194"/>
    </row>
    <row r="28" ht="15" customHeight="1" spans="11:17">
      <c r="K28" s="189"/>
      <c r="Q28" s="194"/>
    </row>
    <row r="29" ht="15" customHeight="1" spans="17:17">
      <c r="Q29" s="194"/>
    </row>
    <row r="30" ht="15" customHeight="1" spans="17:17">
      <c r="Q30" s="194"/>
    </row>
    <row r="31" ht="15" customHeight="1" spans="17:17">
      <c r="Q31" s="194"/>
    </row>
    <row r="32" ht="15" customHeight="1" spans="17:17">
      <c r="Q32" s="194"/>
    </row>
    <row r="33" ht="15" customHeight="1" spans="17:17">
      <c r="Q33" s="194"/>
    </row>
    <row r="34" ht="15" customHeight="1" spans="17:17">
      <c r="Q34" s="194"/>
    </row>
    <row r="35" ht="15" customHeight="1" spans="17:17">
      <c r="Q35" s="194"/>
    </row>
    <row r="36" ht="15" customHeight="1" spans="17:17">
      <c r="Q36" s="194"/>
    </row>
    <row r="37" ht="15" customHeight="1" spans="17:17">
      <c r="Q37" s="194"/>
    </row>
    <row r="38" ht="15" customHeight="1" spans="17:17">
      <c r="Q38" s="194"/>
    </row>
    <row r="39" ht="15" customHeight="1" spans="17:17">
      <c r="Q39" s="194"/>
    </row>
    <row r="40" ht="15" customHeight="1" spans="17:17">
      <c r="Q40" s="194"/>
    </row>
    <row r="41" ht="15" customHeight="1" spans="17:17">
      <c r="Q41" s="194"/>
    </row>
    <row r="42" ht="15" customHeight="1" spans="17:17">
      <c r="Q42" s="194"/>
    </row>
    <row r="43" ht="15" customHeight="1" spans="17:17">
      <c r="Q43" s="194"/>
    </row>
    <row r="44" ht="15" customHeight="1" spans="17:17">
      <c r="Q44" s="194"/>
    </row>
    <row r="45" ht="15" customHeight="1" spans="17:17">
      <c r="Q45" s="194"/>
    </row>
    <row r="46" ht="15" customHeight="1" spans="17:17">
      <c r="Q46" s="194"/>
    </row>
    <row r="47" ht="15" customHeight="1" spans="17:17">
      <c r="Q47" s="194"/>
    </row>
    <row r="48" ht="15" customHeight="1" spans="17:17">
      <c r="Q48" s="194"/>
    </row>
    <row r="49" ht="15" customHeight="1" spans="17:17">
      <c r="Q49" s="194"/>
    </row>
    <row r="50" ht="15" customHeight="1" spans="17:17">
      <c r="Q50" s="194"/>
    </row>
    <row r="51" ht="15" customHeight="1" spans="17:17">
      <c r="Q51" s="194"/>
    </row>
    <row r="52" ht="15" customHeight="1" spans="17:17">
      <c r="Q52" s="194"/>
    </row>
    <row r="53" ht="15" customHeight="1" spans="17:17">
      <c r="Q53" s="194"/>
    </row>
    <row r="54" ht="15" customHeight="1" spans="17:17">
      <c r="Q54" s="194"/>
    </row>
    <row r="55" ht="15" customHeight="1" spans="17:17">
      <c r="Q55" s="194"/>
    </row>
    <row r="56" ht="15" customHeight="1" spans="17:17">
      <c r="Q56" s="194"/>
    </row>
    <row r="57" ht="15" customHeight="1" spans="17:17">
      <c r="Q57" s="194"/>
    </row>
    <row r="58" ht="15" customHeight="1" spans="17:17">
      <c r="Q58" s="194"/>
    </row>
    <row r="59" ht="15" customHeight="1" spans="17:17">
      <c r="Q59" s="194"/>
    </row>
    <row r="60" ht="15" customHeight="1" spans="17:17">
      <c r="Q60" s="194"/>
    </row>
    <row r="61" ht="15" customHeight="1" spans="17:17">
      <c r="Q61" s="194"/>
    </row>
    <row r="62" ht="15" customHeight="1" spans="17:17">
      <c r="Q62" s="194"/>
    </row>
    <row r="63" ht="15" customHeight="1" spans="17:17">
      <c r="Q63" s="194"/>
    </row>
    <row r="64" ht="15" customHeight="1" spans="17:17">
      <c r="Q64" s="194"/>
    </row>
    <row r="65" ht="15" customHeight="1" spans="17:17">
      <c r="Q65" s="194"/>
    </row>
    <row r="66" ht="15" customHeight="1" spans="17:17">
      <c r="Q66" s="194"/>
    </row>
    <row r="67" ht="15" customHeight="1" spans="17:17">
      <c r="Q67" s="194"/>
    </row>
    <row r="68" ht="15" customHeight="1" spans="17:17">
      <c r="Q68" s="194"/>
    </row>
    <row r="69" ht="15" customHeight="1" spans="17:17">
      <c r="Q69" s="194"/>
    </row>
    <row r="70" ht="15" customHeight="1" spans="17:17">
      <c r="Q70" s="194"/>
    </row>
    <row r="71" ht="15" customHeight="1" spans="17:17">
      <c r="Q71" s="194"/>
    </row>
    <row r="72" ht="15" customHeight="1" spans="17:17">
      <c r="Q72" s="194"/>
    </row>
    <row r="73" ht="15" customHeight="1" spans="17:17">
      <c r="Q73" s="194"/>
    </row>
    <row r="74" ht="15" customHeight="1" spans="17:17">
      <c r="Q74" s="194"/>
    </row>
    <row r="75" ht="15" customHeight="1" spans="17:17">
      <c r="Q75" s="194"/>
    </row>
    <row r="76" ht="15" customHeight="1" spans="17:17">
      <c r="Q76" s="194"/>
    </row>
    <row r="77" ht="15" customHeight="1" spans="17:17">
      <c r="Q77" s="194"/>
    </row>
    <row r="78" ht="15" customHeight="1" spans="17:17">
      <c r="Q78" s="194"/>
    </row>
    <row r="79" ht="15" customHeight="1" spans="17:17">
      <c r="Q79" s="194"/>
    </row>
    <row r="80" ht="15" customHeight="1" spans="17:17">
      <c r="Q80" s="194"/>
    </row>
    <row r="81" ht="15" customHeight="1" spans="17:17">
      <c r="Q81" s="194"/>
    </row>
    <row r="82" ht="15" customHeight="1" spans="17:17">
      <c r="Q82" s="194"/>
    </row>
    <row r="83" ht="15" customHeight="1" spans="17:17">
      <c r="Q83" s="194"/>
    </row>
    <row r="84" ht="15" customHeight="1" spans="17:17">
      <c r="Q84" s="194"/>
    </row>
    <row r="85" ht="15" customHeight="1" spans="17:17">
      <c r="Q85" s="194"/>
    </row>
    <row r="86" ht="15" customHeight="1" spans="17:17">
      <c r="Q86" s="194"/>
    </row>
    <row r="87" ht="15" customHeight="1" spans="17:17">
      <c r="Q87" s="194"/>
    </row>
    <row r="88" ht="15" customHeight="1" spans="17:17">
      <c r="Q88" s="194"/>
    </row>
    <row r="89" ht="15" customHeight="1" spans="17:17">
      <c r="Q89" s="194"/>
    </row>
    <row r="90" ht="15" customHeight="1" spans="17:17">
      <c r="Q90" s="194"/>
    </row>
    <row r="91" ht="15" customHeight="1" spans="17:17">
      <c r="Q91" s="194"/>
    </row>
    <row r="92" ht="15" customHeight="1" spans="17:17">
      <c r="Q92" s="194"/>
    </row>
    <row r="93" ht="15" customHeight="1" spans="17:17">
      <c r="Q93" s="194"/>
    </row>
    <row r="94" ht="15" customHeight="1" spans="17:17">
      <c r="Q94" s="194"/>
    </row>
    <row r="95" ht="15" customHeight="1" spans="17:17">
      <c r="Q95" s="194"/>
    </row>
    <row r="96" ht="15" customHeight="1" spans="17:17">
      <c r="Q96" s="194"/>
    </row>
    <row r="97" ht="15" customHeight="1" spans="17:17">
      <c r="Q97" s="194"/>
    </row>
    <row r="98" ht="15" customHeight="1" spans="17:17">
      <c r="Q98" s="194"/>
    </row>
    <row r="99" ht="15" customHeight="1" spans="17:17">
      <c r="Q99" s="194"/>
    </row>
    <row r="100" ht="15" customHeight="1" spans="17:17">
      <c r="Q100" s="194"/>
    </row>
    <row r="101" ht="15" customHeight="1" spans="17:17">
      <c r="Q101" s="194"/>
    </row>
    <row r="102" ht="15" customHeight="1" spans="17:17">
      <c r="Q102" s="194"/>
    </row>
    <row r="103" ht="15" customHeight="1" spans="17:17">
      <c r="Q103" s="194"/>
    </row>
    <row r="104" ht="15" customHeight="1" spans="17:17">
      <c r="Q104" s="194"/>
    </row>
    <row r="105" ht="15" customHeight="1" spans="17:17">
      <c r="Q105" s="194"/>
    </row>
    <row r="106" ht="15" customHeight="1" spans="17:17">
      <c r="Q106" s="194"/>
    </row>
    <row r="107" ht="15" customHeight="1" spans="17:17">
      <c r="Q107" s="194"/>
    </row>
    <row r="108" ht="15" customHeight="1" spans="17:17">
      <c r="Q108" s="194"/>
    </row>
    <row r="109" ht="15" customHeight="1" spans="17:17">
      <c r="Q109" s="194"/>
    </row>
    <row r="110" ht="15" customHeight="1" spans="17:17">
      <c r="Q110" s="194"/>
    </row>
    <row r="111" ht="15" customHeight="1" spans="17:17">
      <c r="Q111" s="194"/>
    </row>
    <row r="112" ht="15" customHeight="1" spans="17:17">
      <c r="Q112" s="194"/>
    </row>
    <row r="113" ht="15" customHeight="1" spans="17:17">
      <c r="Q113" s="194"/>
    </row>
    <row r="114" ht="15" customHeight="1" spans="17:17">
      <c r="Q114" s="194"/>
    </row>
    <row r="115" ht="15" customHeight="1" spans="17:17">
      <c r="Q115" s="194"/>
    </row>
    <row r="116" ht="15" customHeight="1" spans="17:17">
      <c r="Q116" s="194"/>
    </row>
    <row r="117" ht="15" customHeight="1" spans="17:17">
      <c r="Q117" s="194"/>
    </row>
    <row r="118" ht="15" customHeight="1" spans="17:17">
      <c r="Q118" s="194"/>
    </row>
    <row r="119" ht="15" customHeight="1" spans="17:17">
      <c r="Q119" s="194"/>
    </row>
    <row r="120" ht="15" customHeight="1" spans="17:17">
      <c r="Q120" s="194"/>
    </row>
    <row r="121" ht="15" customHeight="1" spans="17:17">
      <c r="Q121" s="194"/>
    </row>
    <row r="122" ht="15" customHeight="1" spans="17:17">
      <c r="Q122" s="194"/>
    </row>
    <row r="123" ht="15" customHeight="1" spans="17:17">
      <c r="Q123" s="194"/>
    </row>
    <row r="124" ht="15" customHeight="1" spans="17:17">
      <c r="Q124" s="194"/>
    </row>
    <row r="125" ht="15" customHeight="1" spans="17:17">
      <c r="Q125" s="194"/>
    </row>
    <row r="126" ht="15" customHeight="1" spans="17:17">
      <c r="Q126" s="194"/>
    </row>
    <row r="127" ht="15" customHeight="1" spans="17:17">
      <c r="Q127" s="194"/>
    </row>
    <row r="128" ht="15" customHeight="1" spans="17:17">
      <c r="Q128" s="194"/>
    </row>
    <row r="129" ht="15" customHeight="1" spans="17:17">
      <c r="Q129" s="194"/>
    </row>
    <row r="130" ht="15" customHeight="1" spans="17:17">
      <c r="Q130" s="194"/>
    </row>
    <row r="131" ht="15" customHeight="1" spans="17:17">
      <c r="Q131" s="194"/>
    </row>
    <row r="132" ht="15" customHeight="1" spans="17:17">
      <c r="Q132" s="194"/>
    </row>
    <row r="133" ht="15" customHeight="1" spans="17:17">
      <c r="Q133" s="194"/>
    </row>
    <row r="134" ht="15" customHeight="1" spans="17:17">
      <c r="Q134" s="194"/>
    </row>
    <row r="135" ht="15" customHeight="1" spans="17:17">
      <c r="Q135" s="194"/>
    </row>
    <row r="136" ht="15" customHeight="1" spans="17:17">
      <c r="Q136" s="194"/>
    </row>
    <row r="137" ht="15" customHeight="1" spans="17:17">
      <c r="Q137" s="194"/>
    </row>
    <row r="138" ht="15" customHeight="1" spans="17:17">
      <c r="Q138" s="194"/>
    </row>
    <row r="139" ht="15" customHeight="1" spans="17:17">
      <c r="Q139" s="194"/>
    </row>
    <row r="140" ht="15" customHeight="1" spans="17:17">
      <c r="Q140" s="194"/>
    </row>
    <row r="141" ht="15" customHeight="1" spans="17:17">
      <c r="Q141" s="194"/>
    </row>
    <row r="142" ht="15" customHeight="1" spans="17:17">
      <c r="Q142" s="194"/>
    </row>
    <row r="143" ht="15" customHeight="1" spans="17:17">
      <c r="Q143" s="194"/>
    </row>
    <row r="144" ht="15" customHeight="1" spans="17:17">
      <c r="Q144" s="194"/>
    </row>
    <row r="145" ht="15" customHeight="1" spans="17:17">
      <c r="Q145" s="194"/>
    </row>
    <row r="146" ht="15" customHeight="1" spans="17:17">
      <c r="Q146" s="194"/>
    </row>
    <row r="147" ht="15" customHeight="1" spans="17:17">
      <c r="Q147" s="194"/>
    </row>
    <row r="148" ht="15" customHeight="1" spans="17:17">
      <c r="Q148" s="194"/>
    </row>
    <row r="149" ht="15" customHeight="1" spans="17:17">
      <c r="Q149" s="194"/>
    </row>
    <row r="150" ht="15" customHeight="1" spans="17:17">
      <c r="Q150" s="194"/>
    </row>
    <row r="151" ht="15" customHeight="1" spans="17:17">
      <c r="Q151" s="194"/>
    </row>
    <row r="152" ht="15" customHeight="1" spans="17:17">
      <c r="Q152" s="194"/>
    </row>
    <row r="153" ht="15" customHeight="1" spans="17:17">
      <c r="Q153" s="194"/>
    </row>
    <row r="154" ht="15" customHeight="1" spans="17:17">
      <c r="Q154" s="194"/>
    </row>
    <row r="155" ht="15" customHeight="1" spans="17:17">
      <c r="Q155" s="194"/>
    </row>
    <row r="156" ht="15" customHeight="1" spans="17:17">
      <c r="Q156" s="194"/>
    </row>
    <row r="157" ht="15" customHeight="1" spans="17:17">
      <c r="Q157" s="194"/>
    </row>
    <row r="158" ht="15" customHeight="1" spans="17:17">
      <c r="Q158" s="194"/>
    </row>
    <row r="159" ht="15" customHeight="1" spans="17:17">
      <c r="Q159" s="194"/>
    </row>
    <row r="160" ht="15" customHeight="1" spans="17:17">
      <c r="Q160" s="194"/>
    </row>
    <row r="161" ht="15" customHeight="1" spans="17:17">
      <c r="Q161" s="194"/>
    </row>
    <row r="162" ht="15" customHeight="1" spans="17:17">
      <c r="Q162" s="194"/>
    </row>
    <row r="163" ht="15" customHeight="1" spans="17:17">
      <c r="Q163" s="194"/>
    </row>
    <row r="164" ht="15" customHeight="1" spans="17:17">
      <c r="Q164" s="194"/>
    </row>
    <row r="165" ht="15" customHeight="1" spans="17:17">
      <c r="Q165" s="194"/>
    </row>
    <row r="166" ht="15" customHeight="1" spans="17:17">
      <c r="Q166" s="194"/>
    </row>
    <row r="167" ht="15" customHeight="1" spans="17:17">
      <c r="Q167" s="194"/>
    </row>
    <row r="168" ht="15" customHeight="1" spans="17:17">
      <c r="Q168" s="194"/>
    </row>
    <row r="169" ht="15" customHeight="1" spans="17:17">
      <c r="Q169" s="194"/>
    </row>
    <row r="170" ht="15" customHeight="1" spans="17:17">
      <c r="Q170" s="194"/>
    </row>
    <row r="171" ht="15" customHeight="1" spans="17:17">
      <c r="Q171" s="194"/>
    </row>
    <row r="172" ht="15" customHeight="1" spans="17:17">
      <c r="Q172" s="194"/>
    </row>
    <row r="173" ht="15" customHeight="1" spans="17:17">
      <c r="Q173" s="194"/>
    </row>
    <row r="174" ht="15" customHeight="1" spans="17:17">
      <c r="Q174" s="194"/>
    </row>
    <row r="175" ht="15" customHeight="1" spans="17:17">
      <c r="Q175" s="194"/>
    </row>
    <row r="176" ht="15" customHeight="1" spans="17:17">
      <c r="Q176" s="194"/>
    </row>
    <row r="177" ht="15" customHeight="1" spans="17:17">
      <c r="Q177" s="194"/>
    </row>
    <row r="178" ht="15" customHeight="1" spans="17:17">
      <c r="Q178" s="194"/>
    </row>
    <row r="179" ht="15" customHeight="1" spans="17:17">
      <c r="Q179" s="194"/>
    </row>
    <row r="180" ht="15" customHeight="1" spans="17:17">
      <c r="Q180" s="194"/>
    </row>
    <row r="181" ht="15" customHeight="1" spans="17:17">
      <c r="Q181" s="194"/>
    </row>
    <row r="182" ht="15" customHeight="1" spans="17:17">
      <c r="Q182" s="194"/>
    </row>
    <row r="183" ht="15" customHeight="1" spans="17:17">
      <c r="Q183" s="194"/>
    </row>
    <row r="184" ht="15" customHeight="1" spans="17:17">
      <c r="Q184" s="194"/>
    </row>
    <row r="185" ht="15" customHeight="1" spans="17:17">
      <c r="Q185" s="194"/>
    </row>
    <row r="186" ht="15" customHeight="1" spans="17:17">
      <c r="Q186" s="194"/>
    </row>
    <row r="187" ht="15" customHeight="1" spans="17:17">
      <c r="Q187" s="194"/>
    </row>
    <row r="188" ht="15" customHeight="1" spans="17:17">
      <c r="Q188" s="194"/>
    </row>
    <row r="189" ht="15" customHeight="1" spans="17:17">
      <c r="Q189" s="194"/>
    </row>
    <row r="190" ht="15" customHeight="1" spans="17:17">
      <c r="Q190" s="194"/>
    </row>
    <row r="191" ht="15" customHeight="1" spans="17:17">
      <c r="Q191" s="194"/>
    </row>
    <row r="192" ht="15" customHeight="1" spans="17:17">
      <c r="Q192" s="194"/>
    </row>
    <row r="193" ht="15" customHeight="1" spans="17:17">
      <c r="Q193" s="194"/>
    </row>
    <row r="194" ht="15" customHeight="1" spans="17:17">
      <c r="Q194" s="194"/>
    </row>
    <row r="195" ht="15" customHeight="1" spans="17:17">
      <c r="Q195" s="194"/>
    </row>
    <row r="196" ht="15" customHeight="1" spans="17:17">
      <c r="Q196" s="194"/>
    </row>
    <row r="197" ht="15" customHeight="1" spans="17:17">
      <c r="Q197" s="194"/>
    </row>
    <row r="198" ht="15" customHeight="1" spans="17:17">
      <c r="Q198" s="194"/>
    </row>
    <row r="199" ht="15" customHeight="1" spans="17:17">
      <c r="Q199" s="194"/>
    </row>
    <row r="200" ht="15" customHeight="1" spans="17:17">
      <c r="Q200" s="194"/>
    </row>
    <row r="201" ht="15" customHeight="1" spans="17:17">
      <c r="Q201" s="194"/>
    </row>
    <row r="202" ht="15" customHeight="1" spans="17:17">
      <c r="Q202" s="194"/>
    </row>
    <row r="203" ht="15" customHeight="1" spans="17:17">
      <c r="Q203" s="194"/>
    </row>
    <row r="204" ht="15" customHeight="1" spans="17:17">
      <c r="Q204" s="194"/>
    </row>
    <row r="205" ht="15" customHeight="1" spans="17:17">
      <c r="Q205" s="194"/>
    </row>
    <row r="206" ht="15" customHeight="1" spans="17:17">
      <c r="Q206" s="194"/>
    </row>
    <row r="207" ht="15" customHeight="1" spans="17:17">
      <c r="Q207" s="194"/>
    </row>
    <row r="208" ht="15" customHeight="1" spans="17:17">
      <c r="Q208" s="194"/>
    </row>
    <row r="209" ht="15" customHeight="1" spans="17:17">
      <c r="Q209" s="194"/>
    </row>
    <row r="210" ht="15" customHeight="1" spans="17:17">
      <c r="Q210" s="194"/>
    </row>
    <row r="211" ht="15" customHeight="1" spans="17:17">
      <c r="Q211" s="194"/>
    </row>
    <row r="212" ht="15" customHeight="1" spans="17:17">
      <c r="Q212" s="194"/>
    </row>
    <row r="213" ht="15" customHeight="1" spans="17:17">
      <c r="Q213" s="194"/>
    </row>
    <row r="214" ht="15" customHeight="1" spans="17:17">
      <c r="Q214" s="194"/>
    </row>
    <row r="215" ht="15" customHeight="1" spans="17:17">
      <c r="Q215" s="194"/>
    </row>
    <row r="216" ht="15" customHeight="1" spans="17:17">
      <c r="Q216" s="194"/>
    </row>
    <row r="217" ht="15" customHeight="1" spans="17:17">
      <c r="Q217" s="194"/>
    </row>
    <row r="218" ht="15" customHeight="1" spans="17:17">
      <c r="Q218" s="194"/>
    </row>
    <row r="219" ht="15" customHeight="1" spans="17:17">
      <c r="Q219" s="194"/>
    </row>
    <row r="220" ht="15" customHeight="1" spans="17:17">
      <c r="Q220" s="194"/>
    </row>
    <row r="221" ht="15" customHeight="1" spans="17:17">
      <c r="Q221" s="194"/>
    </row>
    <row r="222" ht="15" customHeight="1" spans="17:17">
      <c r="Q222" s="194"/>
    </row>
    <row r="223" ht="15" customHeight="1" spans="17:17">
      <c r="Q223" s="194"/>
    </row>
    <row r="224" ht="15" customHeight="1" spans="17:17">
      <c r="Q224" s="194"/>
    </row>
    <row r="225" ht="15" customHeight="1" spans="17:17">
      <c r="Q225" s="194"/>
    </row>
    <row r="226" ht="15" customHeight="1" spans="17:17">
      <c r="Q226" s="194"/>
    </row>
    <row r="227" ht="15" customHeight="1" spans="17:17">
      <c r="Q227" s="194"/>
    </row>
    <row r="228" ht="15" customHeight="1" spans="17:17">
      <c r="Q228" s="194"/>
    </row>
    <row r="229" ht="15" customHeight="1" spans="17:17">
      <c r="Q229" s="194"/>
    </row>
    <row r="230" ht="15" customHeight="1" spans="17:17">
      <c r="Q230" s="194"/>
    </row>
    <row r="231" ht="15" customHeight="1" spans="17:17">
      <c r="Q231" s="194"/>
    </row>
    <row r="232" ht="15" customHeight="1" spans="17:17">
      <c r="Q232" s="194"/>
    </row>
    <row r="233" ht="15" customHeight="1" spans="17:17">
      <c r="Q233" s="194"/>
    </row>
    <row r="234" ht="15" customHeight="1" spans="17:17">
      <c r="Q234" s="194"/>
    </row>
    <row r="235" ht="15" customHeight="1" spans="17:17">
      <c r="Q235" s="194"/>
    </row>
    <row r="236" ht="15" customHeight="1" spans="17:17">
      <c r="Q236" s="194"/>
    </row>
    <row r="237" ht="15" customHeight="1" spans="17:17">
      <c r="Q237" s="194"/>
    </row>
    <row r="238" ht="15" customHeight="1" spans="17:17">
      <c r="Q238" s="194"/>
    </row>
    <row r="239" ht="15" customHeight="1" spans="17:17">
      <c r="Q239" s="194"/>
    </row>
    <row r="240" ht="15" customHeight="1" spans="17:17">
      <c r="Q240" s="194"/>
    </row>
    <row r="241" ht="15" customHeight="1" spans="17:17">
      <c r="Q241" s="194"/>
    </row>
    <row r="242" ht="15" customHeight="1" spans="17:17">
      <c r="Q242" s="194"/>
    </row>
    <row r="243" ht="15" customHeight="1" spans="17:17">
      <c r="Q243" s="194"/>
    </row>
    <row r="244" ht="15" customHeight="1" spans="17:17">
      <c r="Q244" s="194"/>
    </row>
    <row r="245" ht="15" customHeight="1" spans="17:17">
      <c r="Q245" s="194"/>
    </row>
    <row r="246" ht="15" customHeight="1" spans="17:17">
      <c r="Q246" s="194"/>
    </row>
    <row r="247" ht="15" customHeight="1" spans="17:17">
      <c r="Q247" s="194"/>
    </row>
    <row r="248" ht="15" customHeight="1" spans="17:17">
      <c r="Q248" s="194"/>
    </row>
    <row r="249" ht="15" customHeight="1" spans="17:17">
      <c r="Q249" s="194"/>
    </row>
    <row r="250" ht="15" customHeight="1" spans="17:17">
      <c r="Q250" s="194"/>
    </row>
    <row r="251" ht="15" customHeight="1" spans="17:17">
      <c r="Q251" s="194"/>
    </row>
    <row r="252" ht="15" customHeight="1" spans="17:17">
      <c r="Q252" s="194"/>
    </row>
    <row r="253" ht="15" customHeight="1" spans="17:17">
      <c r="Q253" s="194"/>
    </row>
    <row r="254" ht="15" customHeight="1" spans="17:17">
      <c r="Q254" s="194"/>
    </row>
    <row r="255" ht="15" customHeight="1" spans="17:17">
      <c r="Q255" s="194"/>
    </row>
    <row r="256" ht="15" customHeight="1" spans="17:17">
      <c r="Q256" s="194"/>
    </row>
    <row r="257" ht="15" customHeight="1" spans="17:17">
      <c r="Q257" s="194"/>
    </row>
    <row r="258" ht="15" customHeight="1" spans="17:17">
      <c r="Q258" s="194"/>
    </row>
    <row r="259" ht="15" customHeight="1" spans="17:17">
      <c r="Q259" s="194"/>
    </row>
    <row r="260" ht="15" customHeight="1" spans="17:17">
      <c r="Q260" s="194"/>
    </row>
    <row r="261" ht="15" customHeight="1" spans="17:17">
      <c r="Q261" s="194"/>
    </row>
    <row r="262" ht="15" customHeight="1" spans="17:17">
      <c r="Q262" s="194"/>
    </row>
    <row r="263" ht="15" customHeight="1" spans="17:17">
      <c r="Q263" s="194"/>
    </row>
    <row r="264" ht="15" customHeight="1" spans="17:17">
      <c r="Q264" s="194"/>
    </row>
    <row r="265" ht="15" customHeight="1" spans="17:17">
      <c r="Q265" s="194"/>
    </row>
    <row r="266" ht="15" customHeight="1" spans="17:17">
      <c r="Q266" s="194"/>
    </row>
    <row r="267" ht="15" customHeight="1" spans="17:17">
      <c r="Q267" s="194"/>
    </row>
    <row r="268" ht="15" customHeight="1" spans="17:17">
      <c r="Q268" s="194"/>
    </row>
    <row r="269" ht="15" customHeight="1" spans="17:17">
      <c r="Q269" s="194"/>
    </row>
    <row r="270" ht="15" customHeight="1" spans="17:17">
      <c r="Q270" s="194"/>
    </row>
    <row r="271" ht="15" customHeight="1" spans="17:17">
      <c r="Q271" s="194"/>
    </row>
    <row r="272" ht="15" customHeight="1" spans="17:17">
      <c r="Q272" s="194"/>
    </row>
    <row r="273" ht="15" customHeight="1" spans="17:17">
      <c r="Q273" s="194"/>
    </row>
    <row r="274" ht="15" customHeight="1" spans="17:17">
      <c r="Q274" s="194"/>
    </row>
    <row r="275" ht="15" customHeight="1" spans="17:17">
      <c r="Q275" s="194"/>
    </row>
    <row r="276" ht="15" customHeight="1" spans="17:17">
      <c r="Q276" s="194"/>
    </row>
    <row r="277" ht="15" customHeight="1" spans="17:17">
      <c r="Q277" s="194"/>
    </row>
    <row r="278" ht="15" customHeight="1" spans="17:17">
      <c r="Q278" s="194"/>
    </row>
    <row r="279" ht="15" customHeight="1" spans="17:17">
      <c r="Q279" s="194"/>
    </row>
    <row r="280" ht="15" customHeight="1" spans="17:17">
      <c r="Q280" s="194"/>
    </row>
    <row r="281" ht="15" customHeight="1" spans="17:17">
      <c r="Q281" s="194"/>
    </row>
    <row r="282" ht="15" customHeight="1" spans="17:17">
      <c r="Q282" s="194"/>
    </row>
    <row r="283" ht="15" customHeight="1" spans="17:17">
      <c r="Q283" s="194"/>
    </row>
    <row r="284" ht="15" customHeight="1" spans="17:17">
      <c r="Q284" s="194"/>
    </row>
    <row r="285" ht="15" customHeight="1" spans="17:17">
      <c r="Q285" s="194"/>
    </row>
    <row r="286" ht="15" customHeight="1" spans="17:17">
      <c r="Q286" s="194"/>
    </row>
    <row r="287" ht="15" customHeight="1" spans="17:17">
      <c r="Q287" s="194"/>
    </row>
    <row r="288" ht="15" customHeight="1" spans="17:17">
      <c r="Q288" s="194"/>
    </row>
    <row r="289" ht="15" customHeight="1" spans="17:17">
      <c r="Q289" s="194"/>
    </row>
    <row r="290" ht="15" customHeight="1" spans="17:17">
      <c r="Q290" s="195"/>
    </row>
    <row r="291" ht="15" customHeight="1" spans="17:17">
      <c r="Q291" s="194"/>
    </row>
    <row r="292" ht="15" customHeight="1" spans="17:17">
      <c r="Q292" s="194"/>
    </row>
    <row r="293" ht="15" customHeight="1" spans="17:17">
      <c r="Q293" s="194"/>
    </row>
    <row r="294" ht="15" customHeight="1" spans="17:17">
      <c r="Q294" s="194"/>
    </row>
    <row r="295" ht="15" customHeight="1" spans="17:17">
      <c r="Q295" s="194"/>
    </row>
    <row r="296" ht="15" customHeight="1" spans="17:17">
      <c r="Q296" s="194"/>
    </row>
    <row r="297" ht="15" customHeight="1" spans="17:17">
      <c r="Q297" s="194"/>
    </row>
    <row r="298" ht="15" customHeight="1" spans="17:17">
      <c r="Q298" s="194"/>
    </row>
    <row r="299" ht="15" customHeight="1" spans="17:17">
      <c r="Q299" s="194"/>
    </row>
    <row r="300" ht="15" customHeight="1" spans="17:17">
      <c r="Q300" s="194"/>
    </row>
    <row r="301" ht="15" customHeight="1" spans="17:17">
      <c r="Q301" s="194"/>
    </row>
    <row r="302" ht="15" customHeight="1" spans="17:17">
      <c r="Q302" s="194"/>
    </row>
    <row r="303" ht="15" customHeight="1" spans="17:17">
      <c r="Q303" s="194"/>
    </row>
    <row r="304" ht="15" customHeight="1" spans="17:17">
      <c r="Q304" s="194"/>
    </row>
    <row r="305" ht="15" customHeight="1" spans="17:17">
      <c r="Q305" s="194"/>
    </row>
    <row r="306" ht="15" customHeight="1" spans="17:17">
      <c r="Q306" s="194"/>
    </row>
    <row r="307" ht="15" customHeight="1" spans="17:17">
      <c r="Q307" s="194"/>
    </row>
    <row r="308" ht="15" customHeight="1" spans="17:17">
      <c r="Q308" s="194"/>
    </row>
    <row r="309" ht="15" customHeight="1" spans="17:17">
      <c r="Q309" s="194"/>
    </row>
    <row r="310" ht="15" customHeight="1" spans="17:17">
      <c r="Q310" s="194"/>
    </row>
    <row r="311" ht="15" customHeight="1" spans="17:17">
      <c r="Q311" s="194"/>
    </row>
    <row r="312" ht="15" customHeight="1" spans="17:17">
      <c r="Q312" s="194"/>
    </row>
    <row r="313" ht="15" customHeight="1" spans="17:17">
      <c r="Q313" s="194"/>
    </row>
    <row r="314" ht="15" customHeight="1" spans="17:17">
      <c r="Q314" s="194"/>
    </row>
    <row r="315" ht="15" customHeight="1" spans="17:17">
      <c r="Q315" s="194"/>
    </row>
    <row r="316" ht="15" customHeight="1" spans="17:17">
      <c r="Q316" s="194"/>
    </row>
    <row r="317" ht="15" customHeight="1" spans="17:17">
      <c r="Q317" s="194"/>
    </row>
    <row r="318" ht="15" customHeight="1" spans="17:17">
      <c r="Q318" s="194"/>
    </row>
    <row r="319" ht="15" customHeight="1" spans="17:17">
      <c r="Q319" s="194"/>
    </row>
    <row r="320" ht="15" customHeight="1" spans="17:17">
      <c r="Q320" s="194"/>
    </row>
    <row r="321" ht="15" customHeight="1" spans="17:17">
      <c r="Q321" s="194"/>
    </row>
    <row r="322" ht="15" customHeight="1" spans="17:17">
      <c r="Q322" s="194"/>
    </row>
    <row r="323" ht="15" customHeight="1" spans="17:17">
      <c r="Q323" s="194"/>
    </row>
    <row r="324" ht="15" customHeight="1" spans="17:17">
      <c r="Q324" s="194"/>
    </row>
    <row r="325" ht="15" customHeight="1" spans="17:17">
      <c r="Q325" s="194"/>
    </row>
    <row r="326" ht="15" customHeight="1" spans="17:17">
      <c r="Q326" s="194"/>
    </row>
    <row r="327" ht="15" customHeight="1" spans="17:17">
      <c r="Q327" s="194"/>
    </row>
    <row r="328" ht="15" customHeight="1" spans="17:17">
      <c r="Q328" s="194"/>
    </row>
    <row r="329" ht="15" customHeight="1" spans="17:17">
      <c r="Q329" s="194"/>
    </row>
    <row r="330" ht="15" customHeight="1" spans="17:17">
      <c r="Q330" s="194"/>
    </row>
    <row r="331" ht="15" customHeight="1" spans="17:17">
      <c r="Q331" s="194"/>
    </row>
    <row r="332" ht="15" customHeight="1" spans="17:17">
      <c r="Q332" s="194"/>
    </row>
    <row r="333" ht="15" customHeight="1" spans="17:17">
      <c r="Q333" s="194"/>
    </row>
    <row r="334" ht="15" customHeight="1" spans="17:17">
      <c r="Q334" s="194"/>
    </row>
    <row r="335" ht="15" customHeight="1" spans="17:17">
      <c r="Q335" s="194"/>
    </row>
    <row r="336" ht="15" customHeight="1" spans="17:17">
      <c r="Q336" s="194"/>
    </row>
    <row r="337" ht="15" customHeight="1" spans="17:17">
      <c r="Q337" s="194"/>
    </row>
    <row r="338" ht="15" customHeight="1" spans="17:17">
      <c r="Q338" s="194"/>
    </row>
    <row r="339" ht="15" customHeight="1" spans="17:17">
      <c r="Q339" s="194"/>
    </row>
    <row r="340" ht="15" customHeight="1" spans="17:17">
      <c r="Q340" s="194"/>
    </row>
    <row r="341" ht="15" customHeight="1" spans="17:17">
      <c r="Q341" s="194"/>
    </row>
    <row r="342" ht="15" customHeight="1" spans="17:17">
      <c r="Q342" s="194"/>
    </row>
    <row r="343" ht="15" customHeight="1" spans="17:17">
      <c r="Q343" s="194"/>
    </row>
    <row r="344" ht="15" customHeight="1" spans="17:17">
      <c r="Q344" s="194"/>
    </row>
    <row r="345" ht="15" customHeight="1" spans="17:17">
      <c r="Q345" s="194"/>
    </row>
    <row r="346" ht="15" customHeight="1" spans="17:17">
      <c r="Q346" s="194"/>
    </row>
    <row r="347" ht="15" customHeight="1" spans="17:17">
      <c r="Q347" s="194"/>
    </row>
    <row r="348" ht="15" customHeight="1" spans="17:17">
      <c r="Q348" s="194"/>
    </row>
    <row r="349" ht="15" customHeight="1" spans="17:17">
      <c r="Q349" s="194"/>
    </row>
    <row r="350" ht="15" customHeight="1" spans="17:17">
      <c r="Q350" s="194"/>
    </row>
    <row r="351" ht="15" customHeight="1" spans="17:17">
      <c r="Q351" s="194"/>
    </row>
    <row r="352" ht="15" customHeight="1" spans="17:17">
      <c r="Q352" s="194"/>
    </row>
    <row r="353" ht="15" customHeight="1" spans="17:17">
      <c r="Q353" s="194"/>
    </row>
    <row r="354" ht="15" customHeight="1" spans="17:17">
      <c r="Q354" s="194"/>
    </row>
    <row r="355" ht="15" customHeight="1" spans="17:17">
      <c r="Q355" s="194"/>
    </row>
    <row r="356" ht="15" customHeight="1" spans="17:17">
      <c r="Q356" s="194"/>
    </row>
    <row r="357" ht="15" customHeight="1" spans="17:17">
      <c r="Q357" s="194"/>
    </row>
    <row r="358" ht="15" customHeight="1" spans="17:17">
      <c r="Q358" s="194"/>
    </row>
    <row r="359" ht="15" customHeight="1" spans="17:17">
      <c r="Q359" s="194"/>
    </row>
    <row r="360" ht="15" customHeight="1" spans="17:17">
      <c r="Q360" s="194"/>
    </row>
    <row r="361" ht="15" customHeight="1" spans="17:17">
      <c r="Q361" s="194"/>
    </row>
    <row r="362" ht="15" customHeight="1" spans="17:17">
      <c r="Q362" s="194"/>
    </row>
    <row r="363" ht="15" customHeight="1" spans="17:17">
      <c r="Q363" s="194"/>
    </row>
    <row r="364" ht="15" customHeight="1" spans="17:17">
      <c r="Q364" s="194"/>
    </row>
    <row r="365" ht="15" customHeight="1" spans="17:17">
      <c r="Q365" s="194"/>
    </row>
    <row r="366" ht="15" customHeight="1" spans="17:17">
      <c r="Q366" s="194"/>
    </row>
    <row r="367" ht="15" customHeight="1" spans="17:17">
      <c r="Q367" s="194"/>
    </row>
    <row r="368" ht="15" customHeight="1" spans="17:17">
      <c r="Q368" s="194"/>
    </row>
    <row r="369" ht="15" customHeight="1" spans="17:17">
      <c r="Q369" s="194"/>
    </row>
    <row r="370" ht="15" customHeight="1" spans="17:17">
      <c r="Q370" s="194"/>
    </row>
    <row r="371" ht="15" customHeight="1" spans="17:17">
      <c r="Q371" s="194"/>
    </row>
    <row r="372" ht="15" customHeight="1" spans="17:17">
      <c r="Q372" s="194"/>
    </row>
    <row r="373" ht="15" customHeight="1" spans="17:17">
      <c r="Q373" s="194"/>
    </row>
    <row r="374" ht="15" customHeight="1" spans="17:17">
      <c r="Q374" s="194"/>
    </row>
    <row r="375" ht="15" customHeight="1" spans="17:17">
      <c r="Q375" s="194"/>
    </row>
    <row r="376" ht="15" customHeight="1" spans="17:17">
      <c r="Q376" s="194"/>
    </row>
    <row r="377" ht="15" customHeight="1" spans="17:17">
      <c r="Q377" s="194"/>
    </row>
    <row r="378" ht="15" customHeight="1" spans="17:17">
      <c r="Q378" s="194"/>
    </row>
    <row r="379" ht="15" customHeight="1" spans="17:17">
      <c r="Q379" s="194"/>
    </row>
    <row r="380" ht="15" customHeight="1" spans="17:17">
      <c r="Q380" s="194"/>
    </row>
    <row r="381" ht="15" customHeight="1" spans="17:17">
      <c r="Q381" s="194"/>
    </row>
    <row r="382" ht="15" customHeight="1" spans="17:17">
      <c r="Q382" s="194"/>
    </row>
    <row r="383" ht="15" customHeight="1" spans="17:17">
      <c r="Q383" s="194"/>
    </row>
    <row r="384" ht="15" customHeight="1" spans="17:17">
      <c r="Q384" s="194"/>
    </row>
    <row r="385" ht="15" customHeight="1" spans="17:17">
      <c r="Q385" s="194"/>
    </row>
    <row r="386" ht="15" customHeight="1" spans="17:17">
      <c r="Q386" s="194"/>
    </row>
    <row r="387" ht="15" customHeight="1" spans="17:17">
      <c r="Q387" s="194"/>
    </row>
    <row r="388" ht="15" customHeight="1" spans="17:17">
      <c r="Q388" s="194"/>
    </row>
    <row r="389" ht="15" customHeight="1" spans="17:17">
      <c r="Q389" s="194"/>
    </row>
    <row r="390" ht="15" customHeight="1" spans="17:17">
      <c r="Q390" s="194"/>
    </row>
    <row r="391" ht="15" customHeight="1" spans="17:17">
      <c r="Q391" s="194"/>
    </row>
    <row r="392" ht="15" customHeight="1" spans="17:17">
      <c r="Q392" s="194"/>
    </row>
    <row r="393" ht="15" customHeight="1" spans="17:17">
      <c r="Q393" s="194"/>
    </row>
    <row r="394" ht="15" customHeight="1" spans="17:17">
      <c r="Q394" s="194"/>
    </row>
    <row r="395" ht="15" customHeight="1" spans="17:17">
      <c r="Q395" s="194"/>
    </row>
    <row r="396" ht="15" customHeight="1" spans="17:17">
      <c r="Q396" s="194"/>
    </row>
    <row r="397" ht="15" customHeight="1" spans="17:17">
      <c r="Q397" s="194"/>
    </row>
    <row r="398" ht="15" customHeight="1" spans="17:17">
      <c r="Q398" s="194"/>
    </row>
    <row r="399" ht="15" customHeight="1" spans="17:17">
      <c r="Q399" s="194"/>
    </row>
    <row r="400" ht="15" customHeight="1" spans="17:17">
      <c r="Q400" s="194"/>
    </row>
    <row r="401" ht="15" customHeight="1" spans="17:17">
      <c r="Q401" s="194"/>
    </row>
    <row r="402" ht="15" customHeight="1" spans="17:17">
      <c r="Q402" s="194"/>
    </row>
    <row r="403" ht="15" customHeight="1" spans="17:17">
      <c r="Q403" s="194"/>
    </row>
    <row r="404" ht="15" customHeight="1" spans="17:17">
      <c r="Q404" s="194"/>
    </row>
    <row r="405" ht="15" customHeight="1" spans="17:17">
      <c r="Q405" s="194"/>
    </row>
    <row r="406" ht="15" customHeight="1" spans="17:17">
      <c r="Q406" s="194"/>
    </row>
    <row r="407" ht="15" customHeight="1" spans="17:17">
      <c r="Q407" s="194"/>
    </row>
    <row r="408" ht="15" customHeight="1" spans="17:17">
      <c r="Q408" s="194"/>
    </row>
    <row r="409" ht="15" customHeight="1" spans="17:17">
      <c r="Q409" s="194"/>
    </row>
    <row r="410" ht="15" customHeight="1" spans="17:17">
      <c r="Q410" s="194"/>
    </row>
    <row r="411" ht="15" customHeight="1" spans="17:17">
      <c r="Q411" s="194"/>
    </row>
    <row r="412" ht="15" customHeight="1" spans="17:17">
      <c r="Q412" s="194"/>
    </row>
    <row r="413" ht="15" customHeight="1" spans="17:17">
      <c r="Q413" s="194"/>
    </row>
    <row r="414" ht="15" customHeight="1" spans="17:17">
      <c r="Q414" s="194"/>
    </row>
    <row r="415" ht="15" customHeight="1" spans="17:17">
      <c r="Q415" s="194"/>
    </row>
    <row r="416" ht="15" customHeight="1" spans="17:17">
      <c r="Q416" s="194"/>
    </row>
    <row r="417" ht="15" customHeight="1" spans="17:17">
      <c r="Q417" s="194"/>
    </row>
    <row r="418" ht="15" customHeight="1" spans="17:17">
      <c r="Q418" s="194"/>
    </row>
    <row r="419" ht="15" customHeight="1" spans="17:17">
      <c r="Q419" s="194"/>
    </row>
    <row r="420" ht="15" customHeight="1" spans="17:17">
      <c r="Q420" s="194"/>
    </row>
    <row r="421" ht="15" customHeight="1" spans="17:17">
      <c r="Q421" s="194"/>
    </row>
    <row r="422" ht="15" customHeight="1" spans="17:17">
      <c r="Q422" s="194"/>
    </row>
    <row r="423" ht="15" customHeight="1" spans="17:17">
      <c r="Q423" s="194"/>
    </row>
    <row r="424" ht="15" customHeight="1" spans="17:17">
      <c r="Q424" s="194"/>
    </row>
    <row r="425" ht="15" customHeight="1" spans="17:17">
      <c r="Q425" s="194"/>
    </row>
    <row r="426" ht="15" customHeight="1" spans="17:17">
      <c r="Q426" s="194"/>
    </row>
    <row r="427" ht="15" customHeight="1" spans="17:17">
      <c r="Q427" s="194"/>
    </row>
    <row r="428" ht="15" customHeight="1" spans="17:17">
      <c r="Q428" s="194"/>
    </row>
    <row r="429" ht="15" customHeight="1" spans="17:17">
      <c r="Q429" s="194"/>
    </row>
    <row r="430" ht="15" customHeight="1" spans="17:17">
      <c r="Q430" s="194"/>
    </row>
    <row r="431" ht="15" customHeight="1" spans="17:17">
      <c r="Q431" s="194"/>
    </row>
    <row r="432" ht="15" customHeight="1" spans="17:17">
      <c r="Q432" s="194"/>
    </row>
    <row r="433" ht="15" customHeight="1" spans="17:17">
      <c r="Q433" s="194"/>
    </row>
    <row r="434" ht="15" customHeight="1" spans="17:17">
      <c r="Q434" s="194"/>
    </row>
    <row r="435" ht="15" customHeight="1" spans="17:17">
      <c r="Q435" s="194"/>
    </row>
    <row r="436" ht="15" customHeight="1" spans="17:17">
      <c r="Q436" s="194"/>
    </row>
    <row r="437" ht="15" customHeight="1" spans="17:17">
      <c r="Q437" s="194"/>
    </row>
    <row r="438" ht="15" customHeight="1" spans="17:17">
      <c r="Q438" s="194"/>
    </row>
    <row r="439" ht="15" customHeight="1" spans="17:17">
      <c r="Q439" s="194"/>
    </row>
    <row r="440" ht="15" customHeight="1" spans="17:17">
      <c r="Q440" s="194"/>
    </row>
    <row r="441" ht="15" customHeight="1" spans="17:17">
      <c r="Q441" s="194"/>
    </row>
    <row r="442" ht="15" customHeight="1" spans="17:17">
      <c r="Q442" s="194"/>
    </row>
    <row r="443" ht="15" customHeight="1" spans="17:17">
      <c r="Q443" s="194"/>
    </row>
    <row r="444" ht="15" customHeight="1" spans="17:17">
      <c r="Q444" s="194"/>
    </row>
    <row r="445" ht="15" customHeight="1" spans="17:17">
      <c r="Q445" s="194"/>
    </row>
    <row r="446" ht="15" customHeight="1" spans="17:17">
      <c r="Q446" s="194"/>
    </row>
    <row r="447" ht="15" customHeight="1" spans="17:17">
      <c r="Q447" s="194"/>
    </row>
    <row r="448" ht="15" customHeight="1" spans="17:17">
      <c r="Q448" s="194"/>
    </row>
    <row r="449" ht="15" customHeight="1" spans="17:17">
      <c r="Q449" s="194"/>
    </row>
    <row r="450" ht="15" customHeight="1" spans="17:17">
      <c r="Q450" s="194"/>
    </row>
    <row r="451" ht="15" customHeight="1" spans="17:17">
      <c r="Q451" s="194"/>
    </row>
    <row r="452" ht="15" customHeight="1" spans="17:17">
      <c r="Q452" s="194"/>
    </row>
    <row r="453" ht="15" customHeight="1" spans="17:17">
      <c r="Q453" s="194"/>
    </row>
    <row r="454" ht="15" customHeight="1" spans="17:17">
      <c r="Q454" s="194"/>
    </row>
    <row r="455" ht="15" customHeight="1" spans="17:17">
      <c r="Q455" s="194"/>
    </row>
    <row r="456" ht="15" customHeight="1" spans="17:17">
      <c r="Q456" s="194"/>
    </row>
    <row r="457" ht="15" customHeight="1" spans="17:17">
      <c r="Q457" s="194"/>
    </row>
    <row r="458" ht="15" customHeight="1" spans="17:17">
      <c r="Q458" s="194"/>
    </row>
    <row r="459" ht="15" customHeight="1" spans="17:17">
      <c r="Q459" s="194"/>
    </row>
    <row r="460" ht="15" customHeight="1" spans="17:17">
      <c r="Q460" s="194"/>
    </row>
    <row r="461" ht="15" customHeight="1" spans="17:17">
      <c r="Q461" s="194"/>
    </row>
    <row r="462" ht="15" customHeight="1" spans="17:17">
      <c r="Q462" s="194"/>
    </row>
    <row r="463" ht="15" customHeight="1" spans="17:17">
      <c r="Q463" s="194"/>
    </row>
    <row r="464" ht="15" customHeight="1" spans="17:17">
      <c r="Q464" s="194"/>
    </row>
    <row r="465" ht="15" customHeight="1" spans="17:17">
      <c r="Q465" s="194"/>
    </row>
    <row r="466" ht="15" customHeight="1" spans="17:17">
      <c r="Q466" s="194"/>
    </row>
    <row r="467" ht="15" customHeight="1" spans="17:17">
      <c r="Q467" s="194"/>
    </row>
    <row r="468" ht="15" customHeight="1" spans="17:17">
      <c r="Q468" s="194"/>
    </row>
    <row r="469" ht="15" customHeight="1" spans="17:17">
      <c r="Q469" s="194"/>
    </row>
    <row r="470" ht="15" customHeight="1" spans="17:17">
      <c r="Q470" s="194"/>
    </row>
    <row r="471" ht="15" customHeight="1" spans="17:17">
      <c r="Q471" s="194"/>
    </row>
    <row r="472" ht="15" customHeight="1" spans="17:17">
      <c r="Q472" s="194"/>
    </row>
    <row r="473" ht="15" customHeight="1" spans="17:17">
      <c r="Q473" s="194"/>
    </row>
    <row r="474" ht="15" customHeight="1" spans="17:17">
      <c r="Q474" s="194"/>
    </row>
    <row r="475" ht="15" customHeight="1" spans="17:17">
      <c r="Q475" s="194"/>
    </row>
    <row r="476" ht="15" customHeight="1" spans="17:17">
      <c r="Q476" s="194"/>
    </row>
    <row r="477" ht="15" customHeight="1" spans="17:17">
      <c r="Q477" s="194"/>
    </row>
    <row r="478" ht="15" customHeight="1" spans="17:17">
      <c r="Q478" s="194"/>
    </row>
    <row r="479" ht="15" customHeight="1" spans="17:17">
      <c r="Q479" s="194"/>
    </row>
    <row r="480" ht="15" customHeight="1" spans="17:17">
      <c r="Q480" s="194"/>
    </row>
    <row r="481" ht="15" customHeight="1" spans="17:17">
      <c r="Q481" s="194"/>
    </row>
    <row r="482" ht="15" customHeight="1" spans="17:17">
      <c r="Q482" s="194"/>
    </row>
    <row r="483" ht="15" customHeight="1" spans="17:17">
      <c r="Q483" s="194"/>
    </row>
    <row r="484" ht="15" customHeight="1" spans="17:17">
      <c r="Q484" s="194"/>
    </row>
    <row r="485" ht="15" customHeight="1" spans="17:17">
      <c r="Q485" s="194"/>
    </row>
    <row r="486" ht="15" customHeight="1" spans="17:17">
      <c r="Q486" s="194"/>
    </row>
    <row r="487" ht="15" customHeight="1" spans="17:17">
      <c r="Q487" s="194"/>
    </row>
    <row r="488" ht="15" customHeight="1" spans="17:17">
      <c r="Q488" s="194"/>
    </row>
    <row r="489" ht="15" customHeight="1" spans="17:17">
      <c r="Q489" s="194"/>
    </row>
    <row r="490" ht="15" customHeight="1" spans="17:17">
      <c r="Q490" s="194"/>
    </row>
    <row r="491" ht="15" customHeight="1" spans="17:17">
      <c r="Q491" s="194"/>
    </row>
    <row r="492" ht="15" customHeight="1" spans="17:17">
      <c r="Q492" s="194"/>
    </row>
    <row r="493" ht="15" customHeight="1" spans="17:17">
      <c r="Q493" s="194"/>
    </row>
    <row r="494" ht="15" customHeight="1" spans="17:17">
      <c r="Q494" s="194"/>
    </row>
    <row r="495" ht="15" customHeight="1" spans="17:17">
      <c r="Q495" s="194"/>
    </row>
    <row r="496" ht="15" customHeight="1" spans="17:17">
      <c r="Q496" s="194"/>
    </row>
    <row r="497" ht="15" customHeight="1" spans="17:17">
      <c r="Q497" s="194"/>
    </row>
    <row r="498" ht="15" customHeight="1" spans="17:17">
      <c r="Q498" s="194"/>
    </row>
    <row r="499" ht="15" customHeight="1" spans="17:17">
      <c r="Q499" s="194"/>
    </row>
    <row r="500" ht="15" customHeight="1" spans="17:17">
      <c r="Q500" s="194"/>
    </row>
    <row r="501" ht="15" customHeight="1" spans="17:17">
      <c r="Q501" s="194"/>
    </row>
    <row r="502" ht="15" customHeight="1" spans="17:17">
      <c r="Q502" s="194"/>
    </row>
    <row r="503" ht="15" customHeight="1" spans="17:17">
      <c r="Q503" s="194"/>
    </row>
    <row r="504" ht="15" customHeight="1" spans="17:17">
      <c r="Q504" s="194"/>
    </row>
    <row r="505" ht="15" customHeight="1" spans="17:17">
      <c r="Q505" s="194"/>
    </row>
    <row r="506" ht="15" customHeight="1" spans="17:17">
      <c r="Q506" s="194"/>
    </row>
    <row r="507" ht="15" customHeight="1" spans="17:17">
      <c r="Q507" s="194"/>
    </row>
    <row r="508" ht="15" customHeight="1" spans="17:17">
      <c r="Q508" s="194"/>
    </row>
    <row r="509" ht="15" customHeight="1" spans="17:17">
      <c r="Q509" s="194"/>
    </row>
    <row r="510" ht="15" customHeight="1" spans="17:17">
      <c r="Q510" s="194"/>
    </row>
    <row r="511" ht="15" customHeight="1" spans="17:17">
      <c r="Q511" s="194"/>
    </row>
    <row r="512" ht="15" customHeight="1" spans="17:17">
      <c r="Q512" s="194"/>
    </row>
    <row r="513" ht="15" customHeight="1" spans="17:17">
      <c r="Q513" s="194"/>
    </row>
    <row r="514" ht="15" customHeight="1" spans="17:17">
      <c r="Q514" s="194"/>
    </row>
    <row r="515" ht="15" customHeight="1" spans="17:17">
      <c r="Q515" s="194"/>
    </row>
    <row r="516" ht="15" customHeight="1" spans="17:17">
      <c r="Q516" s="194"/>
    </row>
    <row r="517" ht="15" customHeight="1" spans="17:17">
      <c r="Q517" s="194"/>
    </row>
    <row r="518" ht="15" customHeight="1" spans="17:17">
      <c r="Q518" s="194"/>
    </row>
    <row r="519" ht="15" customHeight="1" spans="17:17">
      <c r="Q519" s="194"/>
    </row>
    <row r="520" ht="15" customHeight="1" spans="17:17">
      <c r="Q520" s="194"/>
    </row>
    <row r="521" ht="15" customHeight="1" spans="17:17">
      <c r="Q521" s="194"/>
    </row>
    <row r="522" ht="15" customHeight="1" spans="17:17">
      <c r="Q522" s="194"/>
    </row>
    <row r="523" ht="15" customHeight="1" spans="17:17">
      <c r="Q523" s="194"/>
    </row>
    <row r="524" ht="15" customHeight="1" spans="17:17">
      <c r="Q524" s="194"/>
    </row>
    <row r="525" ht="15" customHeight="1" spans="17:17">
      <c r="Q525" s="194"/>
    </row>
    <row r="526" ht="15" customHeight="1" spans="17:17">
      <c r="Q526" s="194"/>
    </row>
    <row r="527" ht="15" customHeight="1" spans="17:17">
      <c r="Q527" s="194"/>
    </row>
    <row r="528" ht="15" customHeight="1" spans="17:17">
      <c r="Q528" s="194"/>
    </row>
    <row r="529" ht="15" customHeight="1" spans="17:17">
      <c r="Q529" s="194"/>
    </row>
    <row r="530" ht="15" customHeight="1" spans="17:17">
      <c r="Q530" s="194"/>
    </row>
    <row r="531" ht="15" customHeight="1" spans="17:17">
      <c r="Q531" s="194"/>
    </row>
    <row r="532" ht="15" customHeight="1" spans="17:17">
      <c r="Q532" s="194"/>
    </row>
    <row r="533" ht="15" customHeight="1" spans="17:17">
      <c r="Q533" s="194"/>
    </row>
    <row r="534" ht="15" customHeight="1" spans="17:17">
      <c r="Q534" s="194"/>
    </row>
    <row r="535" ht="15" customHeight="1" spans="17:17">
      <c r="Q535" s="194"/>
    </row>
    <row r="536" ht="15" customHeight="1" spans="17:17">
      <c r="Q536" s="194"/>
    </row>
    <row r="537" ht="15" customHeight="1" spans="17:17">
      <c r="Q537" s="194"/>
    </row>
    <row r="538" ht="15" customHeight="1" spans="17:17">
      <c r="Q538" s="194"/>
    </row>
    <row r="539" ht="15" customHeight="1" spans="17:17">
      <c r="Q539" s="194"/>
    </row>
    <row r="540" ht="15" customHeight="1" spans="17:17">
      <c r="Q540" s="194"/>
    </row>
    <row r="541" ht="15" customHeight="1" spans="17:17">
      <c r="Q541" s="194"/>
    </row>
    <row r="542" ht="15" customHeight="1" spans="17:17">
      <c r="Q542" s="194"/>
    </row>
    <row r="543" ht="15" customHeight="1" spans="17:17">
      <c r="Q543" s="194"/>
    </row>
    <row r="544" ht="15" customHeight="1" spans="17:17">
      <c r="Q544" s="194"/>
    </row>
    <row r="545" ht="15" customHeight="1" spans="17:17">
      <c r="Q545" s="194"/>
    </row>
    <row r="546" ht="15" customHeight="1" spans="17:17">
      <c r="Q546" s="194"/>
    </row>
    <row r="547" ht="15" customHeight="1" spans="17:17">
      <c r="Q547" s="194"/>
    </row>
    <row r="548" ht="15" customHeight="1" spans="17:17">
      <c r="Q548" s="194"/>
    </row>
    <row r="549" ht="15" customHeight="1" spans="17:17">
      <c r="Q549" s="194"/>
    </row>
    <row r="550" ht="15" customHeight="1" spans="17:17">
      <c r="Q550" s="194"/>
    </row>
    <row r="551" ht="15" customHeight="1" spans="17:17">
      <c r="Q551" s="194"/>
    </row>
    <row r="552" ht="15" customHeight="1" spans="17:17">
      <c r="Q552" s="194"/>
    </row>
    <row r="553" ht="15" customHeight="1" spans="17:17">
      <c r="Q553" s="194"/>
    </row>
    <row r="554" ht="15" customHeight="1" spans="17:17">
      <c r="Q554" s="194"/>
    </row>
    <row r="555" ht="15" customHeight="1" spans="17:17">
      <c r="Q555" s="194"/>
    </row>
    <row r="556" ht="15" customHeight="1" spans="17:17">
      <c r="Q556" s="194"/>
    </row>
    <row r="557" ht="15" customHeight="1" spans="17:17">
      <c r="Q557" s="194"/>
    </row>
    <row r="558" ht="15" customHeight="1" spans="17:17">
      <c r="Q558" s="194"/>
    </row>
    <row r="559" ht="15" customHeight="1" spans="17:17">
      <c r="Q559" s="194"/>
    </row>
    <row r="560" ht="15" customHeight="1" spans="17:17">
      <c r="Q560" s="194"/>
    </row>
    <row r="561" ht="15" customHeight="1" spans="17:17">
      <c r="Q561" s="194"/>
    </row>
    <row r="562" ht="15" customHeight="1" spans="17:17">
      <c r="Q562" s="194"/>
    </row>
    <row r="563" ht="15" customHeight="1" spans="17:17">
      <c r="Q563" s="194"/>
    </row>
    <row r="564" ht="15" customHeight="1" spans="17:17">
      <c r="Q564" s="194"/>
    </row>
    <row r="565" ht="15" customHeight="1" spans="17:17">
      <c r="Q565" s="194"/>
    </row>
    <row r="566" ht="15" customHeight="1" spans="17:17">
      <c r="Q566" s="194"/>
    </row>
    <row r="567" ht="15" customHeight="1" spans="17:17">
      <c r="Q567" s="194"/>
    </row>
    <row r="568" ht="15" customHeight="1" spans="17:17">
      <c r="Q568" s="194"/>
    </row>
    <row r="569" ht="15" customHeight="1" spans="17:17">
      <c r="Q569" s="194"/>
    </row>
    <row r="570" ht="15" customHeight="1" spans="17:17">
      <c r="Q570" s="194"/>
    </row>
    <row r="571" ht="15" customHeight="1" spans="17:17">
      <c r="Q571" s="194"/>
    </row>
    <row r="572" ht="15" customHeight="1" spans="17:17">
      <c r="Q572" s="194"/>
    </row>
    <row r="573" ht="15" customHeight="1" spans="17:17">
      <c r="Q573" s="194"/>
    </row>
    <row r="574" ht="15" customHeight="1" spans="17:17">
      <c r="Q574" s="194"/>
    </row>
    <row r="575" ht="15" customHeight="1" spans="17:17">
      <c r="Q575" s="194"/>
    </row>
    <row r="576" ht="15" customHeight="1" spans="17:17">
      <c r="Q576" s="194"/>
    </row>
    <row r="577" ht="15" customHeight="1" spans="17:17">
      <c r="Q577" s="194"/>
    </row>
    <row r="578" ht="15" customHeight="1" spans="17:17">
      <c r="Q578" s="194"/>
    </row>
    <row r="579" ht="15" customHeight="1" spans="17:17">
      <c r="Q579" s="194"/>
    </row>
    <row r="580" ht="15" customHeight="1" spans="17:17">
      <c r="Q580" s="194"/>
    </row>
    <row r="581" ht="15" customHeight="1" spans="17:17">
      <c r="Q581" s="194"/>
    </row>
    <row r="582" ht="15" customHeight="1" spans="17:17">
      <c r="Q582" s="194"/>
    </row>
    <row r="583" ht="15" customHeight="1" spans="17:17">
      <c r="Q583" s="194"/>
    </row>
    <row r="584" ht="15" customHeight="1" spans="17:17">
      <c r="Q584" s="194"/>
    </row>
    <row r="585" ht="15" customHeight="1" spans="17:17">
      <c r="Q585" s="194"/>
    </row>
    <row r="586" ht="15" customHeight="1" spans="17:17">
      <c r="Q586" s="194"/>
    </row>
    <row r="587" ht="15" customHeight="1" spans="17:17">
      <c r="Q587" s="194"/>
    </row>
    <row r="588" ht="15" customHeight="1" spans="17:17">
      <c r="Q588" s="194"/>
    </row>
    <row r="589" ht="15" customHeight="1" spans="17:17">
      <c r="Q589" s="194"/>
    </row>
    <row r="590" ht="15" customHeight="1" spans="17:17">
      <c r="Q590" s="194"/>
    </row>
    <row r="591" ht="15" customHeight="1" spans="17:17">
      <c r="Q591" s="194"/>
    </row>
    <row r="592" ht="15" customHeight="1" spans="17:17">
      <c r="Q592" s="194"/>
    </row>
    <row r="593" ht="15" customHeight="1" spans="17:17">
      <c r="Q593" s="194"/>
    </row>
    <row r="594" ht="15" customHeight="1" spans="17:17">
      <c r="Q594" s="194"/>
    </row>
    <row r="595" ht="15" customHeight="1" spans="17:17">
      <c r="Q595" s="194"/>
    </row>
    <row r="596" ht="15" customHeight="1" spans="17:17">
      <c r="Q596" s="194"/>
    </row>
    <row r="597" ht="15" customHeight="1" spans="17:17">
      <c r="Q597" s="194"/>
    </row>
    <row r="598" ht="15" customHeight="1" spans="17:17">
      <c r="Q598" s="194"/>
    </row>
    <row r="599" ht="15" customHeight="1" spans="17:17">
      <c r="Q599" s="194"/>
    </row>
    <row r="600" ht="15" customHeight="1" spans="17:17">
      <c r="Q600" s="194"/>
    </row>
    <row r="601" ht="15" customHeight="1" spans="17:17">
      <c r="Q601" s="194"/>
    </row>
    <row r="602" ht="15" customHeight="1" spans="17:17">
      <c r="Q602" s="194"/>
    </row>
    <row r="603" ht="15" customHeight="1" spans="17:17">
      <c r="Q603" s="194"/>
    </row>
    <row r="604" ht="15" customHeight="1" spans="17:17">
      <c r="Q604" s="194"/>
    </row>
    <row r="605" ht="15" customHeight="1" spans="17:17">
      <c r="Q605" s="194"/>
    </row>
    <row r="606" ht="15" customHeight="1" spans="17:17">
      <c r="Q606" s="194"/>
    </row>
    <row r="607" ht="15" customHeight="1" spans="17:17">
      <c r="Q607" s="194"/>
    </row>
    <row r="608" ht="15" customHeight="1" spans="17:17">
      <c r="Q608" s="194"/>
    </row>
    <row r="609" ht="15" customHeight="1" spans="17:17">
      <c r="Q609" s="194"/>
    </row>
    <row r="610" ht="15" customHeight="1" spans="17:17">
      <c r="Q610" s="194"/>
    </row>
    <row r="611" ht="15" customHeight="1" spans="17:17">
      <c r="Q611" s="194"/>
    </row>
    <row r="612" ht="15" customHeight="1" spans="17:17">
      <c r="Q612" s="194"/>
    </row>
    <row r="613" ht="15" customHeight="1" spans="17:17">
      <c r="Q613" s="194"/>
    </row>
    <row r="614" ht="15" customHeight="1" spans="17:17">
      <c r="Q614" s="194"/>
    </row>
    <row r="615" ht="15" customHeight="1" spans="17:17">
      <c r="Q615" s="194"/>
    </row>
    <row r="616" ht="15" customHeight="1" spans="17:17">
      <c r="Q616" s="194"/>
    </row>
    <row r="617" ht="15" customHeight="1" spans="17:17">
      <c r="Q617" s="194"/>
    </row>
    <row r="618" ht="15" customHeight="1" spans="17:17">
      <c r="Q618" s="194"/>
    </row>
    <row r="619" ht="15" customHeight="1" spans="17:17">
      <c r="Q619" s="194"/>
    </row>
    <row r="620" ht="15" customHeight="1" spans="17:17">
      <c r="Q620" s="194"/>
    </row>
    <row r="621" ht="15" customHeight="1" spans="17:17">
      <c r="Q621" s="194"/>
    </row>
    <row r="622" ht="15" customHeight="1" spans="17:17">
      <c r="Q622" s="194"/>
    </row>
    <row r="623" ht="15" customHeight="1" spans="17:17">
      <c r="Q623" s="194"/>
    </row>
    <row r="624" ht="15" customHeight="1" spans="17:17">
      <c r="Q624" s="194"/>
    </row>
    <row r="625" ht="15" customHeight="1" spans="17:17">
      <c r="Q625" s="194"/>
    </row>
    <row r="626" ht="15" customHeight="1" spans="17:17">
      <c r="Q626" s="194"/>
    </row>
    <row r="627" ht="15" customHeight="1" spans="17:17">
      <c r="Q627" s="194"/>
    </row>
    <row r="628" ht="15" customHeight="1" spans="17:17">
      <c r="Q628" s="194"/>
    </row>
    <row r="629" ht="15" customHeight="1" spans="17:17">
      <c r="Q629" s="194"/>
    </row>
    <row r="630" ht="15" customHeight="1" spans="17:17">
      <c r="Q630" s="194"/>
    </row>
    <row r="631" ht="15" customHeight="1" spans="17:17">
      <c r="Q631" s="194"/>
    </row>
    <row r="632" ht="15" customHeight="1" spans="17:17">
      <c r="Q632" s="194"/>
    </row>
    <row r="633" ht="15" customHeight="1" spans="17:17">
      <c r="Q633" s="194"/>
    </row>
    <row r="634" ht="15" customHeight="1" spans="17:17">
      <c r="Q634" s="194"/>
    </row>
    <row r="635" ht="15" customHeight="1" spans="17:17">
      <c r="Q635" s="194"/>
    </row>
    <row r="636" ht="15" customHeight="1" spans="17:17">
      <c r="Q636" s="194"/>
    </row>
    <row r="637" ht="15" customHeight="1" spans="17:17">
      <c r="Q637" s="194"/>
    </row>
    <row r="638" ht="15" customHeight="1" spans="17:17">
      <c r="Q638" s="194"/>
    </row>
    <row r="639" ht="15" customHeight="1" spans="17:17">
      <c r="Q639" s="194"/>
    </row>
    <row r="640" ht="15" customHeight="1" spans="17:17">
      <c r="Q640" s="194"/>
    </row>
    <row r="641" ht="15" customHeight="1" spans="17:17">
      <c r="Q641" s="194"/>
    </row>
    <row r="642" ht="15" customHeight="1" spans="17:17">
      <c r="Q642" s="194"/>
    </row>
    <row r="643" ht="15" customHeight="1" spans="17:17">
      <c r="Q643" s="194"/>
    </row>
    <row r="644" ht="15" customHeight="1" spans="17:17">
      <c r="Q644" s="194"/>
    </row>
    <row r="645" ht="15" customHeight="1" spans="17:17">
      <c r="Q645" s="194"/>
    </row>
    <row r="646" ht="15" customHeight="1" spans="17:17">
      <c r="Q646" s="194"/>
    </row>
    <row r="647" ht="15" customHeight="1" spans="17:17">
      <c r="Q647" s="194"/>
    </row>
    <row r="648" ht="15" customHeight="1" spans="17:17">
      <c r="Q648" s="194"/>
    </row>
    <row r="649" ht="15" customHeight="1" spans="17:17">
      <c r="Q649" s="194"/>
    </row>
    <row r="650" ht="15" customHeight="1" spans="17:17">
      <c r="Q650" s="194"/>
    </row>
    <row r="651" ht="15" customHeight="1" spans="17:17">
      <c r="Q651" s="194"/>
    </row>
    <row r="652" ht="15" customHeight="1" spans="17:17">
      <c r="Q652" s="194"/>
    </row>
    <row r="653" ht="15" customHeight="1" spans="17:17">
      <c r="Q653" s="194"/>
    </row>
    <row r="654" ht="15" customHeight="1" spans="17:17">
      <c r="Q654" s="194"/>
    </row>
    <row r="655" ht="15" customHeight="1" spans="17:17">
      <c r="Q655" s="194"/>
    </row>
    <row r="656" ht="15" customHeight="1" spans="17:17">
      <c r="Q656" s="194"/>
    </row>
    <row r="657" ht="15" customHeight="1" spans="17:17">
      <c r="Q657" s="194"/>
    </row>
    <row r="658" ht="15" customHeight="1" spans="17:17">
      <c r="Q658" s="194"/>
    </row>
    <row r="659" ht="15" customHeight="1" spans="17:17">
      <c r="Q659" s="194"/>
    </row>
    <row r="660" ht="15" customHeight="1" spans="17:17">
      <c r="Q660" s="194"/>
    </row>
    <row r="661" ht="15" customHeight="1" spans="17:17">
      <c r="Q661" s="194"/>
    </row>
    <row r="662" ht="15" customHeight="1" spans="17:17">
      <c r="Q662" s="194"/>
    </row>
    <row r="663" ht="15" customHeight="1" spans="17:17">
      <c r="Q663" s="194"/>
    </row>
    <row r="664" ht="15" customHeight="1" spans="17:17">
      <c r="Q664" s="194"/>
    </row>
    <row r="665" ht="15" customHeight="1" spans="17:17">
      <c r="Q665" s="194"/>
    </row>
    <row r="666" ht="15" customHeight="1" spans="17:17">
      <c r="Q666" s="194"/>
    </row>
    <row r="667" ht="15" customHeight="1" spans="17:17">
      <c r="Q667" s="194"/>
    </row>
    <row r="668" ht="15" customHeight="1" spans="17:17">
      <c r="Q668" s="194"/>
    </row>
    <row r="669" ht="15" customHeight="1" spans="17:17">
      <c r="Q669" s="194"/>
    </row>
    <row r="670" ht="15" customHeight="1" spans="17:17">
      <c r="Q670" s="194"/>
    </row>
    <row r="671" ht="15" customHeight="1" spans="17:17">
      <c r="Q671" s="194"/>
    </row>
    <row r="672" ht="15" customHeight="1" spans="17:17">
      <c r="Q672" s="194"/>
    </row>
    <row r="673" ht="15" customHeight="1" spans="17:17">
      <c r="Q673" s="194"/>
    </row>
    <row r="674" ht="15" customHeight="1" spans="17:17">
      <c r="Q674" s="194"/>
    </row>
    <row r="675" ht="15" customHeight="1" spans="17:17">
      <c r="Q675" s="194"/>
    </row>
    <row r="676" ht="15" customHeight="1" spans="17:17">
      <c r="Q676" s="194"/>
    </row>
    <row r="677" ht="15" customHeight="1" spans="17:17">
      <c r="Q677" s="194"/>
    </row>
    <row r="678" ht="15" customHeight="1" spans="17:17">
      <c r="Q678" s="194"/>
    </row>
    <row r="679" ht="15" customHeight="1" spans="17:17">
      <c r="Q679" s="194"/>
    </row>
    <row r="680" ht="15" customHeight="1" spans="17:17">
      <c r="Q680" s="194"/>
    </row>
    <row r="681" ht="15" customHeight="1" spans="17:17">
      <c r="Q681" s="194"/>
    </row>
    <row r="682" ht="15" customHeight="1" spans="17:17">
      <c r="Q682" s="194"/>
    </row>
    <row r="683" ht="15" customHeight="1" spans="17:17">
      <c r="Q683" s="194"/>
    </row>
    <row r="684" ht="15" customHeight="1" spans="17:17">
      <c r="Q684" s="194"/>
    </row>
    <row r="685" ht="15" customHeight="1" spans="17:17">
      <c r="Q685" s="194"/>
    </row>
    <row r="686" ht="15" customHeight="1" spans="17:17">
      <c r="Q686" s="194"/>
    </row>
    <row r="687" ht="15" customHeight="1" spans="17:17">
      <c r="Q687" s="194"/>
    </row>
    <row r="688" ht="15" customHeight="1" spans="17:17">
      <c r="Q688" s="194"/>
    </row>
    <row r="689" ht="15" customHeight="1" spans="17:17">
      <c r="Q689" s="194"/>
    </row>
    <row r="690" ht="15" customHeight="1" spans="17:17">
      <c r="Q690" s="194"/>
    </row>
    <row r="691" ht="15" customHeight="1" spans="17:17">
      <c r="Q691" s="194"/>
    </row>
    <row r="692" ht="15" customHeight="1" spans="17:17">
      <c r="Q692" s="194"/>
    </row>
    <row r="693" ht="15" customHeight="1" spans="17:17">
      <c r="Q693" s="194"/>
    </row>
    <row r="694" ht="15" customHeight="1" spans="17:17">
      <c r="Q694" s="194"/>
    </row>
    <row r="695" ht="15" customHeight="1" spans="17:17">
      <c r="Q695" s="194"/>
    </row>
    <row r="696" ht="15" customHeight="1" spans="17:17">
      <c r="Q696" s="194"/>
    </row>
    <row r="697" ht="15" customHeight="1" spans="17:17">
      <c r="Q697" s="194"/>
    </row>
    <row r="698" ht="15" customHeight="1" spans="17:17">
      <c r="Q698" s="194"/>
    </row>
    <row r="699" ht="15" customHeight="1" spans="17:17">
      <c r="Q699" s="194"/>
    </row>
    <row r="700" ht="15" customHeight="1" spans="17:17">
      <c r="Q700" s="194"/>
    </row>
    <row r="701" ht="15" customHeight="1" spans="17:17">
      <c r="Q701" s="194"/>
    </row>
    <row r="702" ht="15" customHeight="1" spans="17:17">
      <c r="Q702" s="194"/>
    </row>
    <row r="703" ht="15" customHeight="1" spans="17:17">
      <c r="Q703" s="194"/>
    </row>
    <row r="704" ht="15" customHeight="1" spans="17:17">
      <c r="Q704" s="194"/>
    </row>
    <row r="705" ht="15" customHeight="1" spans="17:17">
      <c r="Q705" s="194"/>
    </row>
    <row r="706" ht="15" customHeight="1" spans="17:17">
      <c r="Q706" s="194"/>
    </row>
    <row r="707" ht="15" customHeight="1" spans="17:17">
      <c r="Q707" s="194"/>
    </row>
    <row r="708" ht="15" customHeight="1" spans="17:17">
      <c r="Q708" s="194"/>
    </row>
    <row r="709" ht="15" customHeight="1" spans="17:17">
      <c r="Q709" s="194"/>
    </row>
    <row r="710" ht="15" customHeight="1" spans="17:17">
      <c r="Q710" s="194"/>
    </row>
    <row r="711" ht="15" customHeight="1" spans="17:17">
      <c r="Q711" s="194"/>
    </row>
    <row r="712" ht="15" customHeight="1" spans="17:17">
      <c r="Q712" s="194"/>
    </row>
    <row r="713" ht="15" customHeight="1" spans="17:17">
      <c r="Q713" s="194"/>
    </row>
    <row r="714" ht="15" customHeight="1" spans="17:17">
      <c r="Q714" s="194"/>
    </row>
    <row r="715" ht="15" customHeight="1" spans="17:17">
      <c r="Q715" s="194"/>
    </row>
    <row r="716" ht="15" customHeight="1" spans="17:17">
      <c r="Q716" s="194"/>
    </row>
    <row r="717" ht="15" customHeight="1" spans="17:17">
      <c r="Q717" s="194"/>
    </row>
    <row r="718" ht="15" customHeight="1" spans="17:17">
      <c r="Q718" s="194"/>
    </row>
    <row r="719" ht="15" customHeight="1" spans="17:17">
      <c r="Q719" s="194"/>
    </row>
    <row r="720" ht="15" customHeight="1" spans="17:17">
      <c r="Q720" s="194"/>
    </row>
    <row r="721" ht="15" customHeight="1" spans="17:17">
      <c r="Q721" s="194"/>
    </row>
    <row r="722" ht="15" customHeight="1" spans="17:17">
      <c r="Q722" s="194"/>
    </row>
    <row r="723" ht="15" customHeight="1" spans="17:17">
      <c r="Q723" s="194"/>
    </row>
    <row r="724" ht="15" customHeight="1" spans="17:17">
      <c r="Q724" s="194"/>
    </row>
    <row r="725" ht="15" customHeight="1" spans="17:17">
      <c r="Q725" s="194"/>
    </row>
    <row r="726" ht="15" customHeight="1" spans="17:17">
      <c r="Q726" s="194"/>
    </row>
    <row r="727" ht="15" customHeight="1" spans="17:17">
      <c r="Q727" s="194"/>
    </row>
    <row r="728" ht="15" customHeight="1" spans="17:17">
      <c r="Q728" s="194"/>
    </row>
    <row r="729" ht="15" customHeight="1" spans="17:17">
      <c r="Q729" s="194"/>
    </row>
    <row r="730" ht="15" customHeight="1" spans="17:17">
      <c r="Q730" s="194"/>
    </row>
    <row r="731" ht="15" customHeight="1" spans="17:17">
      <c r="Q731" s="194"/>
    </row>
    <row r="732" ht="15" customHeight="1" spans="17:17">
      <c r="Q732" s="194"/>
    </row>
    <row r="733" ht="15" customHeight="1" spans="17:17">
      <c r="Q733" s="194"/>
    </row>
    <row r="734" ht="15" customHeight="1" spans="17:17">
      <c r="Q734" s="194"/>
    </row>
    <row r="735" ht="15" customHeight="1" spans="17:17">
      <c r="Q735" s="194"/>
    </row>
    <row r="736" ht="15" customHeight="1" spans="17:17">
      <c r="Q736" s="194"/>
    </row>
    <row r="737" ht="15" customHeight="1" spans="17:17">
      <c r="Q737" s="194"/>
    </row>
    <row r="738" ht="15" customHeight="1" spans="17:17">
      <c r="Q738" s="194"/>
    </row>
    <row r="739" ht="15" customHeight="1" spans="17:17">
      <c r="Q739" s="194"/>
    </row>
    <row r="740" ht="15" customHeight="1" spans="17:17">
      <c r="Q740" s="194"/>
    </row>
    <row r="741" ht="15" customHeight="1" spans="17:17">
      <c r="Q741" s="194"/>
    </row>
    <row r="742" ht="15" customHeight="1" spans="17:17">
      <c r="Q742" s="194"/>
    </row>
    <row r="743" ht="15" customHeight="1" spans="17:17">
      <c r="Q743" s="194"/>
    </row>
    <row r="744" ht="15" customHeight="1" spans="17:17">
      <c r="Q744" s="194"/>
    </row>
    <row r="745" ht="15" customHeight="1" spans="17:17">
      <c r="Q745" s="194"/>
    </row>
    <row r="746" ht="15" customHeight="1" spans="17:17">
      <c r="Q746" s="194"/>
    </row>
    <row r="747" ht="15" customHeight="1" spans="17:17">
      <c r="Q747" s="194"/>
    </row>
    <row r="748" ht="15" customHeight="1" spans="17:17">
      <c r="Q748" s="194"/>
    </row>
    <row r="749" ht="15" customHeight="1" spans="17:17">
      <c r="Q749" s="194"/>
    </row>
    <row r="750" ht="15" customHeight="1" spans="17:17">
      <c r="Q750" s="194"/>
    </row>
    <row r="751" ht="15" customHeight="1" spans="17:17">
      <c r="Q751" s="194"/>
    </row>
    <row r="752" ht="15" customHeight="1" spans="17:17">
      <c r="Q752" s="194"/>
    </row>
    <row r="753" ht="15" customHeight="1" spans="17:17">
      <c r="Q753" s="194"/>
    </row>
    <row r="754" ht="15" customHeight="1" spans="17:17">
      <c r="Q754" s="194"/>
    </row>
    <row r="755" ht="15" customHeight="1" spans="17:17">
      <c r="Q755" s="194"/>
    </row>
    <row r="756" ht="15" customHeight="1" spans="17:17">
      <c r="Q756" s="194"/>
    </row>
    <row r="757" ht="15" customHeight="1" spans="17:17">
      <c r="Q757" s="194"/>
    </row>
    <row r="758" ht="15" customHeight="1" spans="17:17">
      <c r="Q758" s="194"/>
    </row>
    <row r="759" ht="15" customHeight="1" spans="17:17">
      <c r="Q759" s="194"/>
    </row>
    <row r="760" ht="15" customHeight="1" spans="17:17">
      <c r="Q760" s="194"/>
    </row>
    <row r="761" ht="15" customHeight="1" spans="17:17">
      <c r="Q761" s="194"/>
    </row>
    <row r="762" ht="15" customHeight="1" spans="17:17">
      <c r="Q762" s="194"/>
    </row>
    <row r="763" ht="15" customHeight="1" spans="17:17">
      <c r="Q763" s="194"/>
    </row>
    <row r="764" ht="15" customHeight="1" spans="17:17">
      <c r="Q764" s="194"/>
    </row>
    <row r="765" ht="15" customHeight="1" spans="17:17">
      <c r="Q765" s="194"/>
    </row>
    <row r="766" ht="15" customHeight="1" spans="17:17">
      <c r="Q766" s="194"/>
    </row>
    <row r="767" ht="15" customHeight="1" spans="17:17">
      <c r="Q767" s="194"/>
    </row>
    <row r="768" ht="15" customHeight="1" spans="17:17">
      <c r="Q768" s="194"/>
    </row>
    <row r="769" ht="15" customHeight="1" spans="17:17">
      <c r="Q769" s="194"/>
    </row>
    <row r="770" ht="15" customHeight="1" spans="17:17">
      <c r="Q770" s="194"/>
    </row>
    <row r="771" ht="15" customHeight="1" spans="17:17">
      <c r="Q771" s="194"/>
    </row>
    <row r="772" ht="15" customHeight="1" spans="17:17">
      <c r="Q772" s="194"/>
    </row>
    <row r="773" ht="15" customHeight="1" spans="17:17">
      <c r="Q773" s="194"/>
    </row>
    <row r="774" ht="15" customHeight="1" spans="17:17">
      <c r="Q774" s="194"/>
    </row>
    <row r="775" ht="15" customHeight="1" spans="17:17">
      <c r="Q775" s="194"/>
    </row>
    <row r="776" ht="15" customHeight="1" spans="17:17">
      <c r="Q776" s="194"/>
    </row>
    <row r="777" ht="15" customHeight="1" spans="17:17">
      <c r="Q777" s="194"/>
    </row>
    <row r="778" ht="15" customHeight="1" spans="17:17">
      <c r="Q778" s="194"/>
    </row>
    <row r="779" ht="15" customHeight="1" spans="17:17">
      <c r="Q779" s="194"/>
    </row>
    <row r="780" ht="15" customHeight="1" spans="17:17">
      <c r="Q780" s="194"/>
    </row>
    <row r="781" ht="15" customHeight="1" spans="17:17">
      <c r="Q781" s="194"/>
    </row>
    <row r="782" ht="15" customHeight="1" spans="17:17">
      <c r="Q782" s="194"/>
    </row>
    <row r="783" ht="15" customHeight="1" spans="17:17">
      <c r="Q783" s="194"/>
    </row>
    <row r="784" ht="15" customHeight="1" spans="17:17">
      <c r="Q784" s="194"/>
    </row>
    <row r="785" ht="15" customHeight="1" spans="17:17">
      <c r="Q785" s="194"/>
    </row>
    <row r="786" ht="15" customHeight="1" spans="17:17">
      <c r="Q786" s="194"/>
    </row>
    <row r="787" ht="15" customHeight="1" spans="17:17">
      <c r="Q787" s="194"/>
    </row>
    <row r="788" ht="15" customHeight="1" spans="17:17">
      <c r="Q788" s="194"/>
    </row>
    <row r="789" ht="15" customHeight="1" spans="17:17">
      <c r="Q789" s="194"/>
    </row>
    <row r="790" ht="15" customHeight="1" spans="17:17">
      <c r="Q790" s="194"/>
    </row>
    <row r="791" ht="15" customHeight="1" spans="17:17">
      <c r="Q791" s="194"/>
    </row>
    <row r="792" ht="15" customHeight="1" spans="17:17">
      <c r="Q792" s="194"/>
    </row>
    <row r="793" ht="15" customHeight="1" spans="17:17">
      <c r="Q793" s="194"/>
    </row>
    <row r="794" ht="15" customHeight="1" spans="17:17">
      <c r="Q794" s="194"/>
    </row>
    <row r="795" ht="15" customHeight="1" spans="17:17">
      <c r="Q795" s="194"/>
    </row>
    <row r="796" ht="15" customHeight="1" spans="17:17">
      <c r="Q796" s="194"/>
    </row>
    <row r="797" ht="15" customHeight="1" spans="17:17">
      <c r="Q797" s="194"/>
    </row>
    <row r="798" ht="15" customHeight="1" spans="17:17">
      <c r="Q798" s="194"/>
    </row>
    <row r="799" ht="15" customHeight="1" spans="17:17">
      <c r="Q799" s="194"/>
    </row>
    <row r="800" ht="15" customHeight="1" spans="17:17">
      <c r="Q800" s="194"/>
    </row>
    <row r="801" ht="15" customHeight="1" spans="17:17">
      <c r="Q801" s="194"/>
    </row>
    <row r="802" ht="15" customHeight="1" spans="17:17">
      <c r="Q802" s="194"/>
    </row>
    <row r="803" ht="15" customHeight="1" spans="17:17">
      <c r="Q803" s="194"/>
    </row>
    <row r="804" ht="15" customHeight="1" spans="17:17">
      <c r="Q804" s="194"/>
    </row>
    <row r="805" ht="15" customHeight="1" spans="17:17">
      <c r="Q805" s="194"/>
    </row>
    <row r="806" ht="15" customHeight="1" spans="17:17">
      <c r="Q806" s="194"/>
    </row>
    <row r="807" ht="15" customHeight="1" spans="17:17">
      <c r="Q807" s="194"/>
    </row>
    <row r="808" ht="15" customHeight="1" spans="17:17">
      <c r="Q808" s="194"/>
    </row>
    <row r="809" ht="15" customHeight="1" spans="17:17">
      <c r="Q809" s="194"/>
    </row>
    <row r="810" ht="15" customHeight="1" spans="17:17">
      <c r="Q810" s="194"/>
    </row>
    <row r="811" ht="15" customHeight="1" spans="17:17">
      <c r="Q811" s="194"/>
    </row>
    <row r="812" ht="15" customHeight="1" spans="17:17">
      <c r="Q812" s="194"/>
    </row>
    <row r="813" ht="15" customHeight="1" spans="17:17">
      <c r="Q813" s="194"/>
    </row>
    <row r="814" ht="15" customHeight="1" spans="17:17">
      <c r="Q814" s="194"/>
    </row>
    <row r="815" ht="15" customHeight="1" spans="17:17">
      <c r="Q815" s="194"/>
    </row>
    <row r="816" ht="15" customHeight="1" spans="17:17">
      <c r="Q816" s="194"/>
    </row>
    <row r="817" ht="15" customHeight="1" spans="17:17">
      <c r="Q817" s="194"/>
    </row>
    <row r="818" ht="15" customHeight="1" spans="17:17">
      <c r="Q818" s="194"/>
    </row>
    <row r="819" ht="15" customHeight="1" spans="17:17">
      <c r="Q819" s="194"/>
    </row>
    <row r="820" ht="15" customHeight="1" spans="17:17">
      <c r="Q820" s="194"/>
    </row>
    <row r="821" ht="15" customHeight="1" spans="17:17">
      <c r="Q821" s="194"/>
    </row>
    <row r="822" ht="15" customHeight="1" spans="17:17">
      <c r="Q822" s="194"/>
    </row>
    <row r="823" ht="15" customHeight="1" spans="17:17">
      <c r="Q823" s="194"/>
    </row>
    <row r="824" ht="15" customHeight="1" spans="17:17">
      <c r="Q824" s="194"/>
    </row>
    <row r="825" ht="15" customHeight="1" spans="17:17">
      <c r="Q825" s="194"/>
    </row>
    <row r="826" ht="15" customHeight="1" spans="17:17">
      <c r="Q826" s="194"/>
    </row>
    <row r="827" ht="15" customHeight="1" spans="17:17">
      <c r="Q827" s="194"/>
    </row>
    <row r="828" ht="15" customHeight="1" spans="17:17">
      <c r="Q828" s="194"/>
    </row>
    <row r="829" ht="15" customHeight="1" spans="17:17">
      <c r="Q829" s="194"/>
    </row>
    <row r="830" ht="15" customHeight="1" spans="17:17">
      <c r="Q830" s="194"/>
    </row>
    <row r="831" ht="15" customHeight="1" spans="17:17">
      <c r="Q831" s="194"/>
    </row>
    <row r="832" ht="15" customHeight="1" spans="17:17">
      <c r="Q832" s="194"/>
    </row>
    <row r="833" ht="15" customHeight="1" spans="17:17">
      <c r="Q833" s="194"/>
    </row>
    <row r="834" ht="15" customHeight="1" spans="17:17">
      <c r="Q834" s="194"/>
    </row>
    <row r="835" ht="15" customHeight="1" spans="17:17">
      <c r="Q835" s="194"/>
    </row>
    <row r="836" ht="15" customHeight="1" spans="17:17">
      <c r="Q836" s="194"/>
    </row>
    <row r="837" ht="15" customHeight="1" spans="17:17">
      <c r="Q837" s="194"/>
    </row>
    <row r="838" ht="15" customHeight="1" spans="17:17">
      <c r="Q838" s="194"/>
    </row>
    <row r="839" ht="15" customHeight="1" spans="17:17">
      <c r="Q839" s="194"/>
    </row>
    <row r="840" ht="15" customHeight="1" spans="17:17">
      <c r="Q840" s="194"/>
    </row>
    <row r="841" ht="15" customHeight="1" spans="17:17">
      <c r="Q841" s="194"/>
    </row>
    <row r="842" ht="15" customHeight="1" spans="17:17">
      <c r="Q842" s="194"/>
    </row>
    <row r="843" ht="15" customHeight="1" spans="17:17">
      <c r="Q843" s="194"/>
    </row>
    <row r="844" ht="15" customHeight="1" spans="17:17">
      <c r="Q844" s="194"/>
    </row>
    <row r="845" ht="15" customHeight="1" spans="17:17">
      <c r="Q845" s="194"/>
    </row>
    <row r="846" ht="15" customHeight="1" spans="17:17">
      <c r="Q846" s="194"/>
    </row>
    <row r="847" ht="15" customHeight="1" spans="17:17">
      <c r="Q847" s="194"/>
    </row>
    <row r="848" ht="15" customHeight="1" spans="17:17">
      <c r="Q848" s="194"/>
    </row>
    <row r="849" ht="15" customHeight="1" spans="17:17">
      <c r="Q849" s="194"/>
    </row>
    <row r="850" ht="15" customHeight="1" spans="17:17">
      <c r="Q850" s="194"/>
    </row>
    <row r="851" ht="15" customHeight="1" spans="17:17">
      <c r="Q851" s="194"/>
    </row>
    <row r="852" ht="15" customHeight="1" spans="17:17">
      <c r="Q852" s="194"/>
    </row>
    <row r="853" ht="15" customHeight="1" spans="17:17">
      <c r="Q853" s="194"/>
    </row>
    <row r="854" ht="15" customHeight="1" spans="17:17">
      <c r="Q854" s="194"/>
    </row>
    <row r="855" ht="15" customHeight="1" spans="17:17">
      <c r="Q855" s="194"/>
    </row>
    <row r="856" ht="15" customHeight="1" spans="17:17">
      <c r="Q856" s="194"/>
    </row>
    <row r="857" ht="15" customHeight="1" spans="17:17">
      <c r="Q857" s="194"/>
    </row>
    <row r="858" ht="15" customHeight="1" spans="17:17">
      <c r="Q858" s="194"/>
    </row>
    <row r="859" ht="15" customHeight="1" spans="17:17">
      <c r="Q859" s="194"/>
    </row>
    <row r="860" ht="15" customHeight="1" spans="17:17">
      <c r="Q860" s="194"/>
    </row>
    <row r="861" ht="15" customHeight="1" spans="17:17">
      <c r="Q861" s="194"/>
    </row>
    <row r="862" ht="15" customHeight="1" spans="17:17">
      <c r="Q862" s="194"/>
    </row>
    <row r="863" ht="15" customHeight="1" spans="17:17">
      <c r="Q863" s="194"/>
    </row>
    <row r="864" ht="15" customHeight="1" spans="17:17">
      <c r="Q864" s="194"/>
    </row>
    <row r="865" ht="15" customHeight="1" spans="17:17">
      <c r="Q865" s="194"/>
    </row>
    <row r="866" ht="15" customHeight="1" spans="17:17">
      <c r="Q866" s="194"/>
    </row>
    <row r="867" ht="15" customHeight="1" spans="17:17">
      <c r="Q867" s="194"/>
    </row>
    <row r="868" ht="15" customHeight="1" spans="17:17">
      <c r="Q868" s="194"/>
    </row>
    <row r="869" ht="15" customHeight="1" spans="17:17">
      <c r="Q869" s="194"/>
    </row>
    <row r="870" ht="15" customHeight="1" spans="17:17">
      <c r="Q870" s="194"/>
    </row>
    <row r="871" ht="15" customHeight="1" spans="17:17">
      <c r="Q871" s="194"/>
    </row>
    <row r="872" ht="15" customHeight="1" spans="17:17">
      <c r="Q872" s="194"/>
    </row>
    <row r="873" ht="15" customHeight="1" spans="17:17">
      <c r="Q873" s="194"/>
    </row>
    <row r="874" ht="15" customHeight="1" spans="17:17">
      <c r="Q874" s="194"/>
    </row>
    <row r="875" ht="15" customHeight="1" spans="17:17">
      <c r="Q875" s="194"/>
    </row>
    <row r="876" ht="15" customHeight="1" spans="17:17">
      <c r="Q876" s="194"/>
    </row>
    <row r="877" ht="15" customHeight="1" spans="17:17">
      <c r="Q877" s="194"/>
    </row>
    <row r="878" ht="15" customHeight="1" spans="17:17">
      <c r="Q878" s="194"/>
    </row>
    <row r="879" ht="15" customHeight="1" spans="17:17">
      <c r="Q879" s="194"/>
    </row>
    <row r="880" ht="15" customHeight="1" spans="17:17">
      <c r="Q880" s="194"/>
    </row>
    <row r="881" ht="15" customHeight="1" spans="17:17">
      <c r="Q881" s="194"/>
    </row>
    <row r="882" ht="15" customHeight="1" spans="17:17">
      <c r="Q882" s="194"/>
    </row>
    <row r="883" ht="15" customHeight="1" spans="17:17">
      <c r="Q883" s="194"/>
    </row>
    <row r="884" ht="15" customHeight="1" spans="17:17">
      <c r="Q884" s="194"/>
    </row>
    <row r="885" ht="15" customHeight="1" spans="17:17">
      <c r="Q885" s="194"/>
    </row>
    <row r="886" ht="15" customHeight="1" spans="17:17">
      <c r="Q886" s="194"/>
    </row>
    <row r="887" ht="15" customHeight="1" spans="17:17">
      <c r="Q887" s="194"/>
    </row>
    <row r="888" ht="15" customHeight="1" spans="17:17">
      <c r="Q888" s="194"/>
    </row>
    <row r="889" ht="15" customHeight="1" spans="17:17">
      <c r="Q889" s="194"/>
    </row>
    <row r="890" ht="15" customHeight="1" spans="17:17">
      <c r="Q890" s="194"/>
    </row>
    <row r="891" ht="15" customHeight="1" spans="17:17">
      <c r="Q891" s="194"/>
    </row>
    <row r="892" ht="15" customHeight="1" spans="17:17">
      <c r="Q892" s="194"/>
    </row>
    <row r="893" ht="15" customHeight="1" spans="17:17">
      <c r="Q893" s="194"/>
    </row>
    <row r="894" ht="15" customHeight="1" spans="17:17">
      <c r="Q894" s="194"/>
    </row>
    <row r="895" ht="15" customHeight="1" spans="17:17">
      <c r="Q895" s="194"/>
    </row>
    <row r="896" ht="15" customHeight="1" spans="17:17">
      <c r="Q896" s="194"/>
    </row>
    <row r="897" ht="15" customHeight="1" spans="17:17">
      <c r="Q897" s="194"/>
    </row>
    <row r="898" ht="15" customHeight="1" spans="17:17">
      <c r="Q898" s="194"/>
    </row>
    <row r="899" ht="15" customHeight="1" spans="17:17">
      <c r="Q899" s="194"/>
    </row>
    <row r="900" ht="15" customHeight="1" spans="17:17">
      <c r="Q900" s="194"/>
    </row>
    <row r="901" ht="15" customHeight="1" spans="17:17">
      <c r="Q901" s="194"/>
    </row>
    <row r="902" ht="15" customHeight="1" spans="17:17">
      <c r="Q902" s="194"/>
    </row>
    <row r="903" ht="15" customHeight="1" spans="17:17">
      <c r="Q903" s="194"/>
    </row>
    <row r="904" ht="15" customHeight="1" spans="17:17">
      <c r="Q904" s="194"/>
    </row>
    <row r="905" ht="15" customHeight="1" spans="17:17">
      <c r="Q905" s="194"/>
    </row>
    <row r="906" ht="15" customHeight="1" spans="17:17">
      <c r="Q906" s="194"/>
    </row>
    <row r="907" ht="15" customHeight="1" spans="17:17">
      <c r="Q907" s="194"/>
    </row>
    <row r="908" ht="15" customHeight="1" spans="17:17">
      <c r="Q908" s="194"/>
    </row>
    <row r="909" ht="15" customHeight="1" spans="17:17">
      <c r="Q909" s="194"/>
    </row>
    <row r="910" ht="15" customHeight="1" spans="17:17">
      <c r="Q910" s="194"/>
    </row>
    <row r="911" ht="15" customHeight="1" spans="17:17">
      <c r="Q911" s="194"/>
    </row>
    <row r="912" ht="15" customHeight="1" spans="17:17">
      <c r="Q912" s="194"/>
    </row>
    <row r="913" ht="15" customHeight="1" spans="17:17">
      <c r="Q913" s="194"/>
    </row>
    <row r="914" ht="15" customHeight="1" spans="17:17">
      <c r="Q914" s="194"/>
    </row>
    <row r="915" ht="15" customHeight="1" spans="17:17">
      <c r="Q915" s="194"/>
    </row>
    <row r="916" ht="15" customHeight="1" spans="17:17">
      <c r="Q916" s="194"/>
    </row>
    <row r="917" ht="15" customHeight="1" spans="17:17">
      <c r="Q917" s="194"/>
    </row>
    <row r="918" ht="15" customHeight="1" spans="17:17">
      <c r="Q918" s="194"/>
    </row>
    <row r="919" ht="15" customHeight="1" spans="17:17">
      <c r="Q919" s="194"/>
    </row>
    <row r="920" ht="15" customHeight="1" spans="17:17">
      <c r="Q920" s="194"/>
    </row>
    <row r="921" ht="15" customHeight="1" spans="17:17">
      <c r="Q921" s="194"/>
    </row>
    <row r="922" ht="15" customHeight="1" spans="17:17">
      <c r="Q922" s="194"/>
    </row>
    <row r="923" ht="15" customHeight="1" spans="17:17">
      <c r="Q923" s="194"/>
    </row>
    <row r="924" ht="15" customHeight="1" spans="17:17">
      <c r="Q924" s="194"/>
    </row>
    <row r="925" ht="15" customHeight="1" spans="17:17">
      <c r="Q925" s="194"/>
    </row>
    <row r="926" ht="15" customHeight="1" spans="17:17">
      <c r="Q926" s="194"/>
    </row>
    <row r="927" ht="15" customHeight="1" spans="17:17">
      <c r="Q927" s="194"/>
    </row>
    <row r="928" ht="15" customHeight="1" spans="17:17">
      <c r="Q928" s="194"/>
    </row>
    <row r="929" ht="15" customHeight="1" spans="17:17">
      <c r="Q929" s="194"/>
    </row>
    <row r="930" ht="15" customHeight="1" spans="17:17">
      <c r="Q930" s="194"/>
    </row>
    <row r="931" ht="15" customHeight="1" spans="17:17">
      <c r="Q931" s="194"/>
    </row>
    <row r="932" ht="15" customHeight="1" spans="17:17">
      <c r="Q932" s="194"/>
    </row>
    <row r="933" ht="15" customHeight="1" spans="17:17">
      <c r="Q933" s="194"/>
    </row>
    <row r="934" ht="15" customHeight="1" spans="17:17">
      <c r="Q934" s="194"/>
    </row>
    <row r="935" ht="15" customHeight="1" spans="17:17">
      <c r="Q935" s="194"/>
    </row>
    <row r="936" ht="15" customHeight="1" spans="17:17">
      <c r="Q936" s="194"/>
    </row>
    <row r="937" ht="15" customHeight="1" spans="17:17">
      <c r="Q937" s="194"/>
    </row>
    <row r="938" ht="15" customHeight="1" spans="17:17">
      <c r="Q938" s="194"/>
    </row>
    <row r="939" ht="15" customHeight="1" spans="17:17">
      <c r="Q939" s="194"/>
    </row>
    <row r="940" ht="15" customHeight="1" spans="17:17">
      <c r="Q940" s="194"/>
    </row>
    <row r="941" ht="15" customHeight="1" spans="17:17">
      <c r="Q941" s="194"/>
    </row>
    <row r="942" ht="15" customHeight="1" spans="17:17">
      <c r="Q942" s="194"/>
    </row>
    <row r="943" ht="15" customHeight="1" spans="17:17">
      <c r="Q943" s="194"/>
    </row>
    <row r="944" ht="15" customHeight="1" spans="17:17">
      <c r="Q944" s="194"/>
    </row>
    <row r="945" ht="15" customHeight="1" spans="17:17">
      <c r="Q945" s="194"/>
    </row>
    <row r="946" ht="15" customHeight="1" spans="17:17">
      <c r="Q946" s="194"/>
    </row>
    <row r="947" ht="15" customHeight="1" spans="17:17">
      <c r="Q947" s="194"/>
    </row>
    <row r="948" ht="15" customHeight="1" spans="17:17">
      <c r="Q948" s="194"/>
    </row>
    <row r="949" ht="15" customHeight="1" spans="17:17">
      <c r="Q949" s="194"/>
    </row>
    <row r="950" ht="15" customHeight="1" spans="17:17">
      <c r="Q950" s="194"/>
    </row>
    <row r="951" ht="15" customHeight="1" spans="17:17">
      <c r="Q951" s="194"/>
    </row>
    <row r="952" ht="15" customHeight="1" spans="17:17">
      <c r="Q952" s="194"/>
    </row>
    <row r="953" ht="15" customHeight="1" spans="17:17">
      <c r="Q953" s="194"/>
    </row>
    <row r="954" ht="15" customHeight="1" spans="17:17">
      <c r="Q954" s="194"/>
    </row>
    <row r="955" ht="15" customHeight="1" spans="17:17">
      <c r="Q955" s="194"/>
    </row>
    <row r="956" ht="15" customHeight="1" spans="17:17">
      <c r="Q956" s="194"/>
    </row>
    <row r="957" ht="15" customHeight="1" spans="17:17">
      <c r="Q957" s="194"/>
    </row>
    <row r="958" ht="15" customHeight="1" spans="17:17">
      <c r="Q958" s="194"/>
    </row>
    <row r="959" ht="15" customHeight="1" spans="17:17">
      <c r="Q959" s="194"/>
    </row>
    <row r="960" ht="15" customHeight="1" spans="17:17">
      <c r="Q960" s="194"/>
    </row>
    <row r="961" ht="15" customHeight="1" spans="17:17">
      <c r="Q961" s="194"/>
    </row>
    <row r="962" ht="15" customHeight="1" spans="17:17">
      <c r="Q962" s="194"/>
    </row>
    <row r="963" ht="15" customHeight="1" spans="17:17">
      <c r="Q963" s="194"/>
    </row>
    <row r="964" ht="15" customHeight="1" spans="17:17">
      <c r="Q964" s="194"/>
    </row>
    <row r="965" ht="15" customHeight="1" spans="17:17">
      <c r="Q965" s="194"/>
    </row>
    <row r="966" ht="15" customHeight="1" spans="17:17">
      <c r="Q966" s="194"/>
    </row>
    <row r="967" ht="15" customHeight="1" spans="17:17">
      <c r="Q967" s="194"/>
    </row>
    <row r="968" ht="15" customHeight="1" spans="17:17">
      <c r="Q968" s="194"/>
    </row>
    <row r="969" ht="15" customHeight="1" spans="17:17">
      <c r="Q969" s="194"/>
    </row>
    <row r="970" ht="15" customHeight="1" spans="17:17">
      <c r="Q970" s="194"/>
    </row>
    <row r="971" ht="15" customHeight="1" spans="17:17">
      <c r="Q971" s="194"/>
    </row>
    <row r="972" ht="15" customHeight="1" spans="17:17">
      <c r="Q972" s="194"/>
    </row>
    <row r="973" ht="15" customHeight="1" spans="17:17">
      <c r="Q973" s="194"/>
    </row>
    <row r="974" ht="15" customHeight="1" spans="17:17">
      <c r="Q974" s="194"/>
    </row>
    <row r="975" ht="15" customHeight="1" spans="17:17">
      <c r="Q975" s="194"/>
    </row>
    <row r="976" ht="15" customHeight="1" spans="17:17">
      <c r="Q976" s="194"/>
    </row>
    <row r="977" ht="15" customHeight="1" spans="17:17">
      <c r="Q977" s="194"/>
    </row>
    <row r="978" ht="15" customHeight="1" spans="17:17">
      <c r="Q978" s="194"/>
    </row>
    <row r="979" ht="15" customHeight="1" spans="17:17">
      <c r="Q979" s="194"/>
    </row>
    <row r="980" ht="15" customHeight="1" spans="17:17">
      <c r="Q980" s="194"/>
    </row>
    <row r="981" ht="15" customHeight="1" spans="17:17">
      <c r="Q981" s="194"/>
    </row>
    <row r="982" ht="15" customHeight="1" spans="17:17">
      <c r="Q982" s="194"/>
    </row>
    <row r="983" ht="15" customHeight="1" spans="17:17">
      <c r="Q983" s="194"/>
    </row>
    <row r="984" ht="15" customHeight="1" spans="17:17">
      <c r="Q984" s="194"/>
    </row>
    <row r="985" ht="15" customHeight="1" spans="17:17">
      <c r="Q985" s="194"/>
    </row>
    <row r="986" ht="15" customHeight="1" spans="17:17">
      <c r="Q986" s="194"/>
    </row>
    <row r="987" ht="15" customHeight="1" spans="17:17">
      <c r="Q987" s="194"/>
    </row>
    <row r="988" ht="15" customHeight="1" spans="17:17">
      <c r="Q988" s="194"/>
    </row>
    <row r="989" ht="15" customHeight="1" spans="17:17">
      <c r="Q989" s="194"/>
    </row>
    <row r="990" ht="15" customHeight="1" spans="17:17">
      <c r="Q990" s="194"/>
    </row>
    <row r="991" ht="15" customHeight="1" spans="17:17">
      <c r="Q991" s="194"/>
    </row>
    <row r="992" ht="15" customHeight="1" spans="17:17">
      <c r="Q992" s="194"/>
    </row>
    <row r="993" ht="15" customHeight="1" spans="17:17">
      <c r="Q993" s="194"/>
    </row>
    <row r="994" ht="15" customHeight="1" spans="17:17">
      <c r="Q994" s="194"/>
    </row>
    <row r="995" ht="15" customHeight="1" spans="17:17">
      <c r="Q995" s="194"/>
    </row>
    <row r="996" ht="15" customHeight="1" spans="17:17">
      <c r="Q996" s="194"/>
    </row>
    <row r="997" ht="15" customHeight="1" spans="17:17">
      <c r="Q997" s="194"/>
    </row>
    <row r="998" ht="15" customHeight="1" spans="17:17">
      <c r="Q998" s="194"/>
    </row>
    <row r="999" ht="15" customHeight="1" spans="17:17">
      <c r="Q999" s="194"/>
    </row>
    <row r="1000" ht="15" customHeight="1" spans="17:17">
      <c r="Q1000" s="194"/>
    </row>
    <row r="1001" ht="15" customHeight="1" spans="17:17">
      <c r="Q1001" s="194"/>
    </row>
    <row r="1002" ht="15" customHeight="1" spans="17:17">
      <c r="Q1002" s="194"/>
    </row>
    <row r="1003" ht="15" customHeight="1" spans="17:17">
      <c r="Q1003" s="194"/>
    </row>
    <row r="1004" ht="15" customHeight="1" spans="17:17">
      <c r="Q1004" s="194"/>
    </row>
    <row r="1005" ht="15" customHeight="1" spans="17:17">
      <c r="Q1005" s="194"/>
    </row>
    <row r="1006" ht="15" customHeight="1" spans="17:17">
      <c r="Q1006" s="194"/>
    </row>
    <row r="1007" ht="15" customHeight="1" spans="17:17">
      <c r="Q1007" s="194"/>
    </row>
    <row r="1008" ht="15" customHeight="1" spans="17:17">
      <c r="Q1008" s="194"/>
    </row>
    <row r="1009" ht="15" customHeight="1" spans="17:17">
      <c r="Q1009" s="194"/>
    </row>
    <row r="1010" ht="15" customHeight="1" spans="17:17">
      <c r="Q1010" s="194"/>
    </row>
    <row r="1011" ht="15" customHeight="1" spans="17:17">
      <c r="Q1011" s="194"/>
    </row>
    <row r="1012" ht="15" customHeight="1" spans="17:17">
      <c r="Q1012" s="194"/>
    </row>
    <row r="1013" ht="15" customHeight="1" spans="17:17">
      <c r="Q1013" s="194"/>
    </row>
    <row r="1014" ht="15" customHeight="1" spans="17:17">
      <c r="Q1014" s="194"/>
    </row>
    <row r="1015" ht="15" customHeight="1" spans="17:17">
      <c r="Q1015" s="194"/>
    </row>
    <row r="1016" ht="15" customHeight="1" spans="17:17">
      <c r="Q1016" s="194"/>
    </row>
    <row r="1017" ht="15" customHeight="1" spans="17:17">
      <c r="Q1017" s="194"/>
    </row>
    <row r="1018" ht="15" customHeight="1" spans="17:17">
      <c r="Q1018" s="194"/>
    </row>
    <row r="1019" ht="15" customHeight="1" spans="17:17">
      <c r="Q1019" s="194"/>
    </row>
    <row r="1020" ht="15" customHeight="1" spans="17:17">
      <c r="Q1020" s="194"/>
    </row>
    <row r="1021" ht="15" customHeight="1" spans="17:17">
      <c r="Q1021" s="194"/>
    </row>
    <row r="1022" ht="15" customHeight="1" spans="17:17">
      <c r="Q1022" s="194"/>
    </row>
    <row r="1023" ht="15" customHeight="1" spans="17:17">
      <c r="Q1023" s="194"/>
    </row>
    <row r="1024" ht="15" customHeight="1" spans="17:17">
      <c r="Q1024" s="194"/>
    </row>
    <row r="1025" ht="15" customHeight="1" spans="17:17">
      <c r="Q1025" s="194"/>
    </row>
    <row r="1026" ht="15" customHeight="1" spans="17:17">
      <c r="Q1026" s="194"/>
    </row>
    <row r="1027" ht="15" customHeight="1" spans="17:17">
      <c r="Q1027" s="194"/>
    </row>
    <row r="1028" ht="15" customHeight="1" spans="17:17">
      <c r="Q1028" s="194"/>
    </row>
    <row r="1029" ht="15" customHeight="1" spans="17:17">
      <c r="Q1029" s="194"/>
    </row>
    <row r="1030" ht="15" customHeight="1" spans="17:17">
      <c r="Q1030" s="194"/>
    </row>
    <row r="1031" ht="15" customHeight="1" spans="17:17">
      <c r="Q1031" s="194"/>
    </row>
    <row r="1032" ht="15" customHeight="1" spans="17:17">
      <c r="Q1032" s="194"/>
    </row>
    <row r="1033" ht="15" customHeight="1" spans="17:17">
      <c r="Q1033" s="194"/>
    </row>
    <row r="1034" ht="15" customHeight="1" spans="17:17">
      <c r="Q1034" s="194"/>
    </row>
    <row r="1035" ht="15" customHeight="1" spans="17:17">
      <c r="Q1035" s="194"/>
    </row>
    <row r="1036" ht="15" customHeight="1" spans="17:17">
      <c r="Q1036" s="194"/>
    </row>
    <row r="1037" ht="15" customHeight="1" spans="17:17">
      <c r="Q1037" s="194"/>
    </row>
    <row r="1038" ht="15" customHeight="1" spans="17:17">
      <c r="Q1038" s="194"/>
    </row>
    <row r="1039" ht="15" customHeight="1" spans="17:17">
      <c r="Q1039" s="194"/>
    </row>
    <row r="1040" ht="15" customHeight="1" spans="17:17">
      <c r="Q1040" s="194"/>
    </row>
    <row r="1041" ht="15" customHeight="1" spans="17:17">
      <c r="Q1041" s="194"/>
    </row>
    <row r="1042" ht="15" customHeight="1" spans="17:17">
      <c r="Q1042" s="194"/>
    </row>
    <row r="1043" ht="15" customHeight="1" spans="17:17">
      <c r="Q1043" s="194"/>
    </row>
    <row r="1044" ht="15" customHeight="1" spans="17:17">
      <c r="Q1044" s="194"/>
    </row>
    <row r="1045" ht="15" customHeight="1" spans="17:17">
      <c r="Q1045" s="194"/>
    </row>
    <row r="1046" ht="15" customHeight="1" spans="17:17">
      <c r="Q1046" s="194"/>
    </row>
    <row r="1047" ht="15" customHeight="1" spans="17:17">
      <c r="Q1047" s="194"/>
    </row>
    <row r="1048" ht="15" customHeight="1" spans="17:17">
      <c r="Q1048" s="194"/>
    </row>
    <row r="1049" ht="15" customHeight="1" spans="17:17">
      <c r="Q1049" s="194"/>
    </row>
    <row r="1050" ht="15" customHeight="1" spans="17:17">
      <c r="Q1050" s="194"/>
    </row>
    <row r="1051" ht="15" customHeight="1" spans="17:17">
      <c r="Q1051" s="194"/>
    </row>
    <row r="1052" ht="15" customHeight="1" spans="17:17">
      <c r="Q1052" s="194"/>
    </row>
    <row r="1053" ht="15" customHeight="1" spans="17:17">
      <c r="Q1053" s="194"/>
    </row>
    <row r="1054" ht="15" customHeight="1" spans="17:17">
      <c r="Q1054" s="194"/>
    </row>
    <row r="1055" ht="15" customHeight="1" spans="17:17">
      <c r="Q1055" s="194"/>
    </row>
    <row r="1056" ht="15" customHeight="1" spans="17:17">
      <c r="Q1056" s="194"/>
    </row>
    <row r="1057" ht="15" customHeight="1" spans="17:17">
      <c r="Q1057" s="194"/>
    </row>
    <row r="1058" ht="15" customHeight="1" spans="17:17">
      <c r="Q1058" s="194"/>
    </row>
    <row r="1059" ht="15" customHeight="1" spans="17:17">
      <c r="Q1059" s="194"/>
    </row>
    <row r="1060" ht="15" customHeight="1" spans="17:17">
      <c r="Q1060" s="194"/>
    </row>
    <row r="1061" ht="15" customHeight="1" spans="17:17">
      <c r="Q1061" s="194"/>
    </row>
    <row r="1062" ht="15" customHeight="1" spans="17:17">
      <c r="Q1062" s="194"/>
    </row>
    <row r="1063" ht="15" customHeight="1" spans="17:17">
      <c r="Q1063" s="194"/>
    </row>
    <row r="1064" ht="15" customHeight="1" spans="17:17">
      <c r="Q1064" s="194"/>
    </row>
    <row r="1065" ht="15" customHeight="1" spans="17:17">
      <c r="Q1065" s="194"/>
    </row>
    <row r="1066" ht="15" customHeight="1" spans="17:17">
      <c r="Q1066" s="194"/>
    </row>
    <row r="1067" ht="15" customHeight="1" spans="17:17">
      <c r="Q1067" s="194"/>
    </row>
    <row r="1068" ht="15" customHeight="1" spans="17:17">
      <c r="Q1068" s="194"/>
    </row>
    <row r="1069" ht="15" customHeight="1" spans="17:17">
      <c r="Q1069" s="194"/>
    </row>
    <row r="1070" ht="15" customHeight="1" spans="17:17">
      <c r="Q1070" s="194"/>
    </row>
    <row r="1071" ht="15" customHeight="1" spans="17:17">
      <c r="Q1071" s="194"/>
    </row>
    <row r="1072" ht="15" customHeight="1" spans="17:17">
      <c r="Q1072" s="194"/>
    </row>
    <row r="1073" ht="15" customHeight="1" spans="17:17">
      <c r="Q1073" s="194"/>
    </row>
    <row r="1074" ht="15" customHeight="1" spans="17:17">
      <c r="Q1074" s="194"/>
    </row>
    <row r="1075" ht="15" customHeight="1" spans="17:17">
      <c r="Q1075" s="194"/>
    </row>
    <row r="1076" ht="15" customHeight="1" spans="17:17">
      <c r="Q1076" s="194"/>
    </row>
    <row r="1077" ht="15" customHeight="1" spans="17:17">
      <c r="Q1077" s="194"/>
    </row>
    <row r="1078" ht="15" customHeight="1" spans="17:17">
      <c r="Q1078" s="194"/>
    </row>
    <row r="1079" ht="15" customHeight="1" spans="17:17">
      <c r="Q1079" s="194"/>
    </row>
    <row r="1080" ht="15" customHeight="1" spans="17:17">
      <c r="Q1080" s="194"/>
    </row>
    <row r="1081" ht="15" customHeight="1" spans="17:17">
      <c r="Q1081" s="194"/>
    </row>
    <row r="1082" ht="15" customHeight="1" spans="17:17">
      <c r="Q1082" s="194"/>
    </row>
    <row r="1083" ht="15" customHeight="1" spans="17:17">
      <c r="Q1083" s="194"/>
    </row>
    <row r="1084" ht="15" customHeight="1" spans="17:17">
      <c r="Q1084" s="194"/>
    </row>
    <row r="1085" ht="15" customHeight="1" spans="17:17">
      <c r="Q1085" s="194"/>
    </row>
    <row r="1086" ht="15" customHeight="1" spans="17:17">
      <c r="Q1086" s="194"/>
    </row>
    <row r="1087" ht="15" customHeight="1" spans="17:17">
      <c r="Q1087" s="194"/>
    </row>
    <row r="1088" ht="15" customHeight="1" spans="17:17">
      <c r="Q1088" s="194"/>
    </row>
    <row r="1089" ht="15" customHeight="1" spans="17:17">
      <c r="Q1089" s="194"/>
    </row>
    <row r="1090" ht="15" customHeight="1" spans="17:17">
      <c r="Q1090" s="194"/>
    </row>
    <row r="1091" ht="15" customHeight="1" spans="17:17">
      <c r="Q1091" s="194"/>
    </row>
    <row r="1092" ht="15" customHeight="1" spans="17:17">
      <c r="Q1092" s="194"/>
    </row>
    <row r="1093" ht="15" customHeight="1" spans="17:17">
      <c r="Q1093" s="194"/>
    </row>
    <row r="1094" ht="15" customHeight="1" spans="17:17">
      <c r="Q1094" s="194"/>
    </row>
    <row r="1095" ht="15" customHeight="1" spans="17:17">
      <c r="Q1095" s="194"/>
    </row>
    <row r="1096" ht="15" customHeight="1" spans="17:17">
      <c r="Q1096" s="194"/>
    </row>
    <row r="1097" ht="15" customHeight="1" spans="17:17">
      <c r="Q1097" s="194"/>
    </row>
    <row r="1098" ht="15" customHeight="1" spans="17:17">
      <c r="Q1098" s="194"/>
    </row>
    <row r="1099" ht="15" customHeight="1" spans="17:17">
      <c r="Q1099" s="194"/>
    </row>
    <row r="1100" ht="15" customHeight="1" spans="17:17">
      <c r="Q1100" s="194"/>
    </row>
    <row r="1101" ht="15" customHeight="1" spans="17:17">
      <c r="Q1101" s="194"/>
    </row>
    <row r="1102" ht="15" customHeight="1" spans="17:17">
      <c r="Q1102" s="194"/>
    </row>
    <row r="1103" ht="15" customHeight="1" spans="17:17">
      <c r="Q1103" s="194"/>
    </row>
    <row r="1104" ht="15" customHeight="1" spans="17:17">
      <c r="Q1104" s="194"/>
    </row>
    <row r="1105" ht="15" customHeight="1" spans="17:17">
      <c r="Q1105" s="194"/>
    </row>
    <row r="1106" ht="15" customHeight="1" spans="17:17">
      <c r="Q1106" s="194"/>
    </row>
    <row r="1107" ht="15" customHeight="1" spans="17:17">
      <c r="Q1107" s="194"/>
    </row>
    <row r="1108" ht="15" customHeight="1" spans="17:17">
      <c r="Q1108" s="194"/>
    </row>
    <row r="1109" ht="15" customHeight="1" spans="17:17">
      <c r="Q1109" s="194"/>
    </row>
    <row r="1110" ht="15" customHeight="1" spans="17:17">
      <c r="Q1110" s="194"/>
    </row>
    <row r="1111" ht="15" customHeight="1" spans="17:17">
      <c r="Q1111" s="194"/>
    </row>
    <row r="1112" ht="15" customHeight="1" spans="17:17">
      <c r="Q1112" s="194"/>
    </row>
    <row r="1113" ht="15" customHeight="1" spans="17:17">
      <c r="Q1113" s="194"/>
    </row>
    <row r="1114" ht="15" customHeight="1" spans="17:17">
      <c r="Q1114" s="194"/>
    </row>
    <row r="1115" ht="15" customHeight="1" spans="17:17">
      <c r="Q1115" s="194"/>
    </row>
    <row r="1116" ht="15" customHeight="1" spans="17:17">
      <c r="Q1116" s="194"/>
    </row>
    <row r="1117" ht="15" customHeight="1" spans="17:17">
      <c r="Q1117" s="194"/>
    </row>
    <row r="1118" ht="15" customHeight="1" spans="17:17">
      <c r="Q1118" s="194"/>
    </row>
    <row r="1119" ht="15" customHeight="1" spans="17:17">
      <c r="Q1119" s="194"/>
    </row>
    <row r="1120" ht="15" customHeight="1" spans="17:17">
      <c r="Q1120" s="194"/>
    </row>
    <row r="1121" ht="15" customHeight="1" spans="17:17">
      <c r="Q1121" s="194"/>
    </row>
    <row r="1122" ht="15" customHeight="1" spans="17:17">
      <c r="Q1122" s="194"/>
    </row>
    <row r="1123" ht="15" customHeight="1" spans="17:17">
      <c r="Q1123" s="194"/>
    </row>
    <row r="1124" ht="15" customHeight="1" spans="17:17">
      <c r="Q1124" s="194"/>
    </row>
    <row r="1125" ht="15" customHeight="1" spans="17:17">
      <c r="Q1125" s="194"/>
    </row>
    <row r="1126" ht="15" customHeight="1" spans="17:17">
      <c r="Q1126" s="194"/>
    </row>
    <row r="1127" ht="15" customHeight="1" spans="17:17">
      <c r="Q1127" s="194"/>
    </row>
    <row r="1128" ht="15" customHeight="1" spans="17:17">
      <c r="Q1128" s="194"/>
    </row>
    <row r="1129" ht="15" customHeight="1" spans="17:17">
      <c r="Q1129" s="194"/>
    </row>
    <row r="1130" ht="15" customHeight="1" spans="17:17">
      <c r="Q1130" s="194"/>
    </row>
    <row r="1131" ht="15" customHeight="1" spans="17:17">
      <c r="Q1131" s="194"/>
    </row>
    <row r="1132" ht="15" customHeight="1" spans="17:17">
      <c r="Q1132" s="194"/>
    </row>
    <row r="1133" ht="15" customHeight="1" spans="17:17">
      <c r="Q1133" s="194"/>
    </row>
    <row r="1134" ht="15" customHeight="1" spans="17:17">
      <c r="Q1134" s="194"/>
    </row>
    <row r="1135" ht="15" customHeight="1" spans="17:17">
      <c r="Q1135" s="194"/>
    </row>
    <row r="1136" ht="15" customHeight="1" spans="17:17">
      <c r="Q1136" s="194"/>
    </row>
    <row r="1137" ht="15" customHeight="1" spans="17:17">
      <c r="Q1137" s="194"/>
    </row>
    <row r="1138" ht="15" customHeight="1" spans="17:17">
      <c r="Q1138" s="194"/>
    </row>
    <row r="1139" ht="15" customHeight="1" spans="17:17">
      <c r="Q1139" s="194"/>
    </row>
    <row r="1140" ht="15" customHeight="1" spans="17:17">
      <c r="Q1140" s="194"/>
    </row>
    <row r="1141" ht="15" customHeight="1" spans="17:17">
      <c r="Q1141" s="194"/>
    </row>
    <row r="1142" ht="15" customHeight="1" spans="17:17">
      <c r="Q1142" s="194"/>
    </row>
    <row r="1143" ht="15" customHeight="1" spans="17:17">
      <c r="Q1143" s="194"/>
    </row>
    <row r="1144" ht="15" customHeight="1" spans="17:17">
      <c r="Q1144" s="194"/>
    </row>
    <row r="1145" ht="15" customHeight="1" spans="17:17">
      <c r="Q1145" s="194"/>
    </row>
    <row r="1146" ht="15" customHeight="1" spans="17:17">
      <c r="Q1146" s="194"/>
    </row>
    <row r="1147" ht="15" customHeight="1" spans="17:17">
      <c r="Q1147" s="194"/>
    </row>
    <row r="1148" ht="15" customHeight="1" spans="17:17">
      <c r="Q1148" s="194"/>
    </row>
    <row r="1149" ht="15" customHeight="1" spans="17:17">
      <c r="Q1149" s="194"/>
    </row>
    <row r="1150" ht="15" customHeight="1" spans="17:17">
      <c r="Q1150" s="194"/>
    </row>
    <row r="1151" ht="15" customHeight="1" spans="17:17">
      <c r="Q1151" s="194"/>
    </row>
    <row r="1152" ht="15" customHeight="1" spans="17:17">
      <c r="Q1152" s="194"/>
    </row>
    <row r="1153" ht="15" customHeight="1" spans="17:17">
      <c r="Q1153" s="194"/>
    </row>
    <row r="1154" ht="15" customHeight="1" spans="17:17">
      <c r="Q1154" s="194"/>
    </row>
    <row r="1155" ht="15" customHeight="1" spans="17:17">
      <c r="Q1155" s="194"/>
    </row>
    <row r="1156" ht="15" customHeight="1" spans="17:17">
      <c r="Q1156" s="194"/>
    </row>
    <row r="1157" ht="15" customHeight="1" spans="17:17">
      <c r="Q1157" s="194"/>
    </row>
    <row r="1158" ht="15" customHeight="1" spans="17:17">
      <c r="Q1158" s="194"/>
    </row>
    <row r="1159" ht="15" customHeight="1" spans="17:17">
      <c r="Q1159" s="194"/>
    </row>
    <row r="1160" ht="15" customHeight="1" spans="17:17">
      <c r="Q1160" s="194"/>
    </row>
    <row r="1161" ht="15" customHeight="1" spans="17:17">
      <c r="Q1161" s="194"/>
    </row>
    <row r="1162" ht="15" customHeight="1" spans="17:17">
      <c r="Q1162" s="194"/>
    </row>
    <row r="1163" ht="15" customHeight="1" spans="17:17">
      <c r="Q1163" s="194"/>
    </row>
    <row r="1164" ht="15" customHeight="1" spans="17:17">
      <c r="Q1164" s="194"/>
    </row>
    <row r="1165" ht="15" customHeight="1" spans="17:17">
      <c r="Q1165" s="194"/>
    </row>
    <row r="1166" ht="15" customHeight="1" spans="17:17">
      <c r="Q1166" s="194"/>
    </row>
    <row r="1167" ht="15" customHeight="1" spans="17:17">
      <c r="Q1167" s="194"/>
    </row>
    <row r="1168" ht="15" customHeight="1" spans="17:17">
      <c r="Q1168" s="194"/>
    </row>
    <row r="1169" ht="15" customHeight="1" spans="17:17">
      <c r="Q1169" s="194"/>
    </row>
    <row r="1170" ht="15" customHeight="1" spans="17:17">
      <c r="Q1170" s="194"/>
    </row>
    <row r="1171" ht="15" customHeight="1" spans="17:17">
      <c r="Q1171" s="194"/>
    </row>
    <row r="1172" ht="15" customHeight="1" spans="17:17">
      <c r="Q1172" s="194"/>
    </row>
    <row r="1173" ht="15" customHeight="1" spans="17:17">
      <c r="Q1173" s="194"/>
    </row>
    <row r="1174" ht="15" customHeight="1" spans="17:17">
      <c r="Q1174" s="194"/>
    </row>
    <row r="1175" ht="15" customHeight="1" spans="17:17">
      <c r="Q1175" s="194"/>
    </row>
    <row r="1176" ht="15" customHeight="1" spans="17:17">
      <c r="Q1176" s="194"/>
    </row>
    <row r="1177" ht="15" customHeight="1" spans="17:17">
      <c r="Q1177" s="194"/>
    </row>
    <row r="1178" ht="15" customHeight="1" spans="17:17">
      <c r="Q1178" s="194"/>
    </row>
    <row r="1179" ht="15" customHeight="1" spans="17:17">
      <c r="Q1179" s="194"/>
    </row>
    <row r="1180" ht="15" customHeight="1" spans="17:17">
      <c r="Q1180" s="194"/>
    </row>
    <row r="1181" ht="15" customHeight="1" spans="17:17">
      <c r="Q1181" s="194"/>
    </row>
    <row r="1182" ht="15" customHeight="1" spans="17:17">
      <c r="Q1182" s="194"/>
    </row>
    <row r="1183" ht="15" customHeight="1" spans="17:17">
      <c r="Q1183" s="194"/>
    </row>
    <row r="1184" ht="15" customHeight="1" spans="17:17">
      <c r="Q1184" s="194"/>
    </row>
    <row r="1185" ht="15" customHeight="1" spans="17:17">
      <c r="Q1185" s="194"/>
    </row>
    <row r="1186" ht="15" customHeight="1" spans="17:17">
      <c r="Q1186" s="194"/>
    </row>
    <row r="1187" ht="15" customHeight="1" spans="17:17">
      <c r="Q1187" s="194"/>
    </row>
    <row r="1188" ht="15" customHeight="1" spans="17:17">
      <c r="Q1188" s="194"/>
    </row>
    <row r="1189" ht="15" customHeight="1" spans="17:17">
      <c r="Q1189" s="194"/>
    </row>
    <row r="1190" ht="15" customHeight="1" spans="17:17">
      <c r="Q1190" s="194"/>
    </row>
    <row r="1191" ht="15" customHeight="1" spans="17:17">
      <c r="Q1191" s="194"/>
    </row>
    <row r="1192" ht="15" customHeight="1" spans="17:17">
      <c r="Q1192" s="194"/>
    </row>
    <row r="1193" ht="15" customHeight="1" spans="17:17">
      <c r="Q1193" s="194"/>
    </row>
    <row r="1194" ht="15" customHeight="1" spans="17:17">
      <c r="Q1194" s="194"/>
    </row>
    <row r="1195" ht="15" customHeight="1" spans="17:17">
      <c r="Q1195" s="194"/>
    </row>
    <row r="1196" ht="15" customHeight="1" spans="17:17">
      <c r="Q1196" s="194"/>
    </row>
    <row r="1197" ht="15" customHeight="1" spans="17:17">
      <c r="Q1197" s="194"/>
    </row>
    <row r="1198" ht="15" customHeight="1" spans="17:17">
      <c r="Q1198" s="194"/>
    </row>
    <row r="1199" ht="15" customHeight="1" spans="17:17">
      <c r="Q1199" s="194"/>
    </row>
    <row r="1200" ht="15" customHeight="1" spans="17:17">
      <c r="Q1200" s="194"/>
    </row>
    <row r="1201" ht="15" customHeight="1" spans="17:17">
      <c r="Q1201" s="194"/>
    </row>
    <row r="1202" ht="15" customHeight="1" spans="17:17">
      <c r="Q1202" s="194"/>
    </row>
    <row r="1203" ht="15" customHeight="1" spans="17:17">
      <c r="Q1203" s="194"/>
    </row>
    <row r="1204" ht="15" customHeight="1" spans="17:17">
      <c r="Q1204" s="194"/>
    </row>
    <row r="1205" ht="15" customHeight="1" spans="17:17">
      <c r="Q1205" s="194"/>
    </row>
    <row r="1206" ht="15" customHeight="1" spans="17:17">
      <c r="Q1206" s="194"/>
    </row>
    <row r="1207" ht="15" customHeight="1" spans="17:17">
      <c r="Q1207" s="194"/>
    </row>
    <row r="1208" ht="15" customHeight="1" spans="17:17">
      <c r="Q1208" s="194"/>
    </row>
    <row r="1209" ht="15" customHeight="1" spans="17:17">
      <c r="Q1209" s="194"/>
    </row>
    <row r="1210" ht="15" customHeight="1" spans="17:17">
      <c r="Q1210" s="194"/>
    </row>
    <row r="1211" ht="15" customHeight="1" spans="17:17">
      <c r="Q1211" s="194"/>
    </row>
    <row r="1212" ht="15" customHeight="1" spans="17:17">
      <c r="Q1212" s="194"/>
    </row>
    <row r="1213" ht="15" customHeight="1" spans="17:17">
      <c r="Q1213" s="194"/>
    </row>
    <row r="1214" ht="15" customHeight="1" spans="17:17">
      <c r="Q1214" s="194"/>
    </row>
    <row r="1215" ht="15" customHeight="1" spans="17:17">
      <c r="Q1215" s="194"/>
    </row>
    <row r="1216" ht="15" customHeight="1" spans="17:17">
      <c r="Q1216" s="194"/>
    </row>
    <row r="1217" ht="15" customHeight="1" spans="17:17">
      <c r="Q1217" s="194"/>
    </row>
    <row r="1218" ht="15" customHeight="1" spans="17:17">
      <c r="Q1218" s="194"/>
    </row>
    <row r="1219" ht="15" customHeight="1" spans="17:17">
      <c r="Q1219" s="194"/>
    </row>
    <row r="1220" ht="15" customHeight="1" spans="17:17">
      <c r="Q1220" s="194"/>
    </row>
    <row r="1221" ht="15" customHeight="1" spans="17:17">
      <c r="Q1221" s="194"/>
    </row>
    <row r="1222" ht="15" customHeight="1" spans="17:17">
      <c r="Q1222" s="194"/>
    </row>
    <row r="1223" ht="15" customHeight="1" spans="17:17">
      <c r="Q1223" s="194"/>
    </row>
    <row r="1224" ht="15" customHeight="1" spans="17:17">
      <c r="Q1224" s="194"/>
    </row>
    <row r="1225" ht="15" customHeight="1" spans="17:17">
      <c r="Q1225" s="194"/>
    </row>
    <row r="1226" ht="15" customHeight="1" spans="17:17">
      <c r="Q1226" s="194"/>
    </row>
    <row r="1227" ht="15" customHeight="1" spans="17:17">
      <c r="Q1227" s="194"/>
    </row>
    <row r="1228" ht="15" customHeight="1" spans="17:17">
      <c r="Q1228" s="194"/>
    </row>
    <row r="1229" ht="15" customHeight="1" spans="17:17">
      <c r="Q1229" s="194"/>
    </row>
    <row r="1230" ht="15" customHeight="1" spans="17:17">
      <c r="Q1230" s="194"/>
    </row>
    <row r="1231" ht="15" customHeight="1" spans="17:17">
      <c r="Q1231" s="194"/>
    </row>
    <row r="1232" ht="15" customHeight="1" spans="17:17">
      <c r="Q1232" s="194"/>
    </row>
    <row r="1233" ht="15" customHeight="1" spans="17:17">
      <c r="Q1233" s="194"/>
    </row>
    <row r="1234" ht="15" customHeight="1" spans="17:17">
      <c r="Q1234" s="194"/>
    </row>
    <row r="1235" ht="15" customHeight="1" spans="17:17">
      <c r="Q1235" s="194"/>
    </row>
    <row r="1236" ht="15" customHeight="1" spans="17:17">
      <c r="Q1236" s="194"/>
    </row>
    <row r="1237" ht="15" customHeight="1" spans="17:17">
      <c r="Q1237" s="194"/>
    </row>
    <row r="1238" ht="15" customHeight="1" spans="17:17">
      <c r="Q1238" s="194"/>
    </row>
    <row r="1239" ht="15" customHeight="1" spans="17:17">
      <c r="Q1239" s="194"/>
    </row>
    <row r="1240" ht="15" customHeight="1" spans="17:17">
      <c r="Q1240" s="194"/>
    </row>
    <row r="1241" ht="15" customHeight="1" spans="17:17">
      <c r="Q1241" s="194"/>
    </row>
    <row r="1242" ht="15" customHeight="1" spans="17:17">
      <c r="Q1242" s="194"/>
    </row>
    <row r="1243" ht="15" customHeight="1" spans="17:17">
      <c r="Q1243" s="194"/>
    </row>
    <row r="1244" ht="15" customHeight="1" spans="17:17">
      <c r="Q1244" s="194"/>
    </row>
    <row r="1245" ht="15" customHeight="1" spans="17:17">
      <c r="Q1245" s="194"/>
    </row>
    <row r="1246" ht="15" customHeight="1" spans="17:17">
      <c r="Q1246" s="194"/>
    </row>
    <row r="1247" ht="15" customHeight="1" spans="17:17">
      <c r="Q1247" s="194"/>
    </row>
    <row r="1248" ht="15" customHeight="1" spans="17:17">
      <c r="Q1248" s="194"/>
    </row>
    <row r="1249" ht="15" customHeight="1" spans="17:17">
      <c r="Q1249" s="194"/>
    </row>
    <row r="1250" ht="15" customHeight="1" spans="17:17">
      <c r="Q1250" s="194"/>
    </row>
    <row r="1251" ht="15" customHeight="1" spans="17:17">
      <c r="Q1251" s="194"/>
    </row>
    <row r="1252" ht="15" customHeight="1" spans="17:17">
      <c r="Q1252" s="194"/>
    </row>
    <row r="1253" ht="15" customHeight="1" spans="17:17">
      <c r="Q1253" s="194"/>
    </row>
    <row r="1254" ht="15" customHeight="1" spans="17:17">
      <c r="Q1254" s="194"/>
    </row>
    <row r="1255" ht="15" customHeight="1" spans="17:17">
      <c r="Q1255" s="194"/>
    </row>
    <row r="1256" ht="15" customHeight="1" spans="17:17">
      <c r="Q1256" s="194"/>
    </row>
    <row r="1257" ht="15" customHeight="1" spans="17:17">
      <c r="Q1257" s="194"/>
    </row>
    <row r="1258" ht="15" customHeight="1" spans="17:17">
      <c r="Q1258" s="194"/>
    </row>
    <row r="1259" ht="15" customHeight="1" spans="17:17">
      <c r="Q1259" s="194"/>
    </row>
    <row r="1260" ht="15" customHeight="1" spans="17:17">
      <c r="Q1260" s="194"/>
    </row>
    <row r="1261" ht="15" customHeight="1" spans="17:17">
      <c r="Q1261" s="194"/>
    </row>
    <row r="1262" ht="15" customHeight="1" spans="17:17">
      <c r="Q1262" s="194"/>
    </row>
    <row r="1263" ht="15" customHeight="1" spans="17:17">
      <c r="Q1263" s="194"/>
    </row>
    <row r="1264" ht="15" customHeight="1" spans="17:17">
      <c r="Q1264" s="194"/>
    </row>
    <row r="1265" ht="15" customHeight="1" spans="17:17">
      <c r="Q1265" s="194"/>
    </row>
    <row r="1266" ht="15" customHeight="1" spans="17:17">
      <c r="Q1266" s="194"/>
    </row>
    <row r="1267" ht="15" customHeight="1" spans="17:17">
      <c r="Q1267" s="194"/>
    </row>
    <row r="1268" ht="15" customHeight="1" spans="17:17">
      <c r="Q1268" s="194"/>
    </row>
    <row r="1269" ht="15" customHeight="1" spans="17:17">
      <c r="Q1269" s="194"/>
    </row>
    <row r="1270" ht="15" customHeight="1" spans="17:17">
      <c r="Q1270" s="194"/>
    </row>
    <row r="1271" ht="15" customHeight="1" spans="17:17">
      <c r="Q1271" s="194"/>
    </row>
    <row r="1272" ht="15" customHeight="1" spans="17:17">
      <c r="Q1272" s="194"/>
    </row>
    <row r="1273" ht="15" customHeight="1" spans="17:17">
      <c r="Q1273" s="194"/>
    </row>
    <row r="1274" ht="15" customHeight="1" spans="17:17">
      <c r="Q1274" s="194"/>
    </row>
    <row r="1275" ht="15" customHeight="1" spans="17:17">
      <c r="Q1275" s="194"/>
    </row>
    <row r="1276" ht="15" customHeight="1" spans="17:17">
      <c r="Q1276" s="194"/>
    </row>
    <row r="1277" ht="15" customHeight="1" spans="17:17">
      <c r="Q1277" s="194"/>
    </row>
    <row r="1278" ht="15" customHeight="1" spans="17:17">
      <c r="Q1278" s="194"/>
    </row>
    <row r="1279" ht="15" customHeight="1" spans="17:17">
      <c r="Q1279" s="194"/>
    </row>
    <row r="1280" ht="15" customHeight="1" spans="17:17">
      <c r="Q1280" s="194"/>
    </row>
    <row r="1281" ht="15" customHeight="1" spans="17:17">
      <c r="Q1281" s="194"/>
    </row>
    <row r="1282" ht="15" customHeight="1" spans="17:17">
      <c r="Q1282" s="194"/>
    </row>
    <row r="1283" ht="15" customHeight="1" spans="17:17">
      <c r="Q1283" s="194"/>
    </row>
    <row r="1284" ht="15" customHeight="1" spans="17:17">
      <c r="Q1284" s="194"/>
    </row>
    <row r="1285" ht="15" customHeight="1" spans="17:17">
      <c r="Q1285" s="194"/>
    </row>
    <row r="1286" ht="15" customHeight="1" spans="17:17">
      <c r="Q1286" s="194"/>
    </row>
    <row r="1287" ht="15" customHeight="1" spans="17:17">
      <c r="Q1287" s="194"/>
    </row>
    <row r="1288" ht="15" customHeight="1" spans="17:17">
      <c r="Q1288" s="194"/>
    </row>
    <row r="1289" ht="15" customHeight="1" spans="17:17">
      <c r="Q1289" s="194"/>
    </row>
    <row r="1290" ht="15" customHeight="1" spans="17:17">
      <c r="Q1290" s="194"/>
    </row>
    <row r="1291" ht="15" customHeight="1" spans="17:17">
      <c r="Q1291" s="194"/>
    </row>
    <row r="1292" ht="15" customHeight="1" spans="17:17">
      <c r="Q1292" s="194"/>
    </row>
    <row r="1293" ht="15" customHeight="1" spans="17:17">
      <c r="Q1293" s="194"/>
    </row>
    <row r="1294" ht="15" customHeight="1" spans="17:17">
      <c r="Q1294" s="194"/>
    </row>
    <row r="1295" ht="15" customHeight="1" spans="17:17">
      <c r="Q1295" s="194"/>
    </row>
    <row r="1296" ht="15" customHeight="1" spans="17:17">
      <c r="Q1296" s="194"/>
    </row>
    <row r="1297" ht="15" customHeight="1" spans="17:17">
      <c r="Q1297" s="194"/>
    </row>
    <row r="1298" ht="15" customHeight="1" spans="17:17">
      <c r="Q1298" s="194"/>
    </row>
    <row r="1299" ht="15" customHeight="1" spans="17:17">
      <c r="Q1299" s="194"/>
    </row>
    <row r="1300" ht="15" customHeight="1" spans="17:17">
      <c r="Q1300" s="194"/>
    </row>
    <row r="1301" ht="15" customHeight="1" spans="17:17">
      <c r="Q1301" s="194"/>
    </row>
    <row r="1302" ht="15" customHeight="1" spans="17:17">
      <c r="Q1302" s="194"/>
    </row>
    <row r="1303" ht="15" customHeight="1" spans="17:17">
      <c r="Q1303" s="194"/>
    </row>
    <row r="1304" ht="15" customHeight="1" spans="17:17">
      <c r="Q1304" s="194"/>
    </row>
    <row r="1305" ht="15" customHeight="1" spans="17:17">
      <c r="Q1305" s="194"/>
    </row>
    <row r="1306" ht="15" customHeight="1" spans="17:17">
      <c r="Q1306" s="194"/>
    </row>
    <row r="1307" ht="15" customHeight="1" spans="17:17">
      <c r="Q1307" s="194"/>
    </row>
    <row r="1308" ht="15" customHeight="1" spans="17:17">
      <c r="Q1308" s="194"/>
    </row>
    <row r="1309" ht="15" customHeight="1" spans="17:17">
      <c r="Q1309" s="194"/>
    </row>
    <row r="1310" ht="15" customHeight="1" spans="17:17">
      <c r="Q1310" s="194"/>
    </row>
    <row r="1311" ht="15" customHeight="1" spans="17:17">
      <c r="Q1311" s="194"/>
    </row>
    <row r="1312" ht="15" customHeight="1" spans="17:17">
      <c r="Q1312" s="194"/>
    </row>
    <row r="1313" ht="15" customHeight="1" spans="17:17">
      <c r="Q1313" s="194"/>
    </row>
    <row r="1314" ht="15" customHeight="1" spans="17:17">
      <c r="Q1314" s="194"/>
    </row>
    <row r="1315" ht="15" customHeight="1" spans="17:17">
      <c r="Q1315" s="194"/>
    </row>
    <row r="1316" ht="15" customHeight="1" spans="17:17">
      <c r="Q1316" s="194"/>
    </row>
    <row r="1317" ht="15" customHeight="1" spans="17:17">
      <c r="Q1317" s="194"/>
    </row>
    <row r="1318" ht="15" customHeight="1" spans="17:17">
      <c r="Q1318" s="194"/>
    </row>
    <row r="1319" ht="15" customHeight="1" spans="17:17">
      <c r="Q1319" s="194"/>
    </row>
    <row r="1320" ht="15" customHeight="1" spans="17:17">
      <c r="Q1320" s="194"/>
    </row>
    <row r="1321" ht="15" customHeight="1" spans="17:17">
      <c r="Q1321" s="194"/>
    </row>
    <row r="1322" ht="15" customHeight="1" spans="17:17">
      <c r="Q1322" s="194"/>
    </row>
    <row r="1323" ht="15" customHeight="1" spans="17:17">
      <c r="Q1323" s="194"/>
    </row>
    <row r="1324" ht="15" customHeight="1" spans="17:17">
      <c r="Q1324" s="194"/>
    </row>
    <row r="1325" ht="15" customHeight="1" spans="17:17">
      <c r="Q1325" s="194"/>
    </row>
    <row r="1326" ht="15" customHeight="1" spans="17:17">
      <c r="Q1326" s="194"/>
    </row>
    <row r="1327" ht="15" customHeight="1" spans="17:17">
      <c r="Q1327" s="194"/>
    </row>
    <row r="1328" ht="15" customHeight="1" spans="17:17">
      <c r="Q1328" s="194"/>
    </row>
    <row r="1329" ht="15" customHeight="1" spans="17:17">
      <c r="Q1329" s="194"/>
    </row>
    <row r="1330" ht="15" customHeight="1" spans="17:17">
      <c r="Q1330" s="194"/>
    </row>
    <row r="1331" ht="15" customHeight="1" spans="17:17">
      <c r="Q1331" s="194"/>
    </row>
    <row r="1332" ht="15" customHeight="1" spans="17:17">
      <c r="Q1332" s="194"/>
    </row>
    <row r="1333" ht="15" customHeight="1" spans="17:17">
      <c r="Q1333" s="194"/>
    </row>
    <row r="1334" ht="15" customHeight="1" spans="17:17">
      <c r="Q1334" s="194"/>
    </row>
    <row r="1335" ht="15" customHeight="1" spans="17:17">
      <c r="Q1335" s="194"/>
    </row>
    <row r="1336" ht="15" customHeight="1" spans="17:17">
      <c r="Q1336" s="194"/>
    </row>
    <row r="1337" ht="15" customHeight="1" spans="17:17">
      <c r="Q1337" s="194"/>
    </row>
    <row r="1338" ht="15" customHeight="1" spans="17:17">
      <c r="Q1338" s="194"/>
    </row>
    <row r="1339" ht="15" customHeight="1" spans="17:17">
      <c r="Q1339" s="194"/>
    </row>
    <row r="1340" ht="15" customHeight="1" spans="17:17">
      <c r="Q1340" s="194"/>
    </row>
    <row r="1341" ht="15" customHeight="1" spans="17:17">
      <c r="Q1341" s="194"/>
    </row>
    <row r="1342" ht="15" customHeight="1" spans="17:17">
      <c r="Q1342" s="194"/>
    </row>
    <row r="1343" ht="15" customHeight="1" spans="17:17">
      <c r="Q1343" s="194"/>
    </row>
    <row r="1344" ht="15" customHeight="1" spans="17:17">
      <c r="Q1344" s="194"/>
    </row>
    <row r="1345" ht="15" customHeight="1" spans="17:17">
      <c r="Q1345" s="194"/>
    </row>
    <row r="1346" ht="15" customHeight="1" spans="17:17">
      <c r="Q1346" s="194"/>
    </row>
    <row r="1347" ht="15" customHeight="1" spans="17:17">
      <c r="Q1347" s="194"/>
    </row>
    <row r="1348" ht="15" customHeight="1" spans="17:17">
      <c r="Q1348" s="194"/>
    </row>
    <row r="1349" ht="15" customHeight="1" spans="17:17">
      <c r="Q1349" s="194"/>
    </row>
    <row r="1350" ht="15" customHeight="1" spans="17:17">
      <c r="Q1350" s="194"/>
    </row>
    <row r="1351" ht="15" customHeight="1" spans="17:17">
      <c r="Q1351" s="194"/>
    </row>
    <row r="1352" ht="15" customHeight="1" spans="17:17">
      <c r="Q1352" s="194"/>
    </row>
    <row r="1353" ht="15" customHeight="1" spans="17:17">
      <c r="Q1353" s="194"/>
    </row>
    <row r="1354" ht="15" customHeight="1" spans="17:17">
      <c r="Q1354" s="194"/>
    </row>
    <row r="1355" ht="15" customHeight="1" spans="17:17">
      <c r="Q1355" s="194"/>
    </row>
    <row r="1356" ht="15" customHeight="1" spans="17:17">
      <c r="Q1356" s="194"/>
    </row>
    <row r="1357" ht="15" customHeight="1" spans="17:17">
      <c r="Q1357" s="194"/>
    </row>
    <row r="1358" ht="15" customHeight="1" spans="17:17">
      <c r="Q1358" s="194"/>
    </row>
    <row r="1359" ht="15" customHeight="1" spans="17:17">
      <c r="Q1359" s="194"/>
    </row>
    <row r="1360" ht="15" customHeight="1" spans="17:17">
      <c r="Q1360" s="194"/>
    </row>
    <row r="1361" ht="15" customHeight="1" spans="17:17">
      <c r="Q1361" s="194"/>
    </row>
    <row r="1362" ht="15" customHeight="1" spans="17:17">
      <c r="Q1362" s="194"/>
    </row>
    <row r="1363" ht="15" customHeight="1" spans="17:17">
      <c r="Q1363" s="194"/>
    </row>
    <row r="1364" ht="15" customHeight="1" spans="17:17">
      <c r="Q1364" s="194"/>
    </row>
    <row r="1365" ht="15" customHeight="1" spans="17:17">
      <c r="Q1365" s="194"/>
    </row>
    <row r="1366" ht="15" customHeight="1" spans="17:17">
      <c r="Q1366" s="194"/>
    </row>
    <row r="1367" ht="15" customHeight="1" spans="17:17">
      <c r="Q1367" s="194"/>
    </row>
    <row r="1368" ht="15" customHeight="1" spans="17:17">
      <c r="Q1368" s="194"/>
    </row>
    <row r="1369" ht="15" customHeight="1" spans="17:17">
      <c r="Q1369" s="194"/>
    </row>
    <row r="1370" ht="15" customHeight="1" spans="17:17">
      <c r="Q1370" s="194"/>
    </row>
    <row r="1371" ht="15" customHeight="1" spans="17:17">
      <c r="Q1371" s="194"/>
    </row>
    <row r="1372" ht="15" customHeight="1" spans="17:17">
      <c r="Q1372" s="194"/>
    </row>
    <row r="1373" ht="15" customHeight="1" spans="17:17">
      <c r="Q1373" s="194"/>
    </row>
    <row r="1374" ht="15" customHeight="1" spans="17:17">
      <c r="Q1374" s="194"/>
    </row>
    <row r="1375" ht="15" customHeight="1" spans="17:17">
      <c r="Q1375" s="194"/>
    </row>
    <row r="1376" ht="15" customHeight="1" spans="17:17">
      <c r="Q1376" s="194"/>
    </row>
    <row r="1377" ht="15" customHeight="1" spans="17:17">
      <c r="Q1377" s="194"/>
    </row>
    <row r="1378" ht="15" customHeight="1" spans="17:17">
      <c r="Q1378" s="194"/>
    </row>
    <row r="1379" ht="15" customHeight="1" spans="17:17">
      <c r="Q1379" s="194"/>
    </row>
    <row r="1380" ht="15" customHeight="1" spans="17:17">
      <c r="Q1380" s="194"/>
    </row>
    <row r="1381" ht="15" customHeight="1" spans="17:17">
      <c r="Q1381" s="194"/>
    </row>
    <row r="1382" ht="15" customHeight="1" spans="17:17">
      <c r="Q1382" s="194"/>
    </row>
    <row r="1383" ht="15" customHeight="1" spans="17:17">
      <c r="Q1383" s="194"/>
    </row>
    <row r="1384" ht="15" customHeight="1" spans="17:17">
      <c r="Q1384" s="194"/>
    </row>
    <row r="1385" ht="15" customHeight="1" spans="17:17">
      <c r="Q1385" s="194"/>
    </row>
    <row r="1386" ht="15" customHeight="1" spans="17:17">
      <c r="Q1386" s="194"/>
    </row>
    <row r="1387" ht="15" customHeight="1" spans="17:17">
      <c r="Q1387" s="194"/>
    </row>
    <row r="1388" ht="15" customHeight="1" spans="17:17">
      <c r="Q1388" s="194"/>
    </row>
    <row r="1389" ht="15" customHeight="1" spans="17:17">
      <c r="Q1389" s="194"/>
    </row>
    <row r="1390" ht="15" customHeight="1" spans="17:17">
      <c r="Q1390" s="194"/>
    </row>
    <row r="1391" ht="15" customHeight="1" spans="17:17">
      <c r="Q1391" s="194"/>
    </row>
    <row r="1392" ht="15" customHeight="1" spans="17:17">
      <c r="Q1392" s="194"/>
    </row>
    <row r="1393" ht="15" customHeight="1" spans="17:17">
      <c r="Q1393" s="194"/>
    </row>
    <row r="1394" ht="15" customHeight="1" spans="17:17">
      <c r="Q1394" s="194"/>
    </row>
    <row r="1395" ht="15" customHeight="1" spans="17:17">
      <c r="Q1395" s="194"/>
    </row>
    <row r="1396" ht="15" customHeight="1" spans="17:17">
      <c r="Q1396" s="194"/>
    </row>
    <row r="1397" ht="15" customHeight="1" spans="17:17">
      <c r="Q1397" s="194"/>
    </row>
    <row r="1398" ht="15" customHeight="1" spans="17:17">
      <c r="Q1398" s="194"/>
    </row>
    <row r="1399" ht="15" customHeight="1" spans="17:17">
      <c r="Q1399" s="194"/>
    </row>
    <row r="1400" ht="15" customHeight="1" spans="17:17">
      <c r="Q1400" s="194"/>
    </row>
    <row r="1401" ht="15" customHeight="1" spans="17:17">
      <c r="Q1401" s="194"/>
    </row>
    <row r="1402" ht="15" customHeight="1" spans="17:17">
      <c r="Q1402" s="194"/>
    </row>
    <row r="1403" ht="15" customHeight="1" spans="17:17">
      <c r="Q1403" s="194"/>
    </row>
    <row r="1404" ht="15" customHeight="1" spans="17:17">
      <c r="Q1404" s="194"/>
    </row>
    <row r="1405" ht="15" customHeight="1" spans="17:17">
      <c r="Q1405" s="194"/>
    </row>
    <row r="1406" ht="15" customHeight="1" spans="17:17">
      <c r="Q1406" s="194"/>
    </row>
    <row r="1407" ht="15" customHeight="1" spans="17:17">
      <c r="Q1407" s="194"/>
    </row>
    <row r="1408" ht="15" customHeight="1" spans="17:17">
      <c r="Q1408" s="194"/>
    </row>
    <row r="1409" ht="15" customHeight="1" spans="17:17">
      <c r="Q1409" s="194"/>
    </row>
    <row r="1410" ht="15" customHeight="1" spans="17:17">
      <c r="Q1410" s="194"/>
    </row>
    <row r="1411" ht="15" customHeight="1" spans="17:17">
      <c r="Q1411" s="194"/>
    </row>
    <row r="1412" ht="15" customHeight="1" spans="17:17">
      <c r="Q1412" s="194"/>
    </row>
    <row r="1413" ht="15" customHeight="1" spans="17:17">
      <c r="Q1413" s="194"/>
    </row>
    <row r="1414" ht="15" customHeight="1" spans="17:17">
      <c r="Q1414" s="194"/>
    </row>
    <row r="1415" ht="15" customHeight="1" spans="17:17">
      <c r="Q1415" s="194"/>
    </row>
    <row r="1416" ht="15" customHeight="1" spans="17:17">
      <c r="Q1416" s="194"/>
    </row>
    <row r="1417" ht="15" customHeight="1" spans="17:17">
      <c r="Q1417" s="194"/>
    </row>
    <row r="1418" ht="15" customHeight="1" spans="17:17">
      <c r="Q1418" s="194"/>
    </row>
    <row r="1419" ht="15" customHeight="1" spans="17:17">
      <c r="Q1419" s="194"/>
    </row>
    <row r="1420" ht="15" customHeight="1" spans="17:17">
      <c r="Q1420" s="194"/>
    </row>
    <row r="1421" ht="15" customHeight="1" spans="17:17">
      <c r="Q1421" s="194"/>
    </row>
    <row r="1422" ht="15" customHeight="1" spans="17:17">
      <c r="Q1422" s="194"/>
    </row>
    <row r="1423" ht="15" customHeight="1" spans="17:17">
      <c r="Q1423" s="194"/>
    </row>
    <row r="1424" ht="15" customHeight="1" spans="17:17">
      <c r="Q1424" s="194"/>
    </row>
    <row r="1425" ht="15" customHeight="1" spans="17:17">
      <c r="Q1425" s="194"/>
    </row>
    <row r="1426" ht="15" customHeight="1" spans="17:17">
      <c r="Q1426" s="194"/>
    </row>
    <row r="1427" ht="15" customHeight="1" spans="17:17">
      <c r="Q1427" s="194"/>
    </row>
    <row r="1428" ht="15" customHeight="1" spans="17:17">
      <c r="Q1428" s="194"/>
    </row>
    <row r="1429" ht="15" customHeight="1" spans="17:17">
      <c r="Q1429" s="194"/>
    </row>
    <row r="1430" ht="15" customHeight="1" spans="17:17">
      <c r="Q1430" s="194"/>
    </row>
    <row r="1431" ht="15" customHeight="1" spans="17:17">
      <c r="Q1431" s="194"/>
    </row>
    <row r="1432" ht="15" customHeight="1" spans="17:17">
      <c r="Q1432" s="194"/>
    </row>
    <row r="1433" ht="15" customHeight="1" spans="17:17">
      <c r="Q1433" s="194"/>
    </row>
    <row r="1434" ht="15" customHeight="1" spans="17:17">
      <c r="Q1434" s="194"/>
    </row>
    <row r="1435" ht="15" customHeight="1" spans="17:17">
      <c r="Q1435" s="194"/>
    </row>
    <row r="1436" ht="15" customHeight="1" spans="17:17">
      <c r="Q1436" s="194"/>
    </row>
    <row r="1437" ht="15" customHeight="1" spans="17:17">
      <c r="Q1437" s="194"/>
    </row>
    <row r="1438" ht="15" customHeight="1" spans="17:17">
      <c r="Q1438" s="194"/>
    </row>
    <row r="1439" ht="15" customHeight="1" spans="17:17">
      <c r="Q1439" s="194"/>
    </row>
    <row r="1440" ht="15" customHeight="1" spans="17:17">
      <c r="Q1440" s="194"/>
    </row>
    <row r="1441" ht="15" customHeight="1" spans="17:17">
      <c r="Q1441" s="194"/>
    </row>
    <row r="1442" ht="15" customHeight="1" spans="17:17">
      <c r="Q1442" s="194"/>
    </row>
    <row r="1443" ht="15" customHeight="1" spans="17:17">
      <c r="Q1443" s="194"/>
    </row>
    <row r="1444" ht="15" customHeight="1" spans="17:17">
      <c r="Q1444" s="194"/>
    </row>
    <row r="1445" ht="15" customHeight="1" spans="17:17">
      <c r="Q1445" s="194"/>
    </row>
    <row r="1446" ht="15" customHeight="1" spans="17:17">
      <c r="Q1446" s="194"/>
    </row>
    <row r="1447" ht="15" customHeight="1" spans="17:17">
      <c r="Q1447" s="194"/>
    </row>
    <row r="1448" ht="15" customHeight="1" spans="17:17">
      <c r="Q1448" s="194"/>
    </row>
    <row r="1449" ht="15" customHeight="1" spans="17:17">
      <c r="Q1449" s="194"/>
    </row>
    <row r="1450" ht="15" customHeight="1" spans="17:17">
      <c r="Q1450" s="194"/>
    </row>
    <row r="1451" ht="15" customHeight="1" spans="17:17">
      <c r="Q1451" s="194"/>
    </row>
    <row r="1452" ht="15" customHeight="1" spans="17:17">
      <c r="Q1452" s="194"/>
    </row>
    <row r="1453" ht="15" customHeight="1" spans="17:17">
      <c r="Q1453" s="194"/>
    </row>
    <row r="1454" ht="15" customHeight="1" spans="17:17">
      <c r="Q1454" s="194"/>
    </row>
    <row r="1455" ht="15" customHeight="1" spans="17:17">
      <c r="Q1455" s="194"/>
    </row>
    <row r="1456" ht="15" customHeight="1" spans="17:17">
      <c r="Q1456" s="194"/>
    </row>
    <row r="1457" ht="15" customHeight="1" spans="17:17">
      <c r="Q1457" s="194"/>
    </row>
    <row r="1458" ht="15" customHeight="1" spans="17:17">
      <c r="Q1458" s="194"/>
    </row>
    <row r="1459" ht="15" customHeight="1" spans="17:17">
      <c r="Q1459" s="194"/>
    </row>
    <row r="1460" ht="15" customHeight="1" spans="17:17">
      <c r="Q1460" s="194"/>
    </row>
    <row r="1461" ht="15" customHeight="1" spans="17:17">
      <c r="Q1461" s="194"/>
    </row>
    <row r="1462" ht="15" customHeight="1" spans="17:17">
      <c r="Q1462" s="194"/>
    </row>
    <row r="1463" ht="15" customHeight="1" spans="17:17">
      <c r="Q1463" s="194"/>
    </row>
    <row r="1464" ht="15" customHeight="1" spans="17:17">
      <c r="Q1464" s="194"/>
    </row>
    <row r="1465" ht="15" customHeight="1" spans="17:17">
      <c r="Q1465" s="194"/>
    </row>
    <row r="1466" ht="15" customHeight="1" spans="17:17">
      <c r="Q1466" s="194"/>
    </row>
    <row r="1467" ht="15" customHeight="1" spans="17:17">
      <c r="Q1467" s="194"/>
    </row>
    <row r="1468" ht="15" customHeight="1" spans="17:17">
      <c r="Q1468" s="194"/>
    </row>
    <row r="1469" ht="15" customHeight="1" spans="17:17">
      <c r="Q1469" s="194"/>
    </row>
    <row r="1470" ht="15" customHeight="1" spans="17:17">
      <c r="Q1470" s="194"/>
    </row>
    <row r="1471" ht="15" customHeight="1" spans="17:17">
      <c r="Q1471" s="194"/>
    </row>
    <row r="1472" ht="15" customHeight="1" spans="17:17">
      <c r="Q1472" s="194"/>
    </row>
    <row r="1473" ht="15" customHeight="1" spans="17:17">
      <c r="Q1473" s="194"/>
    </row>
    <row r="1474" ht="15" customHeight="1" spans="17:17">
      <c r="Q1474" s="194"/>
    </row>
    <row r="1475" ht="15" customHeight="1" spans="17:17">
      <c r="Q1475" s="194"/>
    </row>
    <row r="1476" ht="15" customHeight="1" spans="17:17">
      <c r="Q1476" s="194"/>
    </row>
    <row r="1477" ht="15" customHeight="1" spans="17:17">
      <c r="Q1477" s="194"/>
    </row>
    <row r="1478" ht="15" customHeight="1" spans="17:17">
      <c r="Q1478" s="194"/>
    </row>
    <row r="1479" ht="15" customHeight="1" spans="17:17">
      <c r="Q1479" s="194"/>
    </row>
    <row r="1480" ht="15" customHeight="1" spans="17:17">
      <c r="Q1480" s="194"/>
    </row>
    <row r="1481" ht="15" customHeight="1" spans="17:17">
      <c r="Q1481" s="194"/>
    </row>
    <row r="1482" ht="15" customHeight="1" spans="17:17">
      <c r="Q1482" s="194"/>
    </row>
    <row r="1483" ht="15" customHeight="1" spans="17:17">
      <c r="Q1483" s="194"/>
    </row>
    <row r="1484" ht="15" customHeight="1" spans="17:17">
      <c r="Q1484" s="194"/>
    </row>
    <row r="1485" ht="15" customHeight="1" spans="17:17">
      <c r="Q1485" s="194"/>
    </row>
    <row r="1486" ht="15" customHeight="1" spans="17:17">
      <c r="Q1486" s="194"/>
    </row>
    <row r="1487" ht="15" customHeight="1" spans="17:17">
      <c r="Q1487" s="194"/>
    </row>
    <row r="1488" ht="15" customHeight="1" spans="17:17">
      <c r="Q1488" s="194"/>
    </row>
    <row r="1489" ht="15" customHeight="1" spans="17:17">
      <c r="Q1489" s="194"/>
    </row>
    <row r="1490" ht="15" customHeight="1" spans="17:17">
      <c r="Q1490" s="194"/>
    </row>
    <row r="1491" ht="15" customHeight="1" spans="17:17">
      <c r="Q1491" s="194"/>
    </row>
    <row r="1492" ht="15" customHeight="1" spans="17:17">
      <c r="Q1492" s="194"/>
    </row>
    <row r="1493" ht="15" customHeight="1" spans="17:17">
      <c r="Q1493" s="194"/>
    </row>
    <row r="1494" ht="15" customHeight="1" spans="17:17">
      <c r="Q1494" s="194"/>
    </row>
    <row r="1495" ht="15" customHeight="1" spans="17:17">
      <c r="Q1495" s="194"/>
    </row>
    <row r="1496" ht="15" customHeight="1" spans="17:17">
      <c r="Q1496" s="194"/>
    </row>
    <row r="1497" ht="15" customHeight="1" spans="17:17">
      <c r="Q1497" s="194"/>
    </row>
    <row r="1498" ht="15" customHeight="1" spans="17:17">
      <c r="Q1498" s="194"/>
    </row>
    <row r="1499" ht="15" customHeight="1" spans="17:17">
      <c r="Q1499" s="194"/>
    </row>
    <row r="1500" ht="15" customHeight="1" spans="17:17">
      <c r="Q1500" s="194"/>
    </row>
    <row r="1501" ht="15" customHeight="1" spans="17:17">
      <c r="Q1501" s="194"/>
    </row>
    <row r="1502" ht="15" customHeight="1" spans="17:17">
      <c r="Q1502" s="194"/>
    </row>
    <row r="1503" ht="15" customHeight="1" spans="17:17">
      <c r="Q1503" s="194"/>
    </row>
    <row r="1504" ht="15" customHeight="1" spans="17:17">
      <c r="Q1504" s="194"/>
    </row>
    <row r="1505" ht="15" customHeight="1" spans="17:17">
      <c r="Q1505" s="194"/>
    </row>
    <row r="1506" ht="15" customHeight="1" spans="17:17">
      <c r="Q1506" s="194"/>
    </row>
    <row r="1507" ht="15" customHeight="1" spans="17:17">
      <c r="Q1507" s="194"/>
    </row>
    <row r="1508" ht="15" customHeight="1" spans="17:17">
      <c r="Q1508" s="194"/>
    </row>
    <row r="1509" ht="15" customHeight="1" spans="17:17">
      <c r="Q1509" s="194"/>
    </row>
    <row r="1510" ht="15" customHeight="1" spans="17:17">
      <c r="Q1510" s="194"/>
    </row>
    <row r="1511" ht="15" customHeight="1" spans="17:17">
      <c r="Q1511" s="194"/>
    </row>
    <row r="1512" ht="15" customHeight="1" spans="17:17">
      <c r="Q1512" s="194"/>
    </row>
    <row r="1513" ht="15" customHeight="1" spans="17:17">
      <c r="Q1513" s="194"/>
    </row>
    <row r="1514" ht="15" customHeight="1" spans="17:17">
      <c r="Q1514" s="194"/>
    </row>
    <row r="1515" ht="15" customHeight="1" spans="17:17">
      <c r="Q1515" s="194"/>
    </row>
    <row r="1516" ht="15" customHeight="1" spans="17:17">
      <c r="Q1516" s="194"/>
    </row>
    <row r="1517" ht="15" customHeight="1" spans="17:17">
      <c r="Q1517" s="194"/>
    </row>
    <row r="1518" ht="15" customHeight="1" spans="17:17">
      <c r="Q1518" s="194"/>
    </row>
    <row r="1519" ht="15" customHeight="1" spans="17:17">
      <c r="Q1519" s="194"/>
    </row>
    <row r="1520" ht="15" customHeight="1" spans="17:17">
      <c r="Q1520" s="194"/>
    </row>
    <row r="1521" ht="15" customHeight="1" spans="17:17">
      <c r="Q1521" s="194"/>
    </row>
    <row r="1522" ht="15" customHeight="1" spans="17:17">
      <c r="Q1522" s="194"/>
    </row>
    <row r="1523" ht="15" customHeight="1" spans="17:17">
      <c r="Q1523" s="194"/>
    </row>
    <row r="1524" ht="15" customHeight="1" spans="17:17">
      <c r="Q1524" s="194"/>
    </row>
    <row r="1525" ht="15" customHeight="1" spans="17:17">
      <c r="Q1525" s="194"/>
    </row>
    <row r="1526" ht="15" customHeight="1" spans="17:17">
      <c r="Q1526" s="194"/>
    </row>
    <row r="1527" ht="15" customHeight="1" spans="17:17">
      <c r="Q1527" s="194"/>
    </row>
    <row r="1528" ht="15" customHeight="1" spans="17:17">
      <c r="Q1528" s="194"/>
    </row>
    <row r="1529" ht="15" customHeight="1" spans="17:17">
      <c r="Q1529" s="194"/>
    </row>
    <row r="1530" ht="15" customHeight="1" spans="17:17">
      <c r="Q1530" s="194"/>
    </row>
    <row r="1531" ht="15" customHeight="1" spans="17:17">
      <c r="Q1531" s="194"/>
    </row>
    <row r="1532" ht="15" customHeight="1" spans="17:17">
      <c r="Q1532" s="194"/>
    </row>
    <row r="1533" ht="15" customHeight="1" spans="17:17">
      <c r="Q1533" s="194"/>
    </row>
    <row r="1534" ht="15" customHeight="1" spans="17:17">
      <c r="Q1534" s="194"/>
    </row>
    <row r="1535" ht="15" customHeight="1" spans="17:17">
      <c r="Q1535" s="194"/>
    </row>
    <row r="1536" ht="15" customHeight="1" spans="17:17">
      <c r="Q1536" s="194"/>
    </row>
    <row r="1537" ht="15" customHeight="1" spans="17:17">
      <c r="Q1537" s="194"/>
    </row>
    <row r="1538" ht="15" customHeight="1" spans="17:17">
      <c r="Q1538" s="194"/>
    </row>
    <row r="1539" ht="15" customHeight="1" spans="17:17">
      <c r="Q1539" s="194"/>
    </row>
    <row r="1540" ht="15" customHeight="1" spans="17:17">
      <c r="Q1540" s="194"/>
    </row>
    <row r="1541" ht="15" customHeight="1" spans="17:17">
      <c r="Q1541" s="194"/>
    </row>
    <row r="1542" ht="15" customHeight="1" spans="17:17">
      <c r="Q1542" s="194"/>
    </row>
    <row r="1543" ht="15" customHeight="1" spans="17:17">
      <c r="Q1543" s="194"/>
    </row>
    <row r="1544" ht="15" customHeight="1" spans="17:17">
      <c r="Q1544" s="194"/>
    </row>
    <row r="1545" ht="15" customHeight="1" spans="17:17">
      <c r="Q1545" s="194"/>
    </row>
    <row r="1546" ht="15" customHeight="1" spans="17:17">
      <c r="Q1546" s="194"/>
    </row>
    <row r="1547" ht="15" customHeight="1" spans="17:17">
      <c r="Q1547" s="194"/>
    </row>
    <row r="1548" ht="15" customHeight="1" spans="17:17">
      <c r="Q1548" s="194"/>
    </row>
    <row r="1549" ht="15" customHeight="1" spans="17:17">
      <c r="Q1549" s="194"/>
    </row>
    <row r="1550" ht="15" customHeight="1" spans="17:17">
      <c r="Q1550" s="194"/>
    </row>
    <row r="1551" ht="15" customHeight="1" spans="17:17">
      <c r="Q1551" s="194"/>
    </row>
    <row r="1552" ht="15" customHeight="1" spans="17:17">
      <c r="Q1552" s="194"/>
    </row>
    <row r="1553" ht="15" customHeight="1" spans="17:17">
      <c r="Q1553" s="194"/>
    </row>
    <row r="1554" ht="15" customHeight="1" spans="17:17">
      <c r="Q1554" s="194"/>
    </row>
    <row r="1555" ht="15" customHeight="1" spans="17:17">
      <c r="Q1555" s="194"/>
    </row>
    <row r="1556" ht="15" customHeight="1" spans="17:17">
      <c r="Q1556" s="194"/>
    </row>
    <row r="1557" ht="15" customHeight="1" spans="17:17">
      <c r="Q1557" s="194"/>
    </row>
    <row r="1558" ht="15" customHeight="1" spans="17:17">
      <c r="Q1558" s="194"/>
    </row>
    <row r="1559" ht="15" customHeight="1" spans="17:17">
      <c r="Q1559" s="194"/>
    </row>
    <row r="1560" ht="15" customHeight="1" spans="17:17">
      <c r="Q1560" s="194"/>
    </row>
    <row r="1561" ht="15" customHeight="1" spans="17:17">
      <c r="Q1561" s="194"/>
    </row>
    <row r="1562" ht="15" customHeight="1" spans="17:17">
      <c r="Q1562" s="194"/>
    </row>
    <row r="1563" ht="15" customHeight="1" spans="17:17">
      <c r="Q1563" s="194"/>
    </row>
    <row r="1564" ht="15" customHeight="1" spans="17:17">
      <c r="Q1564" s="194"/>
    </row>
    <row r="1565" ht="15" customHeight="1" spans="17:17">
      <c r="Q1565" s="194"/>
    </row>
    <row r="1566" ht="15" customHeight="1" spans="17:17">
      <c r="Q1566" s="194"/>
    </row>
    <row r="1567" ht="15" customHeight="1" spans="17:17">
      <c r="Q1567" s="194"/>
    </row>
    <row r="1568" ht="15" customHeight="1" spans="17:17">
      <c r="Q1568" s="194"/>
    </row>
    <row r="1569" ht="15" customHeight="1" spans="17:17">
      <c r="Q1569" s="194"/>
    </row>
    <row r="1570" ht="15" customHeight="1" spans="17:17">
      <c r="Q1570" s="194"/>
    </row>
    <row r="1571" ht="15" customHeight="1" spans="17:17">
      <c r="Q1571" s="194"/>
    </row>
    <row r="1572" ht="15" customHeight="1" spans="17:17">
      <c r="Q1572" s="194"/>
    </row>
    <row r="1573" ht="15" customHeight="1" spans="17:17">
      <c r="Q1573" s="194"/>
    </row>
    <row r="1574" ht="15" customHeight="1" spans="17:17">
      <c r="Q1574" s="194"/>
    </row>
    <row r="1575" ht="15" customHeight="1" spans="17:17">
      <c r="Q1575" s="194"/>
    </row>
    <row r="1576" ht="15" customHeight="1" spans="17:17">
      <c r="Q1576" s="194"/>
    </row>
    <row r="1577" ht="15" customHeight="1" spans="17:17">
      <c r="Q1577" s="194"/>
    </row>
    <row r="1578" ht="15" customHeight="1" spans="17:17">
      <c r="Q1578" s="194"/>
    </row>
    <row r="1579" ht="15" customHeight="1" spans="17:17">
      <c r="Q1579" s="194"/>
    </row>
    <row r="1580" ht="15" customHeight="1" spans="17:17">
      <c r="Q1580" s="194"/>
    </row>
    <row r="1581" ht="15" customHeight="1" spans="17:17">
      <c r="Q1581" s="194"/>
    </row>
    <row r="1582" ht="15" customHeight="1" spans="17:17">
      <c r="Q1582" s="194"/>
    </row>
    <row r="1583" ht="15" customHeight="1" spans="17:17">
      <c r="Q1583" s="194"/>
    </row>
    <row r="1584" ht="15" customHeight="1" spans="17:17">
      <c r="Q1584" s="194"/>
    </row>
    <row r="1585" ht="15" customHeight="1" spans="17:17">
      <c r="Q1585" s="194"/>
    </row>
    <row r="1586" ht="15" customHeight="1" spans="17:17">
      <c r="Q1586" s="194"/>
    </row>
    <row r="1587" ht="15" customHeight="1" spans="17:17">
      <c r="Q1587" s="194"/>
    </row>
    <row r="1588" ht="15" customHeight="1" spans="17:17">
      <c r="Q1588" s="194"/>
    </row>
    <row r="1589" ht="15" customHeight="1" spans="17:17">
      <c r="Q1589" s="194"/>
    </row>
    <row r="1590" ht="15" customHeight="1" spans="17:17">
      <c r="Q1590" s="194"/>
    </row>
    <row r="1591" ht="15" customHeight="1" spans="17:17">
      <c r="Q1591" s="194"/>
    </row>
    <row r="1592" ht="15" customHeight="1" spans="17:17">
      <c r="Q1592" s="194"/>
    </row>
    <row r="1593" ht="15" customHeight="1" spans="17:17">
      <c r="Q1593" s="194"/>
    </row>
    <row r="1594" ht="15" customHeight="1" spans="17:17">
      <c r="Q1594" s="194"/>
    </row>
    <row r="1595" ht="15" customHeight="1" spans="17:17">
      <c r="Q1595" s="194"/>
    </row>
    <row r="1596" ht="15" customHeight="1" spans="17:17">
      <c r="Q1596" s="194"/>
    </row>
    <row r="1597" ht="15" customHeight="1" spans="17:17">
      <c r="Q1597" s="194"/>
    </row>
    <row r="1598" ht="15" customHeight="1" spans="17:17">
      <c r="Q1598" s="194"/>
    </row>
    <row r="1599" ht="15" customHeight="1" spans="17:17">
      <c r="Q1599" s="194"/>
    </row>
    <row r="1600" ht="15" customHeight="1" spans="17:17">
      <c r="Q1600" s="194"/>
    </row>
    <row r="1601" ht="15" customHeight="1" spans="17:17">
      <c r="Q1601" s="194"/>
    </row>
    <row r="1602" ht="15" customHeight="1" spans="17:17">
      <c r="Q1602" s="194"/>
    </row>
    <row r="1603" ht="15" customHeight="1" spans="17:17">
      <c r="Q1603" s="194"/>
    </row>
    <row r="1604" ht="15" customHeight="1" spans="17:17">
      <c r="Q1604" s="194"/>
    </row>
    <row r="1605" ht="15" customHeight="1" spans="17:17">
      <c r="Q1605" s="194"/>
    </row>
    <row r="1606" ht="15" customHeight="1" spans="17:17">
      <c r="Q1606" s="194"/>
    </row>
    <row r="1607" ht="15" customHeight="1" spans="17:17">
      <c r="Q1607" s="194"/>
    </row>
    <row r="1608" ht="15" customHeight="1" spans="17:17">
      <c r="Q1608" s="194"/>
    </row>
    <row r="1609" ht="15" customHeight="1" spans="17:17">
      <c r="Q1609" s="194"/>
    </row>
    <row r="1610" ht="15" customHeight="1" spans="17:17">
      <c r="Q1610" s="194"/>
    </row>
    <row r="1611" ht="15" customHeight="1" spans="17:17">
      <c r="Q1611" s="194"/>
    </row>
    <row r="1612" ht="15" customHeight="1" spans="17:17">
      <c r="Q1612" s="194"/>
    </row>
    <row r="1613" ht="15" customHeight="1" spans="17:17">
      <c r="Q1613" s="194"/>
    </row>
    <row r="1614" ht="15" customHeight="1" spans="17:17">
      <c r="Q1614" s="194"/>
    </row>
    <row r="1615" ht="15" customHeight="1" spans="17:17">
      <c r="Q1615" s="194"/>
    </row>
    <row r="1616" ht="15" customHeight="1" spans="17:17">
      <c r="Q1616" s="194"/>
    </row>
    <row r="1617" ht="15" customHeight="1" spans="17:17">
      <c r="Q1617" s="194"/>
    </row>
    <row r="1618" ht="15" customHeight="1" spans="17:17">
      <c r="Q1618" s="194"/>
    </row>
    <row r="1619" ht="15" customHeight="1" spans="17:17">
      <c r="Q1619" s="194"/>
    </row>
    <row r="1620" ht="15" customHeight="1" spans="17:17">
      <c r="Q1620" s="194"/>
    </row>
    <row r="1621" ht="15" customHeight="1" spans="17:17">
      <c r="Q1621" s="194"/>
    </row>
    <row r="1622" ht="15" customHeight="1" spans="17:17">
      <c r="Q1622" s="194"/>
    </row>
    <row r="1623" ht="15" customHeight="1" spans="17:17">
      <c r="Q1623" s="194"/>
    </row>
    <row r="1624" ht="15" customHeight="1" spans="17:17">
      <c r="Q1624" s="194"/>
    </row>
    <row r="1625" ht="15" customHeight="1" spans="17:17">
      <c r="Q1625" s="194"/>
    </row>
    <row r="1626" ht="15" customHeight="1" spans="17:17">
      <c r="Q1626" s="194"/>
    </row>
    <row r="1627" ht="15" customHeight="1" spans="17:17">
      <c r="Q1627" s="194"/>
    </row>
    <row r="1628" ht="15" customHeight="1" spans="17:17">
      <c r="Q1628" s="194"/>
    </row>
    <row r="1629" ht="15" customHeight="1" spans="17:17">
      <c r="Q1629" s="194"/>
    </row>
    <row r="1630" ht="15" customHeight="1" spans="17:17">
      <c r="Q1630" s="194"/>
    </row>
    <row r="1631" ht="15" customHeight="1" spans="17:17">
      <c r="Q1631" s="194"/>
    </row>
    <row r="1632" ht="15" customHeight="1" spans="17:17">
      <c r="Q1632" s="194"/>
    </row>
    <row r="1633" ht="15" customHeight="1" spans="17:17">
      <c r="Q1633" s="194"/>
    </row>
    <row r="1634" ht="15" customHeight="1" spans="17:17">
      <c r="Q1634" s="194"/>
    </row>
    <row r="1635" ht="15" customHeight="1" spans="17:17">
      <c r="Q1635" s="194"/>
    </row>
    <row r="1636" ht="15" customHeight="1" spans="17:17">
      <c r="Q1636" s="194"/>
    </row>
    <row r="1637" ht="15" customHeight="1" spans="17:17">
      <c r="Q1637" s="194"/>
    </row>
    <row r="1638" ht="15" customHeight="1" spans="17:17">
      <c r="Q1638" s="194"/>
    </row>
    <row r="1639" ht="15" customHeight="1" spans="17:17">
      <c r="Q1639" s="194"/>
    </row>
    <row r="1640" ht="15" customHeight="1" spans="17:17">
      <c r="Q1640" s="194"/>
    </row>
    <row r="1641" ht="15" customHeight="1" spans="17:17">
      <c r="Q1641" s="194"/>
    </row>
    <row r="1642" ht="15" customHeight="1" spans="17:17">
      <c r="Q1642" s="194"/>
    </row>
    <row r="1643" ht="15" customHeight="1" spans="17:17">
      <c r="Q1643" s="194"/>
    </row>
    <row r="1644" ht="15" customHeight="1" spans="17:17">
      <c r="Q1644" s="194"/>
    </row>
    <row r="1645" ht="15" customHeight="1" spans="17:17">
      <c r="Q1645" s="194"/>
    </row>
    <row r="1646" ht="15" customHeight="1" spans="17:17">
      <c r="Q1646" s="194"/>
    </row>
    <row r="1647" ht="15" customHeight="1" spans="17:17">
      <c r="Q1647" s="194"/>
    </row>
    <row r="1648" ht="15" customHeight="1" spans="17:17">
      <c r="Q1648" s="194"/>
    </row>
    <row r="1649" ht="15" customHeight="1" spans="17:17">
      <c r="Q1649" s="194"/>
    </row>
    <row r="1650" ht="15" customHeight="1" spans="17:17">
      <c r="Q1650" s="194"/>
    </row>
    <row r="1651" ht="15" customHeight="1" spans="17:17">
      <c r="Q1651" s="194"/>
    </row>
    <row r="1652" ht="15" customHeight="1" spans="17:17">
      <c r="Q1652" s="194"/>
    </row>
    <row r="1653" ht="15" customHeight="1" spans="17:17">
      <c r="Q1653" s="194"/>
    </row>
    <row r="1654" ht="15" customHeight="1" spans="17:17">
      <c r="Q1654" s="194"/>
    </row>
    <row r="1655" ht="15" customHeight="1" spans="17:17">
      <c r="Q1655" s="194"/>
    </row>
    <row r="1656" ht="15" customHeight="1" spans="17:17">
      <c r="Q1656" s="194"/>
    </row>
    <row r="1657" ht="15" customHeight="1" spans="17:17">
      <c r="Q1657" s="194"/>
    </row>
    <row r="1658" ht="15" customHeight="1" spans="17:17">
      <c r="Q1658" s="194"/>
    </row>
    <row r="1659" ht="15" customHeight="1" spans="17:17">
      <c r="Q1659" s="194"/>
    </row>
    <row r="1660" ht="15" customHeight="1" spans="17:17">
      <c r="Q1660" s="194"/>
    </row>
    <row r="1661" ht="15" customHeight="1" spans="17:17">
      <c r="Q1661" s="194"/>
    </row>
    <row r="1662" ht="15" customHeight="1" spans="17:17">
      <c r="Q1662" s="194"/>
    </row>
    <row r="1663" ht="15" customHeight="1" spans="17:17">
      <c r="Q1663" s="194"/>
    </row>
    <row r="1664" ht="15" customHeight="1" spans="17:17">
      <c r="Q1664" s="194"/>
    </row>
    <row r="1665" ht="15" customHeight="1" spans="17:17">
      <c r="Q1665" s="194"/>
    </row>
    <row r="1666" ht="15" customHeight="1" spans="17:17">
      <c r="Q1666" s="194"/>
    </row>
    <row r="1667" ht="15" customHeight="1" spans="17:17">
      <c r="Q1667" s="194"/>
    </row>
    <row r="1668" ht="15" customHeight="1" spans="17:17">
      <c r="Q1668" s="194"/>
    </row>
    <row r="1669" ht="15" customHeight="1" spans="17:17">
      <c r="Q1669" s="194"/>
    </row>
    <row r="1670" ht="15" customHeight="1" spans="17:17">
      <c r="Q1670" s="194"/>
    </row>
    <row r="1671" ht="15" customHeight="1" spans="17:17">
      <c r="Q1671" s="194"/>
    </row>
    <row r="1672" ht="15" customHeight="1" spans="17:17">
      <c r="Q1672" s="194"/>
    </row>
    <row r="1673" ht="15" customHeight="1" spans="17:17">
      <c r="Q1673" s="194"/>
    </row>
    <row r="1674" ht="15" customHeight="1" spans="17:17">
      <c r="Q1674" s="194"/>
    </row>
    <row r="1675" ht="15" customHeight="1" spans="17:17">
      <c r="Q1675" s="194"/>
    </row>
    <row r="1676" ht="15" customHeight="1" spans="17:17">
      <c r="Q1676" s="194"/>
    </row>
    <row r="1677" ht="15" customHeight="1" spans="17:17">
      <c r="Q1677" s="194"/>
    </row>
    <row r="1678" ht="15" customHeight="1" spans="17:17">
      <c r="Q1678" s="194"/>
    </row>
    <row r="1679" ht="15" customHeight="1" spans="17:17">
      <c r="Q1679" s="194"/>
    </row>
    <row r="1680" ht="15" customHeight="1" spans="17:17">
      <c r="Q1680" s="194"/>
    </row>
    <row r="1681" ht="15" customHeight="1" spans="17:17">
      <c r="Q1681" s="194"/>
    </row>
    <row r="1682" ht="15" customHeight="1" spans="17:17">
      <c r="Q1682" s="194"/>
    </row>
    <row r="1683" ht="15" customHeight="1" spans="17:17">
      <c r="Q1683" s="194"/>
    </row>
    <row r="1684" ht="15" customHeight="1" spans="17:17">
      <c r="Q1684" s="194"/>
    </row>
    <row r="1685" ht="15" customHeight="1" spans="17:17">
      <c r="Q1685" s="194"/>
    </row>
    <row r="1686" ht="15" customHeight="1" spans="17:17">
      <c r="Q1686" s="194"/>
    </row>
    <row r="1687" ht="15" customHeight="1" spans="17:17">
      <c r="Q1687" s="194"/>
    </row>
    <row r="1688" ht="15" customHeight="1" spans="17:17">
      <c r="Q1688" s="194"/>
    </row>
    <row r="1689" ht="15" customHeight="1" spans="17:17">
      <c r="Q1689" s="194"/>
    </row>
    <row r="1690" ht="15" customHeight="1" spans="17:17">
      <c r="Q1690" s="194"/>
    </row>
    <row r="1691" ht="15" customHeight="1" spans="17:17">
      <c r="Q1691" s="194"/>
    </row>
    <row r="1692" ht="15" customHeight="1" spans="17:17">
      <c r="Q1692" s="194"/>
    </row>
    <row r="1693" ht="15" customHeight="1" spans="17:17">
      <c r="Q1693" s="194"/>
    </row>
    <row r="1694" ht="15" customHeight="1" spans="17:17">
      <c r="Q1694" s="194"/>
    </row>
    <row r="1695" ht="15" customHeight="1" spans="17:17">
      <c r="Q1695" s="194"/>
    </row>
    <row r="1696" ht="15" customHeight="1" spans="17:17">
      <c r="Q1696" s="194"/>
    </row>
    <row r="1697" ht="15" customHeight="1" spans="17:17">
      <c r="Q1697" s="194"/>
    </row>
    <row r="1698" ht="15" customHeight="1" spans="17:17">
      <c r="Q1698" s="194"/>
    </row>
    <row r="1699" ht="15" customHeight="1" spans="17:17">
      <c r="Q1699" s="194"/>
    </row>
    <row r="1700" ht="15" customHeight="1" spans="17:17">
      <c r="Q1700" s="194"/>
    </row>
    <row r="1701" ht="15" customHeight="1" spans="17:17">
      <c r="Q1701" s="194"/>
    </row>
    <row r="1702" ht="15" customHeight="1" spans="17:17">
      <c r="Q1702" s="194"/>
    </row>
    <row r="1703" ht="15" customHeight="1" spans="17:17">
      <c r="Q1703" s="194"/>
    </row>
    <row r="1704" ht="15" customHeight="1" spans="17:17">
      <c r="Q1704" s="194"/>
    </row>
    <row r="1705" ht="15" customHeight="1" spans="17:17">
      <c r="Q1705" s="194"/>
    </row>
    <row r="1706" ht="15" customHeight="1" spans="17:17">
      <c r="Q1706" s="194"/>
    </row>
    <row r="1707" ht="15" customHeight="1" spans="17:17">
      <c r="Q1707" s="194"/>
    </row>
    <row r="1708" ht="15" customHeight="1" spans="17:17">
      <c r="Q1708" s="194"/>
    </row>
    <row r="1709" ht="15" customHeight="1" spans="17:17">
      <c r="Q1709" s="194"/>
    </row>
    <row r="1710" ht="15" customHeight="1" spans="17:17">
      <c r="Q1710" s="194"/>
    </row>
    <row r="1711" ht="15" customHeight="1" spans="17:17">
      <c r="Q1711" s="194"/>
    </row>
    <row r="1712" ht="15" customHeight="1" spans="17:17">
      <c r="Q1712" s="194"/>
    </row>
    <row r="1713" ht="15" customHeight="1" spans="17:17">
      <c r="Q1713" s="194"/>
    </row>
    <row r="1714" ht="15" customHeight="1" spans="17:17">
      <c r="Q1714" s="194"/>
    </row>
    <row r="1715" ht="15" customHeight="1" spans="17:17">
      <c r="Q1715" s="194"/>
    </row>
    <row r="1716" ht="15" customHeight="1" spans="17:17">
      <c r="Q1716" s="194"/>
    </row>
    <row r="1717" ht="15" customHeight="1" spans="17:17">
      <c r="Q1717" s="194"/>
    </row>
    <row r="1718" ht="15" customHeight="1" spans="17:17">
      <c r="Q1718" s="194"/>
    </row>
    <row r="1719" ht="15" customHeight="1" spans="17:17">
      <c r="Q1719" s="194"/>
    </row>
    <row r="1720" ht="15" customHeight="1" spans="17:17">
      <c r="Q1720" s="194"/>
    </row>
    <row r="1721" ht="15" customHeight="1" spans="17:17">
      <c r="Q1721" s="194"/>
    </row>
    <row r="1722" ht="15" customHeight="1" spans="17:17">
      <c r="Q1722" s="194"/>
    </row>
    <row r="1723" ht="15" customHeight="1" spans="17:17">
      <c r="Q1723" s="194"/>
    </row>
    <row r="1724" ht="15" customHeight="1" spans="17:17">
      <c r="Q1724" s="194"/>
    </row>
    <row r="1725" ht="15" customHeight="1" spans="17:17">
      <c r="Q1725" s="194"/>
    </row>
    <row r="1726" ht="15" customHeight="1" spans="17:17">
      <c r="Q1726" s="194"/>
    </row>
    <row r="1727" ht="15" customHeight="1" spans="17:17">
      <c r="Q1727" s="194"/>
    </row>
    <row r="1728" ht="15" customHeight="1" spans="17:17">
      <c r="Q1728" s="194"/>
    </row>
    <row r="1729" ht="15" customHeight="1" spans="17:17">
      <c r="Q1729" s="194"/>
    </row>
    <row r="1730" ht="15" customHeight="1" spans="17:17">
      <c r="Q1730" s="194"/>
    </row>
    <row r="1731" ht="15" customHeight="1" spans="17:17">
      <c r="Q1731" s="194"/>
    </row>
    <row r="1732" ht="15" customHeight="1" spans="17:17">
      <c r="Q1732" s="194"/>
    </row>
    <row r="1733" ht="15" customHeight="1" spans="17:17">
      <c r="Q1733" s="194"/>
    </row>
    <row r="1734" ht="15" customHeight="1" spans="17:17">
      <c r="Q1734" s="194"/>
    </row>
    <row r="1735" ht="15" customHeight="1" spans="17:17">
      <c r="Q1735" s="194"/>
    </row>
    <row r="1736" ht="15" customHeight="1" spans="17:17">
      <c r="Q1736" s="194"/>
    </row>
    <row r="1737" ht="15" customHeight="1" spans="17:17">
      <c r="Q1737" s="194"/>
    </row>
    <row r="1738" ht="15" customHeight="1" spans="17:17">
      <c r="Q1738" s="194"/>
    </row>
    <row r="1739" ht="15" customHeight="1" spans="17:17">
      <c r="Q1739" s="194"/>
    </row>
    <row r="1740" ht="15" customHeight="1" spans="17:17">
      <c r="Q1740" s="194"/>
    </row>
    <row r="1741" ht="15" customHeight="1" spans="17:17">
      <c r="Q1741" s="194"/>
    </row>
    <row r="1742" ht="15" customHeight="1" spans="17:17">
      <c r="Q1742" s="194"/>
    </row>
    <row r="1743" ht="15" customHeight="1" spans="17:17">
      <c r="Q1743" s="194"/>
    </row>
    <row r="1744" ht="15" customHeight="1" spans="17:17">
      <c r="Q1744" s="194"/>
    </row>
    <row r="1745" ht="15" customHeight="1" spans="17:17">
      <c r="Q1745" s="194"/>
    </row>
    <row r="1746" ht="15" customHeight="1" spans="17:17">
      <c r="Q1746" s="194"/>
    </row>
    <row r="1747" ht="15" customHeight="1" spans="17:17">
      <c r="Q1747" s="194"/>
    </row>
    <row r="1748" ht="15" customHeight="1" spans="17:17">
      <c r="Q1748" s="194"/>
    </row>
    <row r="1749" ht="15" customHeight="1" spans="17:17">
      <c r="Q1749" s="194"/>
    </row>
    <row r="1750" ht="15" customHeight="1" spans="17:17">
      <c r="Q1750" s="194"/>
    </row>
    <row r="1751" ht="15" customHeight="1" spans="17:17">
      <c r="Q1751" s="194"/>
    </row>
    <row r="1752" ht="15" customHeight="1" spans="17:17">
      <c r="Q1752" s="194"/>
    </row>
    <row r="1753" ht="15" customHeight="1" spans="17:17">
      <c r="Q1753" s="194"/>
    </row>
    <row r="1754" ht="15" customHeight="1" spans="17:17">
      <c r="Q1754" s="194"/>
    </row>
    <row r="1755" ht="15" customHeight="1" spans="17:17">
      <c r="Q1755" s="194"/>
    </row>
    <row r="1756" ht="15" customHeight="1" spans="17:17">
      <c r="Q1756" s="194"/>
    </row>
    <row r="1757" ht="15" customHeight="1" spans="17:17">
      <c r="Q1757" s="194"/>
    </row>
    <row r="1758" ht="15" customHeight="1" spans="17:17">
      <c r="Q1758" s="194"/>
    </row>
    <row r="1759" ht="15" customHeight="1" spans="17:17">
      <c r="Q1759" s="194"/>
    </row>
    <row r="1760" ht="15" customHeight="1" spans="17:17">
      <c r="Q1760" s="194"/>
    </row>
    <row r="1761" ht="15" customHeight="1" spans="17:17">
      <c r="Q1761" s="194"/>
    </row>
    <row r="1762" ht="15" customHeight="1" spans="17:17">
      <c r="Q1762" s="194"/>
    </row>
    <row r="1763" ht="15" customHeight="1" spans="17:17">
      <c r="Q1763" s="194"/>
    </row>
    <row r="1764" ht="15" customHeight="1" spans="17:17">
      <c r="Q1764" s="194"/>
    </row>
    <row r="1765" ht="15" customHeight="1" spans="17:17">
      <c r="Q1765" s="194"/>
    </row>
    <row r="1766" ht="15" customHeight="1" spans="17:17">
      <c r="Q1766" s="194"/>
    </row>
    <row r="1767" ht="15" customHeight="1" spans="17:17">
      <c r="Q1767" s="194"/>
    </row>
    <row r="1768" ht="15" customHeight="1" spans="17:17">
      <c r="Q1768" s="194"/>
    </row>
    <row r="1769" ht="15" customHeight="1" spans="17:17">
      <c r="Q1769" s="194"/>
    </row>
    <row r="1770" ht="15" customHeight="1" spans="17:17">
      <c r="Q1770" s="194"/>
    </row>
    <row r="1771" ht="15" customHeight="1" spans="17:17">
      <c r="Q1771" s="194"/>
    </row>
    <row r="1772" ht="15" customHeight="1" spans="17:17">
      <c r="Q1772" s="194"/>
    </row>
    <row r="1773" ht="15" customHeight="1" spans="17:17">
      <c r="Q1773" s="194"/>
    </row>
    <row r="1774" ht="15" customHeight="1" spans="17:17">
      <c r="Q1774" s="194"/>
    </row>
    <row r="1775" ht="15" customHeight="1" spans="17:17">
      <c r="Q1775" s="194"/>
    </row>
    <row r="1776" ht="15" customHeight="1" spans="17:17">
      <c r="Q1776" s="194"/>
    </row>
    <row r="1777" ht="15" customHeight="1" spans="17:17">
      <c r="Q1777" s="194"/>
    </row>
    <row r="1778" ht="15" customHeight="1" spans="17:17">
      <c r="Q1778" s="194"/>
    </row>
    <row r="1779" ht="15" customHeight="1" spans="17:17">
      <c r="Q1779" s="194"/>
    </row>
    <row r="1780" ht="15" customHeight="1" spans="17:17">
      <c r="Q1780" s="194"/>
    </row>
    <row r="1781" ht="15" customHeight="1" spans="17:17">
      <c r="Q1781" s="194"/>
    </row>
    <row r="1782" ht="15" customHeight="1" spans="17:17">
      <c r="Q1782" s="194"/>
    </row>
    <row r="1783" ht="15" customHeight="1" spans="17:17">
      <c r="Q1783" s="194"/>
    </row>
    <row r="1784" ht="15" customHeight="1" spans="17:17">
      <c r="Q1784" s="194"/>
    </row>
    <row r="1785" ht="15" customHeight="1" spans="17:17">
      <c r="Q1785" s="194"/>
    </row>
    <row r="1786" ht="15" customHeight="1" spans="17:17">
      <c r="Q1786" s="194"/>
    </row>
    <row r="1787" ht="15" customHeight="1" spans="17:17">
      <c r="Q1787" s="194"/>
    </row>
    <row r="1788" ht="15" customHeight="1" spans="17:17">
      <c r="Q1788" s="194"/>
    </row>
    <row r="1789" ht="15" customHeight="1" spans="17:17">
      <c r="Q1789" s="194"/>
    </row>
    <row r="1790" ht="15" customHeight="1" spans="17:17">
      <c r="Q1790" s="194"/>
    </row>
    <row r="1791" ht="15" customHeight="1" spans="17:17">
      <c r="Q1791" s="194"/>
    </row>
    <row r="1792" ht="15" customHeight="1" spans="17:17">
      <c r="Q1792" s="194"/>
    </row>
    <row r="1793" ht="15" customHeight="1" spans="17:17">
      <c r="Q1793" s="194"/>
    </row>
    <row r="1794" ht="15" customHeight="1" spans="17:17">
      <c r="Q1794" s="194"/>
    </row>
    <row r="1795" ht="15" customHeight="1" spans="17:17">
      <c r="Q1795" s="194"/>
    </row>
    <row r="1796" ht="15" customHeight="1" spans="17:17">
      <c r="Q1796" s="194"/>
    </row>
    <row r="1797" ht="15" customHeight="1" spans="17:17">
      <c r="Q1797" s="194"/>
    </row>
    <row r="1798" ht="15" customHeight="1" spans="17:17">
      <c r="Q1798" s="194"/>
    </row>
    <row r="1799" ht="15" customHeight="1" spans="17:17">
      <c r="Q1799" s="194"/>
    </row>
    <row r="1800" ht="15" customHeight="1" spans="17:17">
      <c r="Q1800" s="194"/>
    </row>
    <row r="1801" ht="15" customHeight="1" spans="17:17">
      <c r="Q1801" s="194"/>
    </row>
    <row r="1802" ht="15" customHeight="1" spans="17:17">
      <c r="Q1802" s="194"/>
    </row>
    <row r="1803" ht="15" customHeight="1" spans="17:17">
      <c r="Q1803" s="194"/>
    </row>
    <row r="1804" ht="15" customHeight="1" spans="17:17">
      <c r="Q1804" s="194"/>
    </row>
    <row r="1805" ht="15" customHeight="1" spans="17:17">
      <c r="Q1805" s="194"/>
    </row>
    <row r="1806" ht="15" customHeight="1" spans="17:17">
      <c r="Q1806" s="194"/>
    </row>
    <row r="1807" ht="15" customHeight="1" spans="17:17">
      <c r="Q1807" s="194"/>
    </row>
    <row r="1808" ht="15" customHeight="1" spans="17:17">
      <c r="Q1808" s="194"/>
    </row>
    <row r="1809" ht="15" customHeight="1" spans="17:17">
      <c r="Q1809" s="194"/>
    </row>
    <row r="1810" ht="15" customHeight="1" spans="17:17">
      <c r="Q1810" s="194"/>
    </row>
    <row r="1811" ht="15" customHeight="1" spans="17:17">
      <c r="Q1811" s="194"/>
    </row>
    <row r="1812" ht="15" customHeight="1" spans="17:17">
      <c r="Q1812" s="194"/>
    </row>
    <row r="1813" ht="15" customHeight="1" spans="17:17">
      <c r="Q1813" s="194"/>
    </row>
    <row r="1814" ht="15" customHeight="1" spans="17:17">
      <c r="Q1814" s="194"/>
    </row>
    <row r="1815" ht="15" customHeight="1" spans="17:17">
      <c r="Q1815" s="194"/>
    </row>
    <row r="1816" ht="15" customHeight="1" spans="17:17">
      <c r="Q1816" s="194"/>
    </row>
    <row r="1817" ht="15" customHeight="1" spans="17:17">
      <c r="Q1817" s="194"/>
    </row>
    <row r="1818" ht="15" customHeight="1" spans="17:17">
      <c r="Q1818" s="194"/>
    </row>
    <row r="1819" ht="15" customHeight="1" spans="17:17">
      <c r="Q1819" s="194"/>
    </row>
    <row r="1820" ht="15" customHeight="1" spans="17:17">
      <c r="Q1820" s="194"/>
    </row>
    <row r="1821" ht="15" customHeight="1" spans="17:17">
      <c r="Q1821" s="194"/>
    </row>
    <row r="1822" ht="15" customHeight="1" spans="17:17">
      <c r="Q1822" s="194"/>
    </row>
    <row r="1823" ht="15" customHeight="1" spans="17:17">
      <c r="Q1823" s="194"/>
    </row>
    <row r="1824" ht="15" customHeight="1" spans="17:17">
      <c r="Q1824" s="194"/>
    </row>
    <row r="1825" ht="15" customHeight="1" spans="17:17">
      <c r="Q1825" s="194"/>
    </row>
    <row r="1826" ht="15" customHeight="1" spans="17:17">
      <c r="Q1826" s="194"/>
    </row>
    <row r="1827" ht="15" customHeight="1" spans="17:17">
      <c r="Q1827" s="194"/>
    </row>
    <row r="1828" ht="15" customHeight="1" spans="17:17">
      <c r="Q1828" s="194"/>
    </row>
    <row r="1829" ht="15" customHeight="1" spans="17:17">
      <c r="Q1829" s="194"/>
    </row>
    <row r="1830" ht="15" customHeight="1" spans="17:17">
      <c r="Q1830" s="194"/>
    </row>
    <row r="1831" ht="15" customHeight="1" spans="17:17">
      <c r="Q1831" s="194"/>
    </row>
    <row r="1832" ht="15" customHeight="1" spans="17:17">
      <c r="Q1832" s="194"/>
    </row>
    <row r="1833" ht="15" customHeight="1" spans="17:17">
      <c r="Q1833" s="194"/>
    </row>
    <row r="1834" ht="15" customHeight="1" spans="17:17">
      <c r="Q1834" s="194"/>
    </row>
    <row r="1835" ht="15" customHeight="1" spans="17:17">
      <c r="Q1835" s="194"/>
    </row>
    <row r="1836" ht="15" customHeight="1" spans="17:17">
      <c r="Q1836" s="194"/>
    </row>
    <row r="1837" ht="15" customHeight="1" spans="17:17">
      <c r="Q1837" s="194"/>
    </row>
    <row r="1838" ht="15" customHeight="1" spans="17:17">
      <c r="Q1838" s="194"/>
    </row>
    <row r="1839" ht="15" customHeight="1" spans="17:17">
      <c r="Q1839" s="194"/>
    </row>
    <row r="1840" ht="15" customHeight="1" spans="17:17">
      <c r="Q1840" s="194"/>
    </row>
    <row r="1841" ht="15" customHeight="1" spans="17:17">
      <c r="Q1841" s="194"/>
    </row>
    <row r="1842" ht="15" customHeight="1" spans="17:17">
      <c r="Q1842" s="194"/>
    </row>
    <row r="1843" ht="15" customHeight="1" spans="17:17">
      <c r="Q1843" s="194"/>
    </row>
    <row r="1844" ht="15" customHeight="1" spans="17:17">
      <c r="Q1844" s="194"/>
    </row>
    <row r="1845" ht="15" customHeight="1" spans="17:17">
      <c r="Q1845" s="194"/>
    </row>
    <row r="1846" ht="15" customHeight="1" spans="17:17">
      <c r="Q1846" s="194"/>
    </row>
    <row r="1847" ht="15" customHeight="1" spans="17:17">
      <c r="Q1847" s="194"/>
    </row>
    <row r="1848" ht="15" customHeight="1" spans="17:17">
      <c r="Q1848" s="194"/>
    </row>
    <row r="1849" ht="15" customHeight="1" spans="17:17">
      <c r="Q1849" s="194"/>
    </row>
    <row r="1850" ht="15" customHeight="1" spans="17:17">
      <c r="Q1850" s="194"/>
    </row>
    <row r="1851" ht="15" customHeight="1" spans="17:17">
      <c r="Q1851" s="194"/>
    </row>
    <row r="1852" ht="15" customHeight="1" spans="17:17">
      <c r="Q1852" s="194"/>
    </row>
    <row r="1853" ht="15" customHeight="1" spans="17:17">
      <c r="Q1853" s="194"/>
    </row>
    <row r="1854" ht="15" customHeight="1" spans="17:17">
      <c r="Q1854" s="194"/>
    </row>
    <row r="1855" ht="15" customHeight="1" spans="17:17">
      <c r="Q1855" s="194"/>
    </row>
    <row r="1856" ht="15" customHeight="1" spans="17:17">
      <c r="Q1856" s="194"/>
    </row>
    <row r="1857" ht="15" customHeight="1" spans="17:17">
      <c r="Q1857" s="194"/>
    </row>
    <row r="1858" ht="15" customHeight="1" spans="17:17">
      <c r="Q1858" s="194"/>
    </row>
    <row r="1859" ht="15" customHeight="1" spans="17:17">
      <c r="Q1859" s="194"/>
    </row>
    <row r="1860" ht="15" customHeight="1" spans="17:17">
      <c r="Q1860" s="194"/>
    </row>
    <row r="1861" ht="15" customHeight="1" spans="17:17">
      <c r="Q1861" s="194"/>
    </row>
    <row r="1862" ht="15" customHeight="1" spans="17:17">
      <c r="Q1862" s="194"/>
    </row>
    <row r="1863" ht="15" customHeight="1" spans="17:17">
      <c r="Q1863" s="194"/>
    </row>
    <row r="1864" ht="15" customHeight="1" spans="17:17">
      <c r="Q1864" s="194"/>
    </row>
    <row r="1865" ht="15" customHeight="1" spans="17:17">
      <c r="Q1865" s="194"/>
    </row>
    <row r="1866" ht="15" customHeight="1" spans="17:17">
      <c r="Q1866" s="194"/>
    </row>
    <row r="1867" ht="15" customHeight="1" spans="17:17">
      <c r="Q1867" s="194"/>
    </row>
    <row r="1868" ht="15" customHeight="1" spans="17:17">
      <c r="Q1868" s="194"/>
    </row>
    <row r="1869" ht="15" customHeight="1" spans="17:17">
      <c r="Q1869" s="194"/>
    </row>
    <row r="1870" ht="15" customHeight="1" spans="17:17">
      <c r="Q1870" s="194"/>
    </row>
    <row r="1871" ht="15" customHeight="1" spans="17:17">
      <c r="Q1871" s="194"/>
    </row>
    <row r="1872" ht="15" customHeight="1" spans="17:17">
      <c r="Q1872" s="194"/>
    </row>
    <row r="1873" ht="15" customHeight="1" spans="17:17">
      <c r="Q1873" s="194"/>
    </row>
    <row r="1874" ht="15" customHeight="1" spans="17:17">
      <c r="Q1874" s="194"/>
    </row>
    <row r="1875" ht="15" customHeight="1" spans="17:17">
      <c r="Q1875" s="194"/>
    </row>
    <row r="1876" ht="15" customHeight="1" spans="17:17">
      <c r="Q1876" s="194"/>
    </row>
    <row r="1877" ht="15" customHeight="1" spans="17:17">
      <c r="Q1877" s="194"/>
    </row>
    <row r="1878" ht="15" customHeight="1" spans="17:17">
      <c r="Q1878" s="194"/>
    </row>
    <row r="1879" ht="15" customHeight="1" spans="17:17">
      <c r="Q1879" s="194"/>
    </row>
    <row r="1880" ht="15" customHeight="1" spans="17:17">
      <c r="Q1880" s="194"/>
    </row>
    <row r="1881" ht="15" customHeight="1" spans="17:17">
      <c r="Q1881" s="194"/>
    </row>
    <row r="1882" ht="15" customHeight="1" spans="17:17">
      <c r="Q1882" s="194"/>
    </row>
    <row r="1883" ht="15" customHeight="1" spans="17:17">
      <c r="Q1883" s="194"/>
    </row>
    <row r="1884" ht="15" customHeight="1" spans="17:17">
      <c r="Q1884" s="194"/>
    </row>
    <row r="1885" ht="15" customHeight="1" spans="17:17">
      <c r="Q1885" s="194"/>
    </row>
    <row r="1886" ht="15" customHeight="1" spans="17:17">
      <c r="Q1886" s="194"/>
    </row>
    <row r="1887" ht="15" customHeight="1" spans="17:17">
      <c r="Q1887" s="194"/>
    </row>
    <row r="1888" ht="15" customHeight="1" spans="17:17">
      <c r="Q1888" s="194"/>
    </row>
    <row r="1889" ht="15" customHeight="1" spans="17:17">
      <c r="Q1889" s="194"/>
    </row>
    <row r="1890" ht="15" customHeight="1" spans="17:17">
      <c r="Q1890" s="194"/>
    </row>
    <row r="1891" ht="15" customHeight="1" spans="17:17">
      <c r="Q1891" s="194"/>
    </row>
    <row r="1892" ht="15" customHeight="1" spans="17:17">
      <c r="Q1892" s="194"/>
    </row>
    <row r="1893" ht="15" customHeight="1" spans="17:17">
      <c r="Q1893" s="194"/>
    </row>
    <row r="1894" ht="15" customHeight="1" spans="17:17">
      <c r="Q1894" s="194"/>
    </row>
    <row r="1895" ht="15" customHeight="1" spans="17:17">
      <c r="Q1895" s="194"/>
    </row>
    <row r="1896" ht="15" customHeight="1" spans="17:17">
      <c r="Q1896" s="194"/>
    </row>
    <row r="1897" ht="15" customHeight="1" spans="17:17">
      <c r="Q1897" s="194"/>
    </row>
    <row r="1898" ht="15" customHeight="1" spans="17:17">
      <c r="Q1898" s="194"/>
    </row>
    <row r="1899" ht="15" customHeight="1" spans="17:17">
      <c r="Q1899" s="194"/>
    </row>
    <row r="1900" ht="15" customHeight="1" spans="17:17">
      <c r="Q1900" s="194"/>
    </row>
    <row r="1901" ht="15" customHeight="1" spans="17:17">
      <c r="Q1901" s="194"/>
    </row>
    <row r="1902" ht="15" customHeight="1" spans="17:17">
      <c r="Q1902" s="194"/>
    </row>
    <row r="1903" ht="15" customHeight="1" spans="17:17">
      <c r="Q1903" s="194"/>
    </row>
    <row r="1904" ht="15" customHeight="1" spans="17:17">
      <c r="Q1904" s="194"/>
    </row>
    <row r="1905" ht="15" customHeight="1" spans="17:17">
      <c r="Q1905" s="194"/>
    </row>
    <row r="1906" ht="15" customHeight="1" spans="17:17">
      <c r="Q1906" s="194"/>
    </row>
    <row r="1907" ht="15" customHeight="1" spans="17:17">
      <c r="Q1907" s="194"/>
    </row>
    <row r="1908" ht="15" customHeight="1" spans="17:17">
      <c r="Q1908" s="194"/>
    </row>
    <row r="1909" ht="15" customHeight="1" spans="17:17">
      <c r="Q1909" s="194"/>
    </row>
    <row r="1910" ht="15" customHeight="1" spans="17:17">
      <c r="Q1910" s="194"/>
    </row>
    <row r="1911" ht="15" customHeight="1" spans="17:17">
      <c r="Q1911" s="194"/>
    </row>
    <row r="1912" ht="15" customHeight="1" spans="17:17">
      <c r="Q1912" s="194"/>
    </row>
    <row r="1913" ht="15" customHeight="1" spans="17:17">
      <c r="Q1913" s="194"/>
    </row>
    <row r="1914" ht="15" customHeight="1" spans="17:17">
      <c r="Q1914" s="194"/>
    </row>
    <row r="1915" ht="15" customHeight="1" spans="17:17">
      <c r="Q1915" s="194"/>
    </row>
    <row r="1916" ht="15" customHeight="1" spans="17:17">
      <c r="Q1916" s="194"/>
    </row>
    <row r="1917" ht="15" customHeight="1" spans="17:17">
      <c r="Q1917" s="194"/>
    </row>
    <row r="1918" ht="15" customHeight="1" spans="17:17">
      <c r="Q1918" s="194"/>
    </row>
    <row r="1919" ht="15" customHeight="1" spans="17:17">
      <c r="Q1919" s="194"/>
    </row>
    <row r="1920" ht="15" customHeight="1" spans="17:17">
      <c r="Q1920" s="194"/>
    </row>
    <row r="1921" ht="15" customHeight="1" spans="17:17">
      <c r="Q1921" s="194"/>
    </row>
    <row r="1922" ht="15" customHeight="1" spans="17:17">
      <c r="Q1922" s="194"/>
    </row>
    <row r="1923" ht="15" customHeight="1" spans="17:17">
      <c r="Q1923" s="194"/>
    </row>
    <row r="1924" ht="15" customHeight="1" spans="17:17">
      <c r="Q1924" s="194"/>
    </row>
    <row r="1925" ht="15" customHeight="1" spans="17:17">
      <c r="Q1925" s="194"/>
    </row>
    <row r="1926" ht="15" customHeight="1" spans="17:17">
      <c r="Q1926" s="194"/>
    </row>
    <row r="1927" ht="15" customHeight="1" spans="17:17">
      <c r="Q1927" s="194"/>
    </row>
    <row r="1928" ht="15" customHeight="1" spans="17:17">
      <c r="Q1928" s="194"/>
    </row>
    <row r="1929" ht="15" customHeight="1" spans="17:17">
      <c r="Q1929" s="194"/>
    </row>
    <row r="1930" ht="15" customHeight="1" spans="17:17">
      <c r="Q1930" s="194"/>
    </row>
    <row r="1931" ht="15" customHeight="1" spans="17:17">
      <c r="Q1931" s="194"/>
    </row>
    <row r="1932" ht="15" customHeight="1" spans="17:17">
      <c r="Q1932" s="194"/>
    </row>
    <row r="1933" ht="15" customHeight="1" spans="17:17">
      <c r="Q1933" s="194"/>
    </row>
    <row r="1934" ht="15" customHeight="1" spans="17:17">
      <c r="Q1934" s="194"/>
    </row>
    <row r="1935" ht="15" customHeight="1" spans="17:17">
      <c r="Q1935" s="194"/>
    </row>
    <row r="1936" ht="15" customHeight="1" spans="17:17">
      <c r="Q1936" s="194"/>
    </row>
    <row r="1937" ht="15" customHeight="1" spans="17:17">
      <c r="Q1937" s="194"/>
    </row>
    <row r="1938" ht="15" customHeight="1" spans="17:17">
      <c r="Q1938" s="194"/>
    </row>
    <row r="1939" ht="15" customHeight="1" spans="17:17">
      <c r="Q1939" s="194"/>
    </row>
    <row r="1940" ht="15" customHeight="1" spans="17:17">
      <c r="Q1940" s="194"/>
    </row>
    <row r="1941" ht="15" customHeight="1" spans="17:17">
      <c r="Q1941" s="194"/>
    </row>
    <row r="1942" ht="15" customHeight="1" spans="17:17">
      <c r="Q1942" s="194"/>
    </row>
    <row r="1943" ht="15" customHeight="1" spans="17:17">
      <c r="Q1943" s="194"/>
    </row>
    <row r="1944" ht="15" customHeight="1" spans="17:17">
      <c r="Q1944" s="194"/>
    </row>
    <row r="1945" ht="15" customHeight="1" spans="17:17">
      <c r="Q1945" s="194"/>
    </row>
    <row r="1946" ht="15" customHeight="1" spans="17:17">
      <c r="Q1946" s="194"/>
    </row>
    <row r="1947" ht="15" customHeight="1" spans="17:17">
      <c r="Q1947" s="194"/>
    </row>
    <row r="1948" ht="15" customHeight="1" spans="17:17">
      <c r="Q1948" s="194"/>
    </row>
    <row r="1949" ht="15" customHeight="1" spans="17:17">
      <c r="Q1949" s="194"/>
    </row>
    <row r="1950" ht="15" customHeight="1" spans="17:17">
      <c r="Q1950" s="194"/>
    </row>
    <row r="1951" ht="15" customHeight="1" spans="17:17">
      <c r="Q1951" s="194"/>
    </row>
    <row r="1952" ht="15" customHeight="1" spans="17:17">
      <c r="Q1952" s="194"/>
    </row>
    <row r="1953" ht="15" customHeight="1" spans="17:17">
      <c r="Q1953" s="194"/>
    </row>
    <row r="1954" ht="15" customHeight="1" spans="17:17">
      <c r="Q1954" s="194"/>
    </row>
    <row r="1955" ht="15" customHeight="1" spans="17:17">
      <c r="Q1955" s="194"/>
    </row>
    <row r="1956" ht="15" customHeight="1" spans="17:17">
      <c r="Q1956" s="194"/>
    </row>
    <row r="1957" ht="15" customHeight="1" spans="17:17">
      <c r="Q1957" s="194"/>
    </row>
    <row r="1958" ht="15" customHeight="1" spans="17:17">
      <c r="Q1958" s="194"/>
    </row>
    <row r="1959" ht="15" customHeight="1" spans="17:17">
      <c r="Q1959" s="194"/>
    </row>
    <row r="1960" ht="15" customHeight="1" spans="17:17">
      <c r="Q1960" s="194"/>
    </row>
    <row r="1961" ht="15" customHeight="1" spans="17:17">
      <c r="Q1961" s="194"/>
    </row>
    <row r="1962" ht="15" customHeight="1" spans="17:17">
      <c r="Q1962" s="194"/>
    </row>
    <row r="1963" ht="15" customHeight="1" spans="17:17">
      <c r="Q1963" s="194"/>
    </row>
    <row r="1964" ht="15" customHeight="1" spans="17:17">
      <c r="Q1964" s="194"/>
    </row>
    <row r="1965" ht="15" customHeight="1" spans="17:17">
      <c r="Q1965" s="194"/>
    </row>
    <row r="1966" ht="15" customHeight="1" spans="17:17">
      <c r="Q1966" s="194"/>
    </row>
    <row r="1967" ht="15" customHeight="1" spans="17:17">
      <c r="Q1967" s="194"/>
    </row>
    <row r="1968" ht="15" customHeight="1" spans="17:17">
      <c r="Q1968" s="194"/>
    </row>
    <row r="1969" ht="15" customHeight="1" spans="17:17">
      <c r="Q1969" s="194"/>
    </row>
    <row r="1970" ht="15" customHeight="1" spans="17:17">
      <c r="Q1970" s="194"/>
    </row>
    <row r="1971" ht="15" customHeight="1" spans="17:17">
      <c r="Q1971" s="194"/>
    </row>
    <row r="1972" ht="15" customHeight="1" spans="17:17">
      <c r="Q1972" s="194"/>
    </row>
    <row r="1973" ht="15" customHeight="1" spans="17:17">
      <c r="Q1973" s="194"/>
    </row>
    <row r="1974" ht="15" customHeight="1" spans="17:17">
      <c r="Q1974" s="194"/>
    </row>
    <row r="1975" ht="15" customHeight="1" spans="17:17">
      <c r="Q1975" s="194"/>
    </row>
    <row r="1976" ht="15" customHeight="1" spans="17:17">
      <c r="Q1976" s="194"/>
    </row>
    <row r="1977" ht="15" customHeight="1" spans="17:17">
      <c r="Q1977" s="194"/>
    </row>
    <row r="1978" ht="15" customHeight="1" spans="17:17">
      <c r="Q1978" s="194"/>
    </row>
    <row r="1979" ht="15" customHeight="1" spans="17:17">
      <c r="Q1979" s="194"/>
    </row>
    <row r="1980" ht="15" customHeight="1" spans="17:17">
      <c r="Q1980" s="194"/>
    </row>
    <row r="1981" ht="15" customHeight="1" spans="17:17">
      <c r="Q1981" s="194"/>
    </row>
    <row r="1982" ht="15" customHeight="1" spans="17:17">
      <c r="Q1982" s="194"/>
    </row>
    <row r="1983" ht="15" customHeight="1" spans="17:17">
      <c r="Q1983" s="194"/>
    </row>
    <row r="1984" ht="15" customHeight="1" spans="17:17">
      <c r="Q1984" s="194"/>
    </row>
    <row r="1985" ht="15" customHeight="1" spans="17:17">
      <c r="Q1985" s="194"/>
    </row>
    <row r="1986" ht="15" customHeight="1" spans="17:17">
      <c r="Q1986" s="194"/>
    </row>
    <row r="1987" ht="15" customHeight="1" spans="17:17">
      <c r="Q1987" s="194"/>
    </row>
    <row r="1988" ht="15" customHeight="1" spans="17:17">
      <c r="Q1988" s="194"/>
    </row>
    <row r="1989" ht="15" customHeight="1" spans="17:17">
      <c r="Q1989" s="194"/>
    </row>
    <row r="1990" ht="15" customHeight="1" spans="17:17">
      <c r="Q1990" s="194"/>
    </row>
    <row r="1991" ht="15" customHeight="1" spans="17:17">
      <c r="Q1991" s="194"/>
    </row>
    <row r="1992" ht="15" customHeight="1" spans="17:17">
      <c r="Q1992" s="194"/>
    </row>
    <row r="1993" ht="15" customHeight="1" spans="17:17">
      <c r="Q1993" s="194"/>
    </row>
    <row r="1994" ht="15" customHeight="1" spans="17:17">
      <c r="Q1994" s="194"/>
    </row>
    <row r="1995" ht="15" customHeight="1" spans="17:17">
      <c r="Q1995" s="194"/>
    </row>
    <row r="1996" ht="15" customHeight="1" spans="17:17">
      <c r="Q1996" s="194"/>
    </row>
    <row r="1997" ht="15" customHeight="1" spans="17:17">
      <c r="Q1997" s="194"/>
    </row>
    <row r="1998" ht="15" customHeight="1" spans="17:17">
      <c r="Q1998" s="194"/>
    </row>
    <row r="1999" ht="15" customHeight="1" spans="17:17">
      <c r="Q1999" s="194"/>
    </row>
    <row r="2000" ht="15" customHeight="1" spans="17:17">
      <c r="Q2000" s="194"/>
    </row>
    <row r="2001" ht="15" customHeight="1" spans="17:17">
      <c r="Q2001" s="194"/>
    </row>
    <row r="2002" ht="15" customHeight="1" spans="17:17">
      <c r="Q2002" s="194"/>
    </row>
    <row r="2003" ht="15" customHeight="1" spans="17:17">
      <c r="Q2003" s="194"/>
    </row>
    <row r="2004" ht="15" customHeight="1" spans="17:17">
      <c r="Q2004" s="194"/>
    </row>
    <row r="2005" ht="15" customHeight="1" spans="17:17">
      <c r="Q2005" s="194"/>
    </row>
    <row r="2006" ht="15" customHeight="1" spans="17:17">
      <c r="Q2006" s="194"/>
    </row>
    <row r="2007" ht="15" customHeight="1" spans="17:17">
      <c r="Q2007" s="194"/>
    </row>
    <row r="2008" ht="15" customHeight="1" spans="17:17">
      <c r="Q2008" s="194"/>
    </row>
    <row r="2009" ht="15" customHeight="1" spans="17:17">
      <c r="Q2009" s="194"/>
    </row>
    <row r="2010" ht="15" customHeight="1" spans="17:17">
      <c r="Q2010" s="194"/>
    </row>
    <row r="2011" ht="15" customHeight="1" spans="17:17">
      <c r="Q2011" s="194"/>
    </row>
    <row r="2012" ht="15" customHeight="1" spans="17:17">
      <c r="Q2012" s="194"/>
    </row>
    <row r="2013" ht="15" customHeight="1" spans="17:17">
      <c r="Q2013" s="194"/>
    </row>
    <row r="2014" ht="15" customHeight="1" spans="17:17">
      <c r="Q2014" s="194"/>
    </row>
    <row r="2015" ht="15" customHeight="1" spans="17:17">
      <c r="Q2015" s="194"/>
    </row>
    <row r="2016" ht="15" customHeight="1" spans="17:17">
      <c r="Q2016" s="194"/>
    </row>
    <row r="2017" ht="15" customHeight="1" spans="17:17">
      <c r="Q2017" s="194"/>
    </row>
    <row r="2018" ht="15" customHeight="1" spans="17:17">
      <c r="Q2018" s="194"/>
    </row>
    <row r="2019" ht="15" customHeight="1" spans="17:17">
      <c r="Q2019" s="194"/>
    </row>
    <row r="2020" ht="15" customHeight="1" spans="17:17">
      <c r="Q2020" s="194"/>
    </row>
    <row r="2021" ht="15" customHeight="1" spans="17:17">
      <c r="Q2021" s="194"/>
    </row>
    <row r="2022" ht="15" customHeight="1" spans="17:17">
      <c r="Q2022" s="194"/>
    </row>
    <row r="2023" ht="15" customHeight="1" spans="17:17">
      <c r="Q2023" s="194"/>
    </row>
    <row r="2024" ht="15" customHeight="1" spans="17:17">
      <c r="Q2024" s="194"/>
    </row>
    <row r="2025" ht="15" customHeight="1" spans="17:17">
      <c r="Q2025" s="194"/>
    </row>
    <row r="2026" ht="15" customHeight="1" spans="17:17">
      <c r="Q2026" s="194"/>
    </row>
    <row r="2027" ht="15" customHeight="1" spans="17:17">
      <c r="Q2027" s="194"/>
    </row>
    <row r="2028" ht="15" customHeight="1" spans="17:17">
      <c r="Q2028" s="194"/>
    </row>
    <row r="2029" ht="15" customHeight="1" spans="17:17">
      <c r="Q2029" s="194"/>
    </row>
    <row r="2030" ht="15" customHeight="1" spans="17:17">
      <c r="Q2030" s="194"/>
    </row>
    <row r="2031" ht="15" customHeight="1" spans="17:17">
      <c r="Q2031" s="194"/>
    </row>
    <row r="2032" ht="15" customHeight="1" spans="17:17">
      <c r="Q2032" s="194"/>
    </row>
    <row r="2033" ht="15" customHeight="1" spans="17:17">
      <c r="Q2033" s="194"/>
    </row>
    <row r="2034" ht="15" customHeight="1" spans="17:17">
      <c r="Q2034" s="194"/>
    </row>
    <row r="2035" ht="15" customHeight="1" spans="17:17">
      <c r="Q2035" s="194"/>
    </row>
    <row r="2036" ht="15" customHeight="1" spans="17:17">
      <c r="Q2036" s="194"/>
    </row>
    <row r="2037" ht="15" customHeight="1" spans="17:17">
      <c r="Q2037" s="194"/>
    </row>
    <row r="2038" ht="15" customHeight="1" spans="17:17">
      <c r="Q2038" s="194"/>
    </row>
    <row r="2039" ht="15" customHeight="1" spans="17:17">
      <c r="Q2039" s="194"/>
    </row>
    <row r="2040" ht="15" customHeight="1" spans="17:17">
      <c r="Q2040" s="194"/>
    </row>
    <row r="2041" ht="15" customHeight="1" spans="17:17">
      <c r="Q2041" s="194"/>
    </row>
    <row r="2042" ht="15" customHeight="1" spans="17:17">
      <c r="Q2042" s="194"/>
    </row>
    <row r="2043" ht="15" customHeight="1" spans="17:17">
      <c r="Q2043" s="194"/>
    </row>
    <row r="2044" ht="15" customHeight="1" spans="17:17">
      <c r="Q2044" s="194"/>
    </row>
    <row r="2045" ht="15" customHeight="1" spans="17:17">
      <c r="Q2045" s="194"/>
    </row>
    <row r="2046" ht="15" customHeight="1" spans="17:17">
      <c r="Q2046" s="194"/>
    </row>
    <row r="2047" ht="15" customHeight="1" spans="17:17">
      <c r="Q2047" s="194"/>
    </row>
    <row r="2048" ht="15" customHeight="1" spans="17:17">
      <c r="Q2048" s="194"/>
    </row>
    <row r="2049" ht="15" customHeight="1" spans="17:17">
      <c r="Q2049" s="194"/>
    </row>
    <row r="2050" ht="15" customHeight="1" spans="17:17">
      <c r="Q2050" s="194"/>
    </row>
    <row r="2051" ht="15" customHeight="1" spans="17:17">
      <c r="Q2051" s="194"/>
    </row>
    <row r="2052" ht="15" customHeight="1" spans="17:17">
      <c r="Q2052" s="194"/>
    </row>
    <row r="2053" ht="15" customHeight="1" spans="17:17">
      <c r="Q2053" s="194"/>
    </row>
    <row r="2054" ht="15" customHeight="1" spans="17:17">
      <c r="Q2054" s="194"/>
    </row>
    <row r="2055" ht="15" customHeight="1" spans="17:17">
      <c r="Q2055" s="194"/>
    </row>
    <row r="2056" ht="15" customHeight="1" spans="17:17">
      <c r="Q2056" s="194"/>
    </row>
    <row r="2057" ht="15" customHeight="1" spans="17:17">
      <c r="Q2057" s="194"/>
    </row>
    <row r="2058" ht="15" customHeight="1" spans="17:17">
      <c r="Q2058" s="194"/>
    </row>
    <row r="2059" ht="15" customHeight="1" spans="17:17">
      <c r="Q2059" s="194"/>
    </row>
    <row r="2060" ht="15" customHeight="1" spans="17:17">
      <c r="Q2060" s="194"/>
    </row>
    <row r="2061" ht="15" customHeight="1" spans="17:17">
      <c r="Q2061" s="194"/>
    </row>
    <row r="2062" ht="15" customHeight="1" spans="17:17">
      <c r="Q2062" s="194"/>
    </row>
    <row r="2063" ht="15" customHeight="1" spans="17:17">
      <c r="Q2063" s="194"/>
    </row>
    <row r="2064" ht="15" customHeight="1" spans="17:17">
      <c r="Q2064" s="194"/>
    </row>
    <row r="2065" ht="15" customHeight="1" spans="17:17">
      <c r="Q2065" s="194"/>
    </row>
    <row r="2066" ht="15" customHeight="1" spans="17:17">
      <c r="Q2066" s="194"/>
    </row>
    <row r="2067" ht="15" customHeight="1" spans="17:17">
      <c r="Q2067" s="194"/>
    </row>
    <row r="2068" ht="15" customHeight="1" spans="17:17">
      <c r="Q2068" s="194"/>
    </row>
    <row r="2069" ht="15" customHeight="1" spans="17:17">
      <c r="Q2069" s="194"/>
    </row>
    <row r="2070" ht="15" customHeight="1" spans="17:17">
      <c r="Q2070" s="194"/>
    </row>
    <row r="2071" ht="15" customHeight="1" spans="17:17">
      <c r="Q2071" s="194"/>
    </row>
    <row r="2072" ht="15" customHeight="1" spans="17:17">
      <c r="Q2072" s="194"/>
    </row>
    <row r="2073" ht="15" customHeight="1" spans="17:17">
      <c r="Q2073" s="194"/>
    </row>
    <row r="2074" ht="15" customHeight="1" spans="17:17">
      <c r="Q2074" s="194"/>
    </row>
    <row r="2075" ht="15" customHeight="1" spans="17:17">
      <c r="Q2075" s="194"/>
    </row>
    <row r="2076" ht="15" customHeight="1" spans="17:17">
      <c r="Q2076" s="194"/>
    </row>
    <row r="2077" ht="15" customHeight="1" spans="17:17">
      <c r="Q2077" s="194"/>
    </row>
    <row r="2078" ht="15" customHeight="1" spans="17:17">
      <c r="Q2078" s="194"/>
    </row>
    <row r="2079" ht="15" customHeight="1" spans="17:17">
      <c r="Q2079" s="194"/>
    </row>
    <row r="2080" ht="15" customHeight="1" spans="17:17">
      <c r="Q2080" s="194"/>
    </row>
    <row r="2081" ht="15" customHeight="1" spans="17:17">
      <c r="Q2081" s="194"/>
    </row>
    <row r="2082" ht="15" customHeight="1" spans="17:17">
      <c r="Q2082" s="194"/>
    </row>
    <row r="2083" ht="15" customHeight="1" spans="17:17">
      <c r="Q2083" s="194"/>
    </row>
    <row r="2084" ht="15" customHeight="1" spans="17:17">
      <c r="Q2084" s="194"/>
    </row>
    <row r="2085" ht="15" customHeight="1" spans="17:17">
      <c r="Q2085" s="194"/>
    </row>
    <row r="2086" ht="15" customHeight="1" spans="17:17">
      <c r="Q2086" s="194"/>
    </row>
    <row r="2087" ht="15" customHeight="1" spans="17:17">
      <c r="Q2087" s="194"/>
    </row>
    <row r="2088" ht="15" customHeight="1" spans="17:17">
      <c r="Q2088" s="194"/>
    </row>
    <row r="2089" ht="15" customHeight="1" spans="17:17">
      <c r="Q2089" s="194"/>
    </row>
    <row r="2090" ht="15" customHeight="1" spans="17:17">
      <c r="Q2090" s="194"/>
    </row>
    <row r="2091" ht="15" customHeight="1" spans="17:17">
      <c r="Q2091" s="194"/>
    </row>
    <row r="2092" ht="15" customHeight="1" spans="17:17">
      <c r="Q2092" s="194"/>
    </row>
    <row r="2093" ht="15" customHeight="1" spans="17:17">
      <c r="Q2093" s="194"/>
    </row>
    <row r="2094" ht="15" customHeight="1" spans="17:17">
      <c r="Q2094" s="194"/>
    </row>
    <row r="2095" ht="15" customHeight="1" spans="17:17">
      <c r="Q2095" s="194"/>
    </row>
    <row r="2096" ht="15" customHeight="1" spans="17:17">
      <c r="Q2096" s="194"/>
    </row>
    <row r="2097" ht="15" customHeight="1" spans="17:17">
      <c r="Q2097" s="194"/>
    </row>
    <row r="2098" ht="15" customHeight="1" spans="17:17">
      <c r="Q2098" s="194"/>
    </row>
    <row r="2099" ht="15" customHeight="1" spans="17:17">
      <c r="Q2099" s="194"/>
    </row>
    <row r="2100" ht="15" customHeight="1" spans="17:17">
      <c r="Q2100" s="194"/>
    </row>
    <row r="2101" ht="15" customHeight="1" spans="17:17">
      <c r="Q2101" s="194"/>
    </row>
    <row r="2102" ht="15" customHeight="1" spans="17:17">
      <c r="Q2102" s="194"/>
    </row>
    <row r="2103" ht="15" customHeight="1" spans="17:17">
      <c r="Q2103" s="194"/>
    </row>
    <row r="2104" ht="15" customHeight="1" spans="17:17">
      <c r="Q2104" s="194"/>
    </row>
    <row r="2105" ht="15" customHeight="1" spans="17:17">
      <c r="Q2105" s="194"/>
    </row>
    <row r="2106" ht="15" customHeight="1" spans="17:17">
      <c r="Q2106" s="194"/>
    </row>
    <row r="2107" ht="15" customHeight="1" spans="17:17">
      <c r="Q2107" s="194"/>
    </row>
    <row r="2108" ht="15" customHeight="1" spans="17:17">
      <c r="Q2108" s="194"/>
    </row>
    <row r="2109" ht="15" customHeight="1" spans="17:17">
      <c r="Q2109" s="194"/>
    </row>
    <row r="2110" ht="15" customHeight="1" spans="17:17">
      <c r="Q2110" s="194"/>
    </row>
    <row r="2111" ht="15" customHeight="1" spans="17:17">
      <c r="Q2111" s="194"/>
    </row>
    <row r="2112" ht="15" customHeight="1" spans="17:17">
      <c r="Q2112" s="194"/>
    </row>
    <row r="2113" ht="15" customHeight="1" spans="17:17">
      <c r="Q2113" s="194"/>
    </row>
    <row r="2114" ht="15" customHeight="1" spans="17:17">
      <c r="Q2114" s="194"/>
    </row>
    <row r="2115" ht="15" customHeight="1" spans="17:17">
      <c r="Q2115" s="194"/>
    </row>
    <row r="2116" ht="15" customHeight="1" spans="17:17">
      <c r="Q2116" s="194"/>
    </row>
    <row r="2117" ht="15" customHeight="1" spans="17:17">
      <c r="Q2117" s="194"/>
    </row>
    <row r="2118" ht="15" customHeight="1" spans="17:17">
      <c r="Q2118" s="194"/>
    </row>
    <row r="2119" ht="15" customHeight="1" spans="17:17">
      <c r="Q2119" s="194"/>
    </row>
    <row r="2120" ht="15" customHeight="1" spans="17:17">
      <c r="Q2120" s="194"/>
    </row>
    <row r="2121" ht="15" customHeight="1" spans="17:17">
      <c r="Q2121" s="194"/>
    </row>
    <row r="2122" ht="15" customHeight="1" spans="17:17">
      <c r="Q2122" s="194"/>
    </row>
    <row r="2123" ht="15" customHeight="1" spans="17:17">
      <c r="Q2123" s="194"/>
    </row>
    <row r="2124" ht="15" customHeight="1" spans="17:17">
      <c r="Q2124" s="194"/>
    </row>
    <row r="2125" ht="15" customHeight="1" spans="17:17">
      <c r="Q2125" s="194"/>
    </row>
    <row r="2126" ht="15" customHeight="1" spans="17:17">
      <c r="Q2126" s="194"/>
    </row>
    <row r="2127" ht="15" customHeight="1" spans="17:17">
      <c r="Q2127" s="194"/>
    </row>
    <row r="2128" ht="15" customHeight="1" spans="17:17">
      <c r="Q2128" s="194"/>
    </row>
    <row r="2129" ht="15" customHeight="1" spans="17:17">
      <c r="Q2129" s="194"/>
    </row>
    <row r="2130" ht="15" customHeight="1" spans="17:17">
      <c r="Q2130" s="194"/>
    </row>
    <row r="2131" ht="15" customHeight="1" spans="17:17">
      <c r="Q2131" s="194"/>
    </row>
    <row r="2132" ht="15" customHeight="1" spans="17:17">
      <c r="Q2132" s="194"/>
    </row>
    <row r="2133" ht="15" customHeight="1" spans="17:17">
      <c r="Q2133" s="194"/>
    </row>
    <row r="2134" ht="15" customHeight="1" spans="17:17">
      <c r="Q2134" s="194"/>
    </row>
    <row r="2135" ht="15" customHeight="1" spans="17:17">
      <c r="Q2135" s="194"/>
    </row>
    <row r="2136" ht="15" customHeight="1" spans="17:17">
      <c r="Q2136" s="194"/>
    </row>
    <row r="2137" ht="15" customHeight="1" spans="17:17">
      <c r="Q2137" s="194"/>
    </row>
    <row r="2138" ht="15" customHeight="1" spans="17:17">
      <c r="Q2138" s="194"/>
    </row>
    <row r="2139" ht="15" customHeight="1" spans="17:17">
      <c r="Q2139" s="194"/>
    </row>
    <row r="2140" ht="15" customHeight="1" spans="17:17">
      <c r="Q2140" s="194"/>
    </row>
    <row r="2141" ht="15" customHeight="1" spans="17:17">
      <c r="Q2141" s="194"/>
    </row>
    <row r="2142" ht="15" customHeight="1" spans="17:17">
      <c r="Q2142" s="194"/>
    </row>
    <row r="2143" ht="15" customHeight="1" spans="17:17">
      <c r="Q2143" s="194"/>
    </row>
    <row r="2144" ht="15" customHeight="1" spans="17:17">
      <c r="Q2144" s="194"/>
    </row>
    <row r="2145" ht="15" customHeight="1" spans="17:17">
      <c r="Q2145" s="194"/>
    </row>
    <row r="2146" ht="15" customHeight="1" spans="17:17">
      <c r="Q2146" s="194"/>
    </row>
    <row r="2147" ht="15" customHeight="1" spans="17:17">
      <c r="Q2147" s="194"/>
    </row>
    <row r="2148" ht="15" customHeight="1" spans="17:17">
      <c r="Q2148" s="194"/>
    </row>
    <row r="2149" ht="15" customHeight="1" spans="17:17">
      <c r="Q2149" s="194"/>
    </row>
    <row r="2150" ht="15" customHeight="1" spans="17:17">
      <c r="Q2150" s="194"/>
    </row>
    <row r="2151" ht="15" customHeight="1" spans="17:17">
      <c r="Q2151" s="194"/>
    </row>
    <row r="2152" ht="15" customHeight="1" spans="17:17">
      <c r="Q2152" s="194"/>
    </row>
    <row r="2153" ht="15" customHeight="1" spans="17:17">
      <c r="Q2153" s="194"/>
    </row>
    <row r="2154" ht="15" customHeight="1" spans="17:17">
      <c r="Q2154" s="194"/>
    </row>
    <row r="2155" ht="15" customHeight="1" spans="17:17">
      <c r="Q2155" s="194"/>
    </row>
    <row r="2156" ht="15" customHeight="1" spans="17:17">
      <c r="Q2156" s="194"/>
    </row>
    <row r="2157" ht="15" customHeight="1" spans="17:17">
      <c r="Q2157" s="194"/>
    </row>
    <row r="2158" ht="15" customHeight="1" spans="17:17">
      <c r="Q2158" s="194"/>
    </row>
    <row r="2159" ht="15" customHeight="1" spans="17:17">
      <c r="Q2159" s="194"/>
    </row>
    <row r="2160" ht="15" customHeight="1" spans="17:17">
      <c r="Q2160" s="194"/>
    </row>
    <row r="2161" ht="15" customHeight="1" spans="17:17">
      <c r="Q2161" s="194"/>
    </row>
    <row r="2162" ht="15" customHeight="1" spans="17:17">
      <c r="Q2162" s="194"/>
    </row>
    <row r="2163" ht="15" customHeight="1" spans="17:17">
      <c r="Q2163" s="194"/>
    </row>
    <row r="2164" ht="15" customHeight="1" spans="17:17">
      <c r="Q2164" s="194"/>
    </row>
    <row r="2165" ht="15" customHeight="1" spans="17:17">
      <c r="Q2165" s="194"/>
    </row>
    <row r="2166" ht="15" customHeight="1" spans="17:17">
      <c r="Q2166" s="194"/>
    </row>
    <row r="2167" ht="15" customHeight="1" spans="17:17">
      <c r="Q2167" s="194"/>
    </row>
    <row r="2168" ht="15" customHeight="1" spans="17:17">
      <c r="Q2168" s="194"/>
    </row>
    <row r="2169" ht="15" customHeight="1" spans="17:17">
      <c r="Q2169" s="194"/>
    </row>
    <row r="2170" ht="15" customHeight="1" spans="17:17">
      <c r="Q2170" s="194"/>
    </row>
    <row r="2171" ht="15" customHeight="1" spans="17:17">
      <c r="Q2171" s="194"/>
    </row>
    <row r="2172" ht="15" customHeight="1" spans="17:17">
      <c r="Q2172" s="194"/>
    </row>
    <row r="2173" ht="15" customHeight="1" spans="17:17">
      <c r="Q2173" s="194"/>
    </row>
    <row r="2174" ht="15" customHeight="1" spans="17:17">
      <c r="Q2174" s="194"/>
    </row>
    <row r="2175" ht="15" customHeight="1" spans="17:17">
      <c r="Q2175" s="194"/>
    </row>
    <row r="2176" ht="15" customHeight="1" spans="17:17">
      <c r="Q2176" s="194"/>
    </row>
    <row r="2177" ht="15" customHeight="1" spans="17:17">
      <c r="Q2177" s="194"/>
    </row>
    <row r="2178" ht="15" customHeight="1" spans="17:17">
      <c r="Q2178" s="194"/>
    </row>
    <row r="2179" ht="15" customHeight="1" spans="17:17">
      <c r="Q2179" s="194"/>
    </row>
    <row r="2180" ht="15" customHeight="1" spans="17:17">
      <c r="Q2180" s="194"/>
    </row>
    <row r="2181" ht="15" customHeight="1" spans="17:17">
      <c r="Q2181" s="194"/>
    </row>
    <row r="2182" ht="15" customHeight="1" spans="17:17">
      <c r="Q2182" s="194"/>
    </row>
    <row r="2183" ht="15" customHeight="1" spans="17:17">
      <c r="Q2183" s="194"/>
    </row>
    <row r="2184" ht="15" customHeight="1" spans="17:17">
      <c r="Q2184" s="194"/>
    </row>
    <row r="2185" ht="15" customHeight="1" spans="17:17">
      <c r="Q2185" s="194"/>
    </row>
    <row r="2186" ht="15" customHeight="1" spans="17:17">
      <c r="Q2186" s="194"/>
    </row>
    <row r="2187" ht="15" customHeight="1" spans="17:17">
      <c r="Q2187" s="194"/>
    </row>
    <row r="2188" ht="15" customHeight="1" spans="17:17">
      <c r="Q2188" s="194"/>
    </row>
    <row r="2189" ht="15" customHeight="1" spans="17:17">
      <c r="Q2189" s="194"/>
    </row>
    <row r="2190" ht="15" customHeight="1" spans="17:17">
      <c r="Q2190" s="194"/>
    </row>
    <row r="2191" ht="15" customHeight="1" spans="17:17">
      <c r="Q2191" s="194"/>
    </row>
    <row r="2192" ht="15" customHeight="1" spans="17:17">
      <c r="Q2192" s="194"/>
    </row>
    <row r="2193" ht="15" customHeight="1" spans="17:17">
      <c r="Q2193" s="194"/>
    </row>
    <row r="2194" ht="15" customHeight="1" spans="17:17">
      <c r="Q2194" s="194"/>
    </row>
    <row r="2195" ht="15" customHeight="1" spans="17:17">
      <c r="Q2195" s="194"/>
    </row>
    <row r="2196" ht="15" customHeight="1" spans="17:17">
      <c r="Q2196" s="194"/>
    </row>
    <row r="2197" ht="15" customHeight="1" spans="17:17">
      <c r="Q2197" s="194"/>
    </row>
    <row r="2198" ht="15" customHeight="1" spans="17:17">
      <c r="Q2198" s="194"/>
    </row>
    <row r="2199" ht="15" customHeight="1" spans="17:17">
      <c r="Q2199" s="194"/>
    </row>
    <row r="2200" ht="15" customHeight="1" spans="17:17">
      <c r="Q2200" s="194"/>
    </row>
    <row r="2201" ht="15" customHeight="1" spans="17:17">
      <c r="Q2201" s="194"/>
    </row>
    <row r="2202" ht="15" customHeight="1" spans="17:17">
      <c r="Q2202" s="194"/>
    </row>
    <row r="2203" ht="15" customHeight="1" spans="17:17">
      <c r="Q2203" s="194"/>
    </row>
    <row r="2204" ht="15" customHeight="1" spans="17:17">
      <c r="Q2204" s="194"/>
    </row>
    <row r="2205" ht="15" customHeight="1" spans="17:17">
      <c r="Q2205" s="194"/>
    </row>
    <row r="2206" ht="15" customHeight="1" spans="17:17">
      <c r="Q2206" s="194"/>
    </row>
    <row r="2207" ht="15" customHeight="1" spans="17:17">
      <c r="Q2207" s="194"/>
    </row>
    <row r="2208" ht="15" customHeight="1" spans="17:17">
      <c r="Q2208" s="194"/>
    </row>
    <row r="2209" ht="15" customHeight="1" spans="17:17">
      <c r="Q2209" s="194"/>
    </row>
    <row r="2210" ht="15" customHeight="1" spans="17:17">
      <c r="Q2210" s="194"/>
    </row>
    <row r="2211" ht="15" customHeight="1" spans="17:17">
      <c r="Q2211" s="194"/>
    </row>
    <row r="2212" ht="15" customHeight="1" spans="17:17">
      <c r="Q2212" s="194"/>
    </row>
    <row r="2213" ht="15" customHeight="1" spans="17:17">
      <c r="Q2213" s="194"/>
    </row>
    <row r="2214" ht="15" customHeight="1" spans="17:17">
      <c r="Q2214" s="194"/>
    </row>
    <row r="2215" ht="15" customHeight="1" spans="17:17">
      <c r="Q2215" s="194"/>
    </row>
    <row r="2216" ht="15" customHeight="1" spans="17:17">
      <c r="Q2216" s="194"/>
    </row>
    <row r="2217" ht="15" customHeight="1" spans="17:17">
      <c r="Q2217" s="194"/>
    </row>
    <row r="2218" ht="15" customHeight="1" spans="17:17">
      <c r="Q2218" s="194"/>
    </row>
    <row r="2219" ht="15" customHeight="1" spans="17:17">
      <c r="Q2219" s="194"/>
    </row>
    <row r="2220" ht="15" customHeight="1" spans="17:17">
      <c r="Q2220" s="194"/>
    </row>
    <row r="2221" ht="15" customHeight="1" spans="17:17">
      <c r="Q2221" s="194"/>
    </row>
    <row r="2222" ht="15" customHeight="1" spans="17:17">
      <c r="Q2222" s="194"/>
    </row>
    <row r="2223" ht="15" customHeight="1" spans="17:17">
      <c r="Q2223" s="194"/>
    </row>
    <row r="2224" ht="15" customHeight="1" spans="17:17">
      <c r="Q2224" s="194"/>
    </row>
    <row r="2225" ht="15" customHeight="1" spans="17:17">
      <c r="Q2225" s="194"/>
    </row>
    <row r="2226" ht="15" customHeight="1" spans="17:17">
      <c r="Q2226" s="194"/>
    </row>
    <row r="2227" ht="15" customHeight="1" spans="17:17">
      <c r="Q2227" s="194"/>
    </row>
    <row r="2228" ht="15" customHeight="1" spans="17:17">
      <c r="Q2228" s="194"/>
    </row>
    <row r="2229" ht="15" customHeight="1" spans="17:17">
      <c r="Q2229" s="194"/>
    </row>
    <row r="2230" ht="15" customHeight="1" spans="17:17">
      <c r="Q2230" s="194"/>
    </row>
    <row r="2231" ht="15" customHeight="1" spans="17:17">
      <c r="Q2231" s="194"/>
    </row>
    <row r="2232" ht="15" customHeight="1" spans="17:17">
      <c r="Q2232" s="194"/>
    </row>
    <row r="2233" ht="15" customHeight="1" spans="17:17">
      <c r="Q2233" s="194"/>
    </row>
    <row r="2234" ht="15" customHeight="1" spans="17:17">
      <c r="Q2234" s="194"/>
    </row>
    <row r="2235" ht="15" customHeight="1" spans="17:17">
      <c r="Q2235" s="194"/>
    </row>
    <row r="2236" ht="15" customHeight="1" spans="17:17">
      <c r="Q2236" s="194"/>
    </row>
    <row r="2237" ht="15" customHeight="1" spans="17:17">
      <c r="Q2237" s="194"/>
    </row>
    <row r="2238" ht="15" customHeight="1" spans="17:17">
      <c r="Q2238" s="194"/>
    </row>
    <row r="2239" ht="15" customHeight="1" spans="17:17">
      <c r="Q2239" s="194"/>
    </row>
    <row r="2240" ht="15" customHeight="1" spans="17:17">
      <c r="Q2240" s="194"/>
    </row>
    <row r="2241" ht="15" customHeight="1" spans="17:17">
      <c r="Q2241" s="194"/>
    </row>
    <row r="2242" ht="15" customHeight="1" spans="17:17">
      <c r="Q2242" s="194"/>
    </row>
    <row r="2243" ht="15" customHeight="1" spans="17:17">
      <c r="Q2243" s="194"/>
    </row>
    <row r="2244" ht="15" customHeight="1" spans="17:17">
      <c r="Q2244" s="194"/>
    </row>
    <row r="2245" ht="15" customHeight="1" spans="17:17">
      <c r="Q2245" s="194"/>
    </row>
    <row r="2246" ht="15" customHeight="1" spans="17:17">
      <c r="Q2246" s="194"/>
    </row>
    <row r="2247" ht="15" customHeight="1" spans="17:17">
      <c r="Q2247" s="194"/>
    </row>
    <row r="2248" ht="15" customHeight="1" spans="17:17">
      <c r="Q2248" s="194"/>
    </row>
    <row r="2249" ht="15" customHeight="1" spans="17:17">
      <c r="Q2249" s="194"/>
    </row>
    <row r="2250" ht="15" customHeight="1" spans="17:17">
      <c r="Q2250" s="194"/>
    </row>
    <row r="2251" ht="15" customHeight="1" spans="17:17">
      <c r="Q2251" s="194"/>
    </row>
    <row r="2252" ht="15" customHeight="1" spans="17:17">
      <c r="Q2252" s="194"/>
    </row>
    <row r="2253" ht="15" customHeight="1" spans="17:17">
      <c r="Q2253" s="194"/>
    </row>
    <row r="2254" ht="15" customHeight="1" spans="17:17">
      <c r="Q2254" s="194"/>
    </row>
    <row r="2255" ht="15" customHeight="1" spans="17:17">
      <c r="Q2255" s="194"/>
    </row>
    <row r="2256" ht="15" customHeight="1" spans="17:17">
      <c r="Q2256" s="194"/>
    </row>
    <row r="2257" ht="15" customHeight="1" spans="17:17">
      <c r="Q2257" s="194"/>
    </row>
    <row r="2258" ht="15" customHeight="1" spans="17:17">
      <c r="Q2258" s="194"/>
    </row>
    <row r="2259" ht="15" customHeight="1" spans="17:17">
      <c r="Q2259" s="194"/>
    </row>
    <row r="2260" ht="15" customHeight="1" spans="17:17">
      <c r="Q2260" s="194"/>
    </row>
    <row r="2261" ht="15" customHeight="1" spans="17:17">
      <c r="Q2261" s="194"/>
    </row>
    <row r="2262" ht="15" customHeight="1" spans="17:17">
      <c r="Q2262" s="194"/>
    </row>
    <row r="2263" ht="15" customHeight="1" spans="17:17">
      <c r="Q2263" s="194"/>
    </row>
    <row r="2264" ht="15" customHeight="1" spans="17:17">
      <c r="Q2264" s="194"/>
    </row>
    <row r="2265" ht="15" customHeight="1" spans="17:17">
      <c r="Q2265" s="194"/>
    </row>
    <row r="2266" ht="15" customHeight="1" spans="17:17">
      <c r="Q2266" s="194"/>
    </row>
    <row r="2267" ht="15" customHeight="1" spans="17:17">
      <c r="Q2267" s="194"/>
    </row>
    <row r="2268" ht="15" customHeight="1" spans="17:17">
      <c r="Q2268" s="194"/>
    </row>
    <row r="2269" ht="15" customHeight="1" spans="17:17">
      <c r="Q2269" s="194"/>
    </row>
    <row r="2270" ht="15" customHeight="1" spans="17:17">
      <c r="Q2270" s="194"/>
    </row>
    <row r="2271" ht="15" customHeight="1" spans="17:17">
      <c r="Q2271" s="194"/>
    </row>
    <row r="2272" ht="15" customHeight="1" spans="17:17">
      <c r="Q2272" s="194"/>
    </row>
    <row r="2273" ht="15" customHeight="1" spans="17:17">
      <c r="Q2273" s="194"/>
    </row>
    <row r="2274" ht="15" customHeight="1" spans="17:17">
      <c r="Q2274" s="194"/>
    </row>
    <row r="2275" ht="15" customHeight="1" spans="17:17">
      <c r="Q2275" s="194"/>
    </row>
    <row r="2276" ht="15" customHeight="1" spans="17:17">
      <c r="Q2276" s="194"/>
    </row>
    <row r="2277" ht="15" customHeight="1" spans="17:17">
      <c r="Q2277" s="194"/>
    </row>
    <row r="2278" ht="15" customHeight="1" spans="17:17">
      <c r="Q2278" s="194"/>
    </row>
    <row r="2279" ht="15" customHeight="1" spans="17:17">
      <c r="Q2279" s="194"/>
    </row>
    <row r="2280" ht="15" customHeight="1" spans="17:17">
      <c r="Q2280" s="194"/>
    </row>
    <row r="2281" ht="15" customHeight="1" spans="17:17">
      <c r="Q2281" s="194"/>
    </row>
    <row r="2282" ht="15" customHeight="1" spans="17:17">
      <c r="Q2282" s="194"/>
    </row>
    <row r="2283" ht="15" customHeight="1" spans="17:17">
      <c r="Q2283" s="194"/>
    </row>
    <row r="2284" ht="15" customHeight="1" spans="17:17">
      <c r="Q2284" s="194"/>
    </row>
    <row r="2285" ht="15" customHeight="1" spans="17:17">
      <c r="Q2285" s="194"/>
    </row>
    <row r="2286" ht="15" customHeight="1" spans="17:17">
      <c r="Q2286" s="194"/>
    </row>
    <row r="2287" ht="15" customHeight="1" spans="17:17">
      <c r="Q2287" s="194"/>
    </row>
    <row r="2288" ht="15" customHeight="1" spans="17:17">
      <c r="Q2288" s="194"/>
    </row>
    <row r="2289" ht="15" customHeight="1" spans="17:17">
      <c r="Q2289" s="194"/>
    </row>
    <row r="2290" ht="15" customHeight="1" spans="17:17">
      <c r="Q2290" s="194"/>
    </row>
    <row r="2291" ht="15" customHeight="1" spans="17:17">
      <c r="Q2291" s="194"/>
    </row>
    <row r="2292" ht="15" customHeight="1" spans="17:17">
      <c r="Q2292" s="194"/>
    </row>
    <row r="2293" ht="15" customHeight="1" spans="17:17">
      <c r="Q2293" s="194"/>
    </row>
    <row r="2294" ht="15" customHeight="1" spans="17:17">
      <c r="Q2294" s="194"/>
    </row>
    <row r="2295" ht="15" customHeight="1" spans="17:17">
      <c r="Q2295" s="194"/>
    </row>
    <row r="2296" ht="15" customHeight="1" spans="17:17">
      <c r="Q2296" s="194"/>
    </row>
    <row r="2297" ht="15" customHeight="1" spans="17:17">
      <c r="Q2297" s="194"/>
    </row>
    <row r="2298" ht="15" customHeight="1" spans="17:17">
      <c r="Q2298" s="194"/>
    </row>
    <row r="2299" ht="15" customHeight="1" spans="17:17">
      <c r="Q2299" s="194"/>
    </row>
    <row r="2300" ht="15" customHeight="1" spans="17:17">
      <c r="Q2300" s="194"/>
    </row>
    <row r="2301" ht="15" customHeight="1" spans="17:17">
      <c r="Q2301" s="194"/>
    </row>
    <row r="2302" ht="15" customHeight="1" spans="17:17">
      <c r="Q2302" s="194"/>
    </row>
    <row r="2303" ht="15" customHeight="1" spans="17:17">
      <c r="Q2303" s="194"/>
    </row>
    <row r="2304" ht="15" customHeight="1" spans="17:17">
      <c r="Q2304" s="194"/>
    </row>
    <row r="2305" ht="15" customHeight="1" spans="17:17">
      <c r="Q2305" s="194"/>
    </row>
    <row r="2306" ht="15" customHeight="1" spans="17:17">
      <c r="Q2306" s="194"/>
    </row>
    <row r="2307" ht="15" customHeight="1" spans="17:17">
      <c r="Q2307" s="194"/>
    </row>
    <row r="2308" ht="15" customHeight="1" spans="17:17">
      <c r="Q2308" s="194"/>
    </row>
    <row r="2309" ht="15" customHeight="1" spans="17:17">
      <c r="Q2309" s="194"/>
    </row>
    <row r="2310" ht="15" customHeight="1" spans="17:17">
      <c r="Q2310" s="194"/>
    </row>
    <row r="2311" ht="15" customHeight="1" spans="17:17">
      <c r="Q2311" s="194"/>
    </row>
    <row r="2312" ht="15" customHeight="1" spans="17:17">
      <c r="Q2312" s="194"/>
    </row>
    <row r="2313" ht="15" customHeight="1" spans="17:17">
      <c r="Q2313" s="194"/>
    </row>
    <row r="2314" ht="15" customHeight="1" spans="17:17">
      <c r="Q2314" s="194"/>
    </row>
    <row r="2315" ht="15" customHeight="1" spans="17:17">
      <c r="Q2315" s="194"/>
    </row>
    <row r="2316" ht="15" customHeight="1" spans="17:17">
      <c r="Q2316" s="194"/>
    </row>
    <row r="2317" ht="15" customHeight="1" spans="17:17">
      <c r="Q2317" s="194"/>
    </row>
    <row r="2318" ht="15" customHeight="1" spans="17:17">
      <c r="Q2318" s="194"/>
    </row>
    <row r="2319" ht="15" customHeight="1" spans="17:17">
      <c r="Q2319" s="194"/>
    </row>
    <row r="2320" ht="15" customHeight="1" spans="17:17">
      <c r="Q2320" s="194"/>
    </row>
    <row r="2321" ht="15" customHeight="1" spans="17:17">
      <c r="Q2321" s="194"/>
    </row>
    <row r="2322" ht="15" customHeight="1" spans="17:17">
      <c r="Q2322" s="194"/>
    </row>
    <row r="2323" ht="15" customHeight="1" spans="17:17">
      <c r="Q2323" s="194"/>
    </row>
    <row r="2324" ht="15" customHeight="1" spans="17:17">
      <c r="Q2324" s="194"/>
    </row>
    <row r="2325" ht="15" customHeight="1" spans="17:17">
      <c r="Q2325" s="194"/>
    </row>
    <row r="2326" ht="15" customHeight="1" spans="17:17">
      <c r="Q2326" s="194"/>
    </row>
    <row r="2327" ht="15" customHeight="1" spans="17:17">
      <c r="Q2327" s="194"/>
    </row>
    <row r="2328" ht="15" customHeight="1" spans="17:17">
      <c r="Q2328" s="194"/>
    </row>
    <row r="2329" ht="15" customHeight="1" spans="17:17">
      <c r="Q2329" s="194"/>
    </row>
    <row r="2330" ht="15" customHeight="1" spans="17:17">
      <c r="Q2330" s="194"/>
    </row>
    <row r="2331" ht="15" customHeight="1" spans="17:17">
      <c r="Q2331" s="194"/>
    </row>
    <row r="2332" ht="15" customHeight="1" spans="17:17">
      <c r="Q2332" s="194"/>
    </row>
    <row r="2333" ht="15" customHeight="1" spans="17:17">
      <c r="Q2333" s="194"/>
    </row>
    <row r="2334" ht="15" customHeight="1" spans="17:17">
      <c r="Q2334" s="194"/>
    </row>
    <row r="2335" ht="15" customHeight="1" spans="17:17">
      <c r="Q2335" s="194"/>
    </row>
    <row r="2336" ht="15" customHeight="1" spans="17:17">
      <c r="Q2336" s="194"/>
    </row>
    <row r="2337" ht="15" customHeight="1" spans="17:17">
      <c r="Q2337" s="194"/>
    </row>
    <row r="2338" ht="15" customHeight="1" spans="17:17">
      <c r="Q2338" s="194"/>
    </row>
    <row r="2339" ht="15" customHeight="1" spans="17:17">
      <c r="Q2339" s="194"/>
    </row>
    <row r="2340" ht="15" customHeight="1" spans="17:17">
      <c r="Q2340" s="194"/>
    </row>
    <row r="2341" ht="15" customHeight="1" spans="17:17">
      <c r="Q2341" s="194"/>
    </row>
    <row r="2342" ht="15" customHeight="1" spans="17:17">
      <c r="Q2342" s="194"/>
    </row>
    <row r="2343" ht="15" customHeight="1" spans="17:17">
      <c r="Q2343" s="194"/>
    </row>
    <row r="2344" ht="15" customHeight="1" spans="17:17">
      <c r="Q2344" s="194"/>
    </row>
    <row r="2345" ht="15" customHeight="1" spans="17:17">
      <c r="Q2345" s="194"/>
    </row>
    <row r="2346" ht="15" customHeight="1" spans="17:17">
      <c r="Q2346" s="194"/>
    </row>
    <row r="2347" ht="15" customHeight="1" spans="17:17">
      <c r="Q2347" s="194"/>
    </row>
    <row r="2348" ht="15" customHeight="1" spans="17:17">
      <c r="Q2348" s="194"/>
    </row>
    <row r="2349" ht="15" customHeight="1" spans="17:17">
      <c r="Q2349" s="194"/>
    </row>
    <row r="2350" ht="15" customHeight="1" spans="17:17">
      <c r="Q2350" s="194"/>
    </row>
    <row r="2351" ht="15" customHeight="1" spans="17:17">
      <c r="Q2351" s="194"/>
    </row>
    <row r="2352" ht="15" customHeight="1" spans="17:17">
      <c r="Q2352" s="194"/>
    </row>
    <row r="2353" ht="15" customHeight="1" spans="17:17">
      <c r="Q2353" s="194"/>
    </row>
    <row r="2354" ht="15" customHeight="1" spans="17:17">
      <c r="Q2354" s="194"/>
    </row>
    <row r="2355" ht="15" customHeight="1" spans="17:17">
      <c r="Q2355" s="194"/>
    </row>
    <row r="2356" ht="15" customHeight="1" spans="17:17">
      <c r="Q2356" s="194"/>
    </row>
    <row r="2357" ht="15" customHeight="1" spans="17:17">
      <c r="Q2357" s="194"/>
    </row>
    <row r="2358" ht="15" customHeight="1" spans="17:17">
      <c r="Q2358" s="194"/>
    </row>
    <row r="2359" ht="15" customHeight="1" spans="17:17">
      <c r="Q2359" s="194"/>
    </row>
    <row r="2360" ht="15" customHeight="1" spans="17:17">
      <c r="Q2360" s="194"/>
    </row>
    <row r="2361" ht="15" customHeight="1" spans="17:17">
      <c r="Q2361" s="194"/>
    </row>
    <row r="2362" ht="15" customHeight="1" spans="17:17">
      <c r="Q2362" s="194"/>
    </row>
    <row r="2363" ht="15" customHeight="1" spans="17:17">
      <c r="Q2363" s="194"/>
    </row>
    <row r="2364" ht="15" customHeight="1" spans="17:17">
      <c r="Q2364" s="194"/>
    </row>
    <row r="2365" ht="15" customHeight="1" spans="17:17">
      <c r="Q2365" s="194"/>
    </row>
    <row r="2366" ht="15" customHeight="1" spans="17:17">
      <c r="Q2366" s="194"/>
    </row>
    <row r="2367" ht="15" customHeight="1" spans="17:17">
      <c r="Q2367" s="194"/>
    </row>
    <row r="2368" ht="15" customHeight="1" spans="17:17">
      <c r="Q2368" s="194"/>
    </row>
    <row r="2369" ht="15" customHeight="1" spans="17:17">
      <c r="Q2369" s="194"/>
    </row>
    <row r="2370" ht="15" customHeight="1" spans="17:17">
      <c r="Q2370" s="194"/>
    </row>
    <row r="2371" ht="15" customHeight="1" spans="17:17">
      <c r="Q2371" s="194"/>
    </row>
    <row r="2372" ht="15" customHeight="1" spans="17:17">
      <c r="Q2372" s="194"/>
    </row>
    <row r="2373" ht="15" customHeight="1" spans="17:17">
      <c r="Q2373" s="194"/>
    </row>
    <row r="2374" ht="15" customHeight="1" spans="17:17">
      <c r="Q2374" s="194"/>
    </row>
    <row r="2375" ht="15" customHeight="1" spans="17:17">
      <c r="Q2375" s="194"/>
    </row>
    <row r="2376" ht="15" customHeight="1" spans="17:17">
      <c r="Q2376" s="194"/>
    </row>
    <row r="2377" ht="15" customHeight="1" spans="17:17">
      <c r="Q2377" s="194"/>
    </row>
    <row r="2378" ht="15" customHeight="1" spans="17:17">
      <c r="Q2378" s="194"/>
    </row>
    <row r="2379" ht="15" customHeight="1" spans="17:17">
      <c r="Q2379" s="194"/>
    </row>
    <row r="2380" ht="15" customHeight="1" spans="17:17">
      <c r="Q2380" s="194"/>
    </row>
    <row r="2381" ht="15" customHeight="1" spans="17:17">
      <c r="Q2381" s="194"/>
    </row>
    <row r="2382" ht="15" customHeight="1" spans="17:17">
      <c r="Q2382" s="194"/>
    </row>
    <row r="2383" ht="15" customHeight="1" spans="17:17">
      <c r="Q2383" s="194"/>
    </row>
    <row r="2384" ht="15" customHeight="1" spans="17:17">
      <c r="Q2384" s="194"/>
    </row>
    <row r="2385" ht="15" customHeight="1" spans="17:17">
      <c r="Q2385" s="194"/>
    </row>
    <row r="2386" ht="15" customHeight="1" spans="17:17">
      <c r="Q2386" s="194"/>
    </row>
    <row r="2387" ht="15" customHeight="1" spans="17:17">
      <c r="Q2387" s="194"/>
    </row>
    <row r="2388" ht="15" customHeight="1" spans="17:17">
      <c r="Q2388" s="194"/>
    </row>
    <row r="2389" ht="15" customHeight="1" spans="17:17">
      <c r="Q2389" s="194"/>
    </row>
    <row r="2390" ht="15" customHeight="1" spans="17:17">
      <c r="Q2390" s="194"/>
    </row>
    <row r="2391" ht="15" customHeight="1" spans="17:17">
      <c r="Q2391" s="194"/>
    </row>
    <row r="2392" ht="15" customHeight="1" spans="17:17">
      <c r="Q2392" s="194"/>
    </row>
    <row r="2393" ht="15" customHeight="1" spans="17:17">
      <c r="Q2393" s="194"/>
    </row>
    <row r="2394" ht="15" customHeight="1" spans="17:17">
      <c r="Q2394" s="194"/>
    </row>
    <row r="2395" ht="15" customHeight="1" spans="17:17">
      <c r="Q2395" s="194"/>
    </row>
    <row r="2396" ht="15" customHeight="1" spans="17:17">
      <c r="Q2396" s="194"/>
    </row>
    <row r="2397" ht="15" customHeight="1" spans="17:17">
      <c r="Q2397" s="194"/>
    </row>
    <row r="2398" ht="15" customHeight="1" spans="17:17">
      <c r="Q2398" s="194"/>
    </row>
    <row r="2399" ht="15" customHeight="1" spans="17:17">
      <c r="Q2399" s="194"/>
    </row>
    <row r="2400" ht="15" customHeight="1" spans="17:17">
      <c r="Q2400" s="194"/>
    </row>
    <row r="2401" ht="15" customHeight="1" spans="17:17">
      <c r="Q2401" s="194"/>
    </row>
    <row r="2402" ht="15" customHeight="1" spans="17:17">
      <c r="Q2402" s="194"/>
    </row>
    <row r="2403" ht="15" customHeight="1" spans="17:17">
      <c r="Q2403" s="194"/>
    </row>
    <row r="2404" ht="15" customHeight="1" spans="17:17">
      <c r="Q2404" s="194"/>
    </row>
    <row r="2405" ht="15" customHeight="1" spans="17:17">
      <c r="Q2405" s="194"/>
    </row>
    <row r="2406" ht="15" customHeight="1" spans="17:17">
      <c r="Q2406" s="194"/>
    </row>
    <row r="2407" ht="15" customHeight="1" spans="17:17">
      <c r="Q2407" s="194"/>
    </row>
    <row r="2408" ht="15" customHeight="1" spans="17:17">
      <c r="Q2408" s="194"/>
    </row>
    <row r="2409" ht="15" customHeight="1" spans="17:17">
      <c r="Q2409" s="194"/>
    </row>
    <row r="2410" ht="15" customHeight="1" spans="17:17">
      <c r="Q2410" s="194"/>
    </row>
    <row r="2411" ht="15" customHeight="1" spans="17:17">
      <c r="Q2411" s="194"/>
    </row>
    <row r="2412" ht="15" customHeight="1" spans="17:17">
      <c r="Q2412" s="194"/>
    </row>
    <row r="2413" ht="15" customHeight="1" spans="17:17">
      <c r="Q2413" s="194"/>
    </row>
    <row r="2414" ht="15" customHeight="1" spans="17:17">
      <c r="Q2414" s="194"/>
    </row>
    <row r="2415" ht="15" customHeight="1" spans="17:17">
      <c r="Q2415" s="194"/>
    </row>
    <row r="2416" ht="15" customHeight="1" spans="17:17">
      <c r="Q2416" s="194"/>
    </row>
    <row r="2417" ht="15" customHeight="1" spans="17:17">
      <c r="Q2417" s="194"/>
    </row>
    <row r="2418" ht="15" customHeight="1" spans="17:17">
      <c r="Q2418" s="194"/>
    </row>
    <row r="2419" ht="15" customHeight="1" spans="17:17">
      <c r="Q2419" s="194"/>
    </row>
    <row r="2420" ht="15" customHeight="1" spans="17:17">
      <c r="Q2420" s="194"/>
    </row>
    <row r="2421" ht="15" customHeight="1" spans="17:17">
      <c r="Q2421" s="194"/>
    </row>
    <row r="2422" ht="15" customHeight="1" spans="17:17">
      <c r="Q2422" s="194"/>
    </row>
    <row r="2423" ht="15" customHeight="1" spans="17:17">
      <c r="Q2423" s="194"/>
    </row>
    <row r="2424" ht="15" customHeight="1" spans="17:17">
      <c r="Q2424" s="194"/>
    </row>
    <row r="2425" ht="15" customHeight="1" spans="17:17">
      <c r="Q2425" s="194"/>
    </row>
    <row r="2426" ht="15" customHeight="1" spans="17:17">
      <c r="Q2426" s="194"/>
    </row>
    <row r="2427" ht="15" customHeight="1" spans="17:17">
      <c r="Q2427" s="194"/>
    </row>
    <row r="2428" ht="15" customHeight="1" spans="17:17">
      <c r="Q2428" s="194"/>
    </row>
    <row r="2429" ht="15" customHeight="1" spans="17:17">
      <c r="Q2429" s="194"/>
    </row>
    <row r="2430" ht="15" customHeight="1" spans="17:17">
      <c r="Q2430" s="194"/>
    </row>
    <row r="2431" ht="15" customHeight="1" spans="17:17">
      <c r="Q2431" s="194"/>
    </row>
    <row r="2432" ht="15" customHeight="1" spans="17:17">
      <c r="Q2432" s="194"/>
    </row>
    <row r="2433" ht="15" customHeight="1" spans="17:17">
      <c r="Q2433" s="194"/>
    </row>
    <row r="2434" ht="15" customHeight="1" spans="17:17">
      <c r="Q2434" s="194"/>
    </row>
    <row r="2435" ht="15" customHeight="1" spans="17:17">
      <c r="Q2435" s="194"/>
    </row>
    <row r="2436" ht="15" customHeight="1" spans="17:17">
      <c r="Q2436" s="194"/>
    </row>
    <row r="2437" ht="15" customHeight="1" spans="17:17">
      <c r="Q2437" s="194"/>
    </row>
    <row r="2438" ht="15" customHeight="1" spans="17:17">
      <c r="Q2438" s="194"/>
    </row>
    <row r="2439" ht="15" customHeight="1" spans="17:17">
      <c r="Q2439" s="194"/>
    </row>
    <row r="2440" ht="15" customHeight="1" spans="17:17">
      <c r="Q2440" s="194"/>
    </row>
    <row r="2441" ht="15" customHeight="1" spans="17:17">
      <c r="Q2441" s="194"/>
    </row>
    <row r="2442" ht="15" customHeight="1" spans="17:17">
      <c r="Q2442" s="194"/>
    </row>
    <row r="2443" ht="15" customHeight="1" spans="17:17">
      <c r="Q2443" s="194"/>
    </row>
    <row r="2444" ht="15" customHeight="1" spans="17:17">
      <c r="Q2444" s="194"/>
    </row>
    <row r="2445" ht="15" customHeight="1" spans="17:17">
      <c r="Q2445" s="194"/>
    </row>
    <row r="2446" ht="15" customHeight="1" spans="17:17">
      <c r="Q2446" s="194"/>
    </row>
    <row r="2447" ht="15" customHeight="1" spans="17:17">
      <c r="Q2447" s="194"/>
    </row>
    <row r="2448" ht="15" customHeight="1" spans="17:17">
      <c r="Q2448" s="194"/>
    </row>
    <row r="2449" ht="15" customHeight="1" spans="17:17">
      <c r="Q2449" s="194"/>
    </row>
    <row r="2450" ht="15" customHeight="1" spans="17:17">
      <c r="Q2450" s="194"/>
    </row>
    <row r="2451" ht="15" customHeight="1" spans="17:17">
      <c r="Q2451" s="194"/>
    </row>
    <row r="2452" ht="15" customHeight="1" spans="17:17">
      <c r="Q2452" s="194"/>
    </row>
    <row r="2453" ht="15" customHeight="1" spans="17:17">
      <c r="Q2453" s="194"/>
    </row>
    <row r="2454" ht="15" customHeight="1" spans="17:17">
      <c r="Q2454" s="194"/>
    </row>
    <row r="2455" ht="15" customHeight="1" spans="17:17">
      <c r="Q2455" s="194"/>
    </row>
    <row r="2456" ht="15" customHeight="1" spans="17:17">
      <c r="Q2456" s="194"/>
    </row>
    <row r="2457" ht="15" customHeight="1" spans="17:17">
      <c r="Q2457" s="194"/>
    </row>
    <row r="2458" ht="15" customHeight="1" spans="17:17">
      <c r="Q2458" s="194"/>
    </row>
    <row r="2459" ht="15" customHeight="1" spans="17:17">
      <c r="Q2459" s="194"/>
    </row>
    <row r="2460" ht="15" customHeight="1" spans="17:17">
      <c r="Q2460" s="194"/>
    </row>
    <row r="2461" ht="15" customHeight="1" spans="17:17">
      <c r="Q2461" s="194"/>
    </row>
    <row r="2462" ht="15" customHeight="1" spans="17:17">
      <c r="Q2462" s="194"/>
    </row>
    <row r="2463" ht="15" customHeight="1" spans="17:17">
      <c r="Q2463" s="194"/>
    </row>
    <row r="2464" ht="15" customHeight="1" spans="17:17">
      <c r="Q2464" s="194"/>
    </row>
    <row r="2465" ht="15" customHeight="1" spans="17:17">
      <c r="Q2465" s="194"/>
    </row>
    <row r="2466" ht="15" customHeight="1" spans="17:17">
      <c r="Q2466" s="194"/>
    </row>
    <row r="2467" ht="15" customHeight="1" spans="17:17">
      <c r="Q2467" s="194"/>
    </row>
    <row r="2468" ht="15" customHeight="1" spans="17:17">
      <c r="Q2468" s="194"/>
    </row>
    <row r="2469" ht="15" customHeight="1" spans="17:17">
      <c r="Q2469" s="194"/>
    </row>
    <row r="2470" ht="15" customHeight="1" spans="17:17">
      <c r="Q2470" s="194"/>
    </row>
    <row r="2471" ht="15" customHeight="1" spans="17:17">
      <c r="Q2471" s="194"/>
    </row>
    <row r="2472" ht="15" customHeight="1" spans="17:17">
      <c r="Q2472" s="194"/>
    </row>
    <row r="2473" ht="15" customHeight="1" spans="17:17">
      <c r="Q2473" s="194"/>
    </row>
    <row r="2474" ht="15" customHeight="1" spans="17:17">
      <c r="Q2474" s="194"/>
    </row>
    <row r="2475" ht="15" customHeight="1" spans="17:17">
      <c r="Q2475" s="194"/>
    </row>
    <row r="2476" ht="15" customHeight="1" spans="17:17">
      <c r="Q2476" s="194"/>
    </row>
    <row r="2477" ht="15" customHeight="1" spans="17:17">
      <c r="Q2477" s="194"/>
    </row>
    <row r="2478" ht="15" customHeight="1" spans="17:17">
      <c r="Q2478" s="194"/>
    </row>
    <row r="2479" ht="15" customHeight="1" spans="17:17">
      <c r="Q2479" s="194"/>
    </row>
    <row r="2480" ht="15" customHeight="1" spans="17:17">
      <c r="Q2480" s="194"/>
    </row>
    <row r="2481" ht="15" customHeight="1" spans="17:17">
      <c r="Q2481" s="194"/>
    </row>
    <row r="2482" ht="15" customHeight="1" spans="17:17">
      <c r="Q2482" s="194"/>
    </row>
    <row r="2483" ht="15" customHeight="1" spans="17:17">
      <c r="Q2483" s="194"/>
    </row>
    <row r="2484" ht="15" customHeight="1" spans="17:17">
      <c r="Q2484" s="194"/>
    </row>
    <row r="2485" ht="15" customHeight="1" spans="17:17">
      <c r="Q2485" s="194"/>
    </row>
    <row r="2486" ht="15" customHeight="1" spans="17:17">
      <c r="Q2486" s="194"/>
    </row>
    <row r="2487" ht="15" customHeight="1" spans="17:17">
      <c r="Q2487" s="194"/>
    </row>
    <row r="2488" ht="15" customHeight="1" spans="17:17">
      <c r="Q2488" s="194"/>
    </row>
    <row r="2489" ht="15" customHeight="1" spans="17:17">
      <c r="Q2489" s="194"/>
    </row>
    <row r="2490" ht="15" customHeight="1" spans="17:17">
      <c r="Q2490" s="194"/>
    </row>
    <row r="2491" ht="15" customHeight="1" spans="17:17">
      <c r="Q2491" s="194"/>
    </row>
    <row r="2492" ht="15" customHeight="1" spans="17:17">
      <c r="Q2492" s="194"/>
    </row>
    <row r="2493" ht="15" customHeight="1" spans="17:17">
      <c r="Q2493" s="194"/>
    </row>
    <row r="2494" ht="15" customHeight="1" spans="17:17">
      <c r="Q2494" s="194"/>
    </row>
    <row r="2495" ht="15" customHeight="1" spans="17:17">
      <c r="Q2495" s="194"/>
    </row>
    <row r="2496" ht="15" customHeight="1" spans="17:17">
      <c r="Q2496" s="194"/>
    </row>
    <row r="2497" ht="15" customHeight="1" spans="17:17">
      <c r="Q2497" s="194"/>
    </row>
    <row r="2498" ht="15" customHeight="1" spans="17:17">
      <c r="Q2498" s="194"/>
    </row>
    <row r="2499" ht="15" customHeight="1" spans="17:17">
      <c r="Q2499" s="194"/>
    </row>
    <row r="2500" ht="15" customHeight="1" spans="17:17">
      <c r="Q2500" s="194"/>
    </row>
    <row r="2501" ht="15" customHeight="1" spans="17:17">
      <c r="Q2501" s="194"/>
    </row>
    <row r="2502" ht="15" customHeight="1" spans="17:17">
      <c r="Q2502" s="194"/>
    </row>
    <row r="2503" ht="15" customHeight="1" spans="17:17">
      <c r="Q2503" s="194"/>
    </row>
    <row r="2504" ht="15" customHeight="1" spans="17:17">
      <c r="Q2504" s="194"/>
    </row>
    <row r="2505" ht="15" customHeight="1" spans="17:17">
      <c r="Q2505" s="194"/>
    </row>
    <row r="2506" ht="15" customHeight="1" spans="17:17">
      <c r="Q2506" s="194"/>
    </row>
    <row r="2507" ht="15" customHeight="1" spans="17:17">
      <c r="Q2507" s="194"/>
    </row>
    <row r="2508" ht="15" customHeight="1" spans="17:17">
      <c r="Q2508" s="194"/>
    </row>
    <row r="2509" ht="15" customHeight="1" spans="17:17">
      <c r="Q2509" s="194"/>
    </row>
    <row r="2510" ht="15" customHeight="1" spans="17:17">
      <c r="Q2510" s="194"/>
    </row>
    <row r="2511" ht="15" customHeight="1" spans="17:17">
      <c r="Q2511" s="194"/>
    </row>
    <row r="2512" ht="15" customHeight="1" spans="17:17">
      <c r="Q2512" s="194"/>
    </row>
    <row r="2513" ht="15" customHeight="1" spans="17:17">
      <c r="Q2513" s="194"/>
    </row>
    <row r="2514" ht="15" customHeight="1" spans="17:17">
      <c r="Q2514" s="194"/>
    </row>
    <row r="2515" ht="15" customHeight="1" spans="17:17">
      <c r="Q2515" s="194"/>
    </row>
    <row r="2516" ht="15" customHeight="1" spans="17:17">
      <c r="Q2516" s="194"/>
    </row>
    <row r="2517" ht="15" customHeight="1" spans="17:17">
      <c r="Q2517" s="194"/>
    </row>
    <row r="2518" ht="15" customHeight="1" spans="17:17">
      <c r="Q2518" s="194"/>
    </row>
    <row r="2519" ht="15" customHeight="1" spans="17:17">
      <c r="Q2519" s="194"/>
    </row>
    <row r="2520" ht="15" customHeight="1" spans="17:17">
      <c r="Q2520" s="194"/>
    </row>
    <row r="2521" ht="15" customHeight="1" spans="17:17">
      <c r="Q2521" s="194"/>
    </row>
    <row r="2522" ht="15" customHeight="1" spans="17:17">
      <c r="Q2522" s="194"/>
    </row>
    <row r="2523" ht="15" customHeight="1" spans="17:17">
      <c r="Q2523" s="194"/>
    </row>
    <row r="2524" ht="15" customHeight="1" spans="17:17">
      <c r="Q2524" s="194"/>
    </row>
    <row r="2525" ht="15" customHeight="1" spans="17:17">
      <c r="Q2525" s="194"/>
    </row>
    <row r="2526" ht="15" customHeight="1" spans="17:17">
      <c r="Q2526" s="194"/>
    </row>
    <row r="2527" ht="15" customHeight="1" spans="17:17">
      <c r="Q2527" s="194"/>
    </row>
    <row r="2528" ht="15" customHeight="1" spans="17:17">
      <c r="Q2528" s="194"/>
    </row>
    <row r="2529" ht="15" customHeight="1" spans="17:17">
      <c r="Q2529" s="194"/>
    </row>
    <row r="2530" ht="15" customHeight="1" spans="17:17">
      <c r="Q2530" s="194"/>
    </row>
    <row r="2531" ht="15" customHeight="1" spans="17:17">
      <c r="Q2531" s="194"/>
    </row>
    <row r="2532" ht="15" customHeight="1" spans="17:17">
      <c r="Q2532" s="194"/>
    </row>
    <row r="2533" ht="15" customHeight="1" spans="17:17">
      <c r="Q2533" s="194"/>
    </row>
    <row r="2534" ht="15" customHeight="1" spans="17:17">
      <c r="Q2534" s="194"/>
    </row>
    <row r="2535" ht="15" customHeight="1" spans="17:17">
      <c r="Q2535" s="194"/>
    </row>
    <row r="2536" ht="15" customHeight="1" spans="17:17">
      <c r="Q2536" s="194"/>
    </row>
    <row r="2537" ht="15" customHeight="1" spans="17:17">
      <c r="Q2537" s="194"/>
    </row>
    <row r="2538" ht="15" customHeight="1" spans="17:17">
      <c r="Q2538" s="194"/>
    </row>
    <row r="2539" ht="15" customHeight="1" spans="17:17">
      <c r="Q2539" s="194"/>
    </row>
    <row r="2540" ht="15" customHeight="1" spans="17:17">
      <c r="Q2540" s="194"/>
    </row>
    <row r="2541" ht="15" customHeight="1" spans="17:17">
      <c r="Q2541" s="194"/>
    </row>
    <row r="2542" ht="15" customHeight="1" spans="17:17">
      <c r="Q2542" s="194"/>
    </row>
    <row r="2543" ht="15" customHeight="1" spans="17:17">
      <c r="Q2543" s="194"/>
    </row>
    <row r="2544" ht="15" customHeight="1" spans="17:17">
      <c r="Q2544" s="194"/>
    </row>
    <row r="2545" ht="15" customHeight="1" spans="17:17">
      <c r="Q2545" s="194"/>
    </row>
    <row r="2546" ht="15" customHeight="1" spans="17:17">
      <c r="Q2546" s="194"/>
    </row>
    <row r="2547" ht="15" customHeight="1" spans="17:17">
      <c r="Q2547" s="194"/>
    </row>
    <row r="2548" ht="15" customHeight="1" spans="17:17">
      <c r="Q2548" s="194"/>
    </row>
    <row r="2549" ht="15" customHeight="1" spans="17:17">
      <c r="Q2549" s="194"/>
    </row>
    <row r="2550" ht="15" customHeight="1" spans="17:17">
      <c r="Q2550" s="194"/>
    </row>
    <row r="2551" ht="15" customHeight="1" spans="17:17">
      <c r="Q2551" s="194"/>
    </row>
    <row r="2552" ht="15" customHeight="1" spans="17:17">
      <c r="Q2552" s="194"/>
    </row>
    <row r="2553" ht="15" customHeight="1" spans="17:17">
      <c r="Q2553" s="194"/>
    </row>
    <row r="2554" ht="15" customHeight="1" spans="17:17">
      <c r="Q2554" s="194"/>
    </row>
    <row r="2555" ht="15" customHeight="1" spans="17:17">
      <c r="Q2555" s="194"/>
    </row>
    <row r="2556" ht="15" customHeight="1" spans="17:17">
      <c r="Q2556" s="194"/>
    </row>
    <row r="2557" ht="15" customHeight="1" spans="17:17">
      <c r="Q2557" s="194"/>
    </row>
    <row r="2558" ht="15" customHeight="1" spans="17:17">
      <c r="Q2558" s="194"/>
    </row>
    <row r="2559" ht="15" customHeight="1" spans="17:17">
      <c r="Q2559" s="194"/>
    </row>
    <row r="2560" ht="15" customHeight="1" spans="17:17">
      <c r="Q2560" s="194"/>
    </row>
    <row r="2561" ht="15" customHeight="1" spans="17:17">
      <c r="Q2561" s="194"/>
    </row>
    <row r="2562" ht="15" customHeight="1" spans="17:17">
      <c r="Q2562" s="194"/>
    </row>
    <row r="2563" ht="15" customHeight="1" spans="17:17">
      <c r="Q2563" s="194"/>
    </row>
    <row r="2564" ht="15" customHeight="1" spans="17:17">
      <c r="Q2564" s="194"/>
    </row>
    <row r="2565" ht="15" customHeight="1" spans="17:17">
      <c r="Q2565" s="194"/>
    </row>
    <row r="2566" ht="15" customHeight="1" spans="17:17">
      <c r="Q2566" s="194"/>
    </row>
    <row r="2567" ht="15" customHeight="1" spans="17:17">
      <c r="Q2567" s="194"/>
    </row>
    <row r="2568" ht="15" customHeight="1" spans="17:17">
      <c r="Q2568" s="194"/>
    </row>
    <row r="2569" ht="15" customHeight="1" spans="17:17">
      <c r="Q2569" s="194"/>
    </row>
    <row r="2570" ht="15" customHeight="1" spans="17:17">
      <c r="Q2570" s="194"/>
    </row>
    <row r="2571" ht="15" customHeight="1" spans="17:17">
      <c r="Q2571" s="194"/>
    </row>
    <row r="2572" ht="15" customHeight="1" spans="17:17">
      <c r="Q2572" s="194"/>
    </row>
    <row r="2573" ht="15" customHeight="1" spans="17:17">
      <c r="Q2573" s="194"/>
    </row>
    <row r="2574" ht="15" customHeight="1" spans="17:17">
      <c r="Q2574" s="194"/>
    </row>
    <row r="2575" ht="15" customHeight="1" spans="17:17">
      <c r="Q2575" s="194"/>
    </row>
    <row r="2576" ht="15" customHeight="1" spans="17:17">
      <c r="Q2576" s="194"/>
    </row>
    <row r="2577" ht="15" customHeight="1" spans="17:17">
      <c r="Q2577" s="194"/>
    </row>
    <row r="2578" ht="15" customHeight="1" spans="17:17">
      <c r="Q2578" s="194"/>
    </row>
    <row r="2579" ht="15" customHeight="1" spans="17:17">
      <c r="Q2579" s="194"/>
    </row>
    <row r="2580" ht="15" customHeight="1" spans="17:17">
      <c r="Q2580" s="194"/>
    </row>
    <row r="2581" ht="15" customHeight="1" spans="17:17">
      <c r="Q2581" s="194"/>
    </row>
    <row r="2582" ht="15" customHeight="1" spans="17:17">
      <c r="Q2582" s="194"/>
    </row>
    <row r="2583" ht="15" customHeight="1" spans="17:17">
      <c r="Q2583" s="194"/>
    </row>
    <row r="2584" ht="15" customHeight="1" spans="17:17">
      <c r="Q2584" s="194"/>
    </row>
    <row r="2585" ht="15" customHeight="1" spans="17:17">
      <c r="Q2585" s="194"/>
    </row>
    <row r="2586" ht="15" customHeight="1" spans="17:17">
      <c r="Q2586" s="194"/>
    </row>
    <row r="2587" ht="15" customHeight="1" spans="17:17">
      <c r="Q2587" s="194"/>
    </row>
    <row r="2588" ht="15" customHeight="1" spans="17:17">
      <c r="Q2588" s="194"/>
    </row>
    <row r="2589" ht="15" customHeight="1" spans="17:17">
      <c r="Q2589" s="194"/>
    </row>
    <row r="2590" ht="15" customHeight="1" spans="17:17">
      <c r="Q2590" s="194"/>
    </row>
    <row r="2591" ht="15" customHeight="1" spans="17:17">
      <c r="Q2591" s="194"/>
    </row>
    <row r="2592" ht="15" customHeight="1" spans="17:17">
      <c r="Q2592" s="194"/>
    </row>
    <row r="2593" ht="15" customHeight="1" spans="17:17">
      <c r="Q2593" s="194"/>
    </row>
    <row r="2594" ht="15" customHeight="1" spans="17:17">
      <c r="Q2594" s="194"/>
    </row>
    <row r="2595" ht="15" customHeight="1" spans="17:17">
      <c r="Q2595" s="194"/>
    </row>
    <row r="2596" ht="15" customHeight="1" spans="17:17">
      <c r="Q2596" s="194"/>
    </row>
    <row r="2597" ht="15" customHeight="1" spans="17:17">
      <c r="Q2597" s="194"/>
    </row>
    <row r="2598" ht="15" customHeight="1" spans="17:17">
      <c r="Q2598" s="194"/>
    </row>
    <row r="2599" ht="15" customHeight="1" spans="17:17">
      <c r="Q2599" s="194"/>
    </row>
    <row r="2600" ht="15" customHeight="1" spans="17:17">
      <c r="Q2600" s="194"/>
    </row>
    <row r="2601" ht="15" customHeight="1" spans="17:17">
      <c r="Q2601" s="194"/>
    </row>
    <row r="2602" ht="15" customHeight="1" spans="17:17">
      <c r="Q2602" s="194"/>
    </row>
    <row r="2603" ht="15" customHeight="1" spans="17:17">
      <c r="Q2603" s="194"/>
    </row>
    <row r="2604" ht="15" customHeight="1" spans="17:17">
      <c r="Q2604" s="194"/>
    </row>
    <row r="2605" ht="15" customHeight="1" spans="17:17">
      <c r="Q2605" s="194"/>
    </row>
    <row r="2606" ht="15" customHeight="1" spans="17:17">
      <c r="Q2606" s="194"/>
    </row>
    <row r="2607" ht="15" customHeight="1" spans="17:17">
      <c r="Q2607" s="194"/>
    </row>
    <row r="2608" ht="15" customHeight="1" spans="17:17">
      <c r="Q2608" s="194"/>
    </row>
    <row r="2609" ht="15" customHeight="1" spans="17:17">
      <c r="Q2609" s="194"/>
    </row>
    <row r="2610" ht="15" customHeight="1" spans="17:17">
      <c r="Q2610" s="194"/>
    </row>
    <row r="2611" ht="15" customHeight="1" spans="17:17">
      <c r="Q2611" s="194"/>
    </row>
    <row r="2612" ht="15" customHeight="1" spans="17:17">
      <c r="Q2612" s="194"/>
    </row>
    <row r="2613" ht="15" customHeight="1" spans="17:17">
      <c r="Q2613" s="194"/>
    </row>
    <row r="2614" ht="15" customHeight="1" spans="17:17">
      <c r="Q2614" s="194"/>
    </row>
    <row r="2615" ht="15" customHeight="1" spans="17:17">
      <c r="Q2615" s="194"/>
    </row>
    <row r="2616" ht="15" customHeight="1" spans="17:17">
      <c r="Q2616" s="194"/>
    </row>
    <row r="2617" ht="15" customHeight="1" spans="17:17">
      <c r="Q2617" s="194"/>
    </row>
    <row r="2618" ht="15" customHeight="1" spans="17:17">
      <c r="Q2618" s="194"/>
    </row>
    <row r="2619" ht="15" customHeight="1" spans="17:17">
      <c r="Q2619" s="194"/>
    </row>
    <row r="2620" ht="15" customHeight="1" spans="17:17">
      <c r="Q2620" s="194"/>
    </row>
    <row r="2621" ht="15" customHeight="1" spans="17:17">
      <c r="Q2621" s="194"/>
    </row>
    <row r="2622" ht="15" customHeight="1" spans="17:17">
      <c r="Q2622" s="194"/>
    </row>
    <row r="2623" ht="15" customHeight="1" spans="17:17">
      <c r="Q2623" s="194"/>
    </row>
    <row r="2624" ht="15" customHeight="1" spans="17:17">
      <c r="Q2624" s="194"/>
    </row>
    <row r="2625" ht="15" customHeight="1" spans="17:17">
      <c r="Q2625" s="194"/>
    </row>
    <row r="2626" ht="15" customHeight="1" spans="17:17">
      <c r="Q2626" s="194"/>
    </row>
    <row r="2627" ht="15" customHeight="1" spans="17:17">
      <c r="Q2627" s="194"/>
    </row>
    <row r="2628" ht="15" customHeight="1" spans="17:17">
      <c r="Q2628" s="194"/>
    </row>
    <row r="2629" ht="15" customHeight="1" spans="17:17">
      <c r="Q2629" s="194"/>
    </row>
    <row r="2630" ht="15" customHeight="1" spans="17:17">
      <c r="Q2630" s="194"/>
    </row>
    <row r="2631" ht="15" customHeight="1" spans="17:17">
      <c r="Q2631" s="194"/>
    </row>
    <row r="2632" ht="15" customHeight="1" spans="17:17">
      <c r="Q2632" s="194"/>
    </row>
    <row r="2633" ht="15" customHeight="1" spans="17:17">
      <c r="Q2633" s="194"/>
    </row>
    <row r="2634" ht="15" customHeight="1" spans="17:17">
      <c r="Q2634" s="194"/>
    </row>
    <row r="2635" ht="15" customHeight="1" spans="17:17">
      <c r="Q2635" s="194"/>
    </row>
    <row r="2636" ht="15" customHeight="1" spans="17:17">
      <c r="Q2636" s="194"/>
    </row>
    <row r="2637" ht="15" customHeight="1" spans="17:17">
      <c r="Q2637" s="194"/>
    </row>
    <row r="2638" ht="15" customHeight="1" spans="17:17">
      <c r="Q2638" s="194"/>
    </row>
    <row r="2639" ht="15" customHeight="1" spans="17:17">
      <c r="Q2639" s="194"/>
    </row>
    <row r="2640" ht="15" customHeight="1" spans="17:17">
      <c r="Q2640" s="194"/>
    </row>
    <row r="2641" ht="15" customHeight="1" spans="17:17">
      <c r="Q2641" s="194"/>
    </row>
    <row r="2642" ht="15" customHeight="1" spans="17:17">
      <c r="Q2642" s="194"/>
    </row>
    <row r="2643" ht="15" customHeight="1" spans="17:17">
      <c r="Q2643" s="194"/>
    </row>
    <row r="2644" ht="15" customHeight="1" spans="17:17">
      <c r="Q2644" s="194"/>
    </row>
    <row r="2645" ht="15" customHeight="1" spans="17:17">
      <c r="Q2645" s="194"/>
    </row>
    <row r="2646" ht="15" customHeight="1" spans="17:17">
      <c r="Q2646" s="194"/>
    </row>
    <row r="2647" ht="15" customHeight="1" spans="17:17">
      <c r="Q2647" s="194"/>
    </row>
    <row r="2648" ht="15" customHeight="1" spans="17:17">
      <c r="Q2648" s="194"/>
    </row>
    <row r="2649" ht="15" customHeight="1" spans="17:17">
      <c r="Q2649" s="194"/>
    </row>
    <row r="2650" ht="15" customHeight="1" spans="17:17">
      <c r="Q2650" s="194"/>
    </row>
    <row r="2651" ht="15" customHeight="1" spans="17:17">
      <c r="Q2651" s="194"/>
    </row>
    <row r="2652" ht="15" customHeight="1" spans="17:17">
      <c r="Q2652" s="194"/>
    </row>
    <row r="2653" ht="15" customHeight="1" spans="17:17">
      <c r="Q2653" s="194"/>
    </row>
    <row r="2654" ht="15" customHeight="1" spans="17:17">
      <c r="Q2654" s="194"/>
    </row>
    <row r="2655" ht="15" customHeight="1" spans="17:17">
      <c r="Q2655" s="194"/>
    </row>
    <row r="2656" ht="15" customHeight="1" spans="17:17">
      <c r="Q2656" s="194"/>
    </row>
    <row r="2657" ht="15" customHeight="1" spans="17:17">
      <c r="Q2657" s="194"/>
    </row>
    <row r="2658" ht="15" customHeight="1" spans="17:17">
      <c r="Q2658" s="194"/>
    </row>
    <row r="2659" ht="15" customHeight="1" spans="17:17">
      <c r="Q2659" s="194"/>
    </row>
    <row r="2660" ht="15" customHeight="1" spans="17:17">
      <c r="Q2660" s="194"/>
    </row>
    <row r="2661" ht="15" customHeight="1" spans="17:17">
      <c r="Q2661" s="194"/>
    </row>
    <row r="2662" ht="15" customHeight="1" spans="17:17">
      <c r="Q2662" s="194"/>
    </row>
    <row r="2663" ht="15" customHeight="1" spans="17:17">
      <c r="Q2663" s="194"/>
    </row>
    <row r="2664" ht="15" customHeight="1" spans="17:17">
      <c r="Q2664" s="194"/>
    </row>
    <row r="2665" ht="15" customHeight="1" spans="17:17">
      <c r="Q2665" s="194"/>
    </row>
    <row r="2666" ht="15" customHeight="1" spans="17:17">
      <c r="Q2666" s="194"/>
    </row>
    <row r="2667" ht="15" customHeight="1" spans="17:17">
      <c r="Q2667" s="194"/>
    </row>
    <row r="2668" ht="15" customHeight="1" spans="17:17">
      <c r="Q2668" s="194"/>
    </row>
    <row r="2669" ht="15" customHeight="1" spans="17:17">
      <c r="Q2669" s="194"/>
    </row>
    <row r="2670" ht="15" customHeight="1" spans="17:17">
      <c r="Q2670" s="194"/>
    </row>
    <row r="2671" ht="15" customHeight="1" spans="17:17">
      <c r="Q2671" s="194"/>
    </row>
    <row r="2672" ht="15" customHeight="1" spans="17:17">
      <c r="Q2672" s="194"/>
    </row>
    <row r="2673" ht="15" customHeight="1" spans="17:17">
      <c r="Q2673" s="194"/>
    </row>
    <row r="2674" ht="15" customHeight="1" spans="17:17">
      <c r="Q2674" s="194"/>
    </row>
    <row r="2675" ht="15" customHeight="1" spans="17:17">
      <c r="Q2675" s="194"/>
    </row>
    <row r="2676" ht="15" customHeight="1" spans="17:17">
      <c r="Q2676" s="194"/>
    </row>
    <row r="2677" ht="15" customHeight="1" spans="17:17">
      <c r="Q2677" s="194"/>
    </row>
    <row r="2678" ht="15" customHeight="1" spans="17:17">
      <c r="Q2678" s="194"/>
    </row>
    <row r="2679" ht="15" customHeight="1" spans="17:17">
      <c r="Q2679" s="194"/>
    </row>
    <row r="2680" ht="15" customHeight="1" spans="17:17">
      <c r="Q2680" s="194"/>
    </row>
    <row r="2681" ht="15" customHeight="1" spans="17:17">
      <c r="Q2681" s="194"/>
    </row>
    <row r="2682" ht="15" customHeight="1" spans="17:17">
      <c r="Q2682" s="194"/>
    </row>
    <row r="2683" ht="15" customHeight="1" spans="17:17">
      <c r="Q2683" s="194"/>
    </row>
    <row r="2684" ht="15" customHeight="1" spans="17:17">
      <c r="Q2684" s="194"/>
    </row>
    <row r="2685" ht="15" customHeight="1" spans="17:17">
      <c r="Q2685" s="194"/>
    </row>
    <row r="2686" ht="15" customHeight="1" spans="17:17">
      <c r="Q2686" s="194"/>
    </row>
    <row r="2687" ht="15" customHeight="1" spans="17:17">
      <c r="Q2687" s="194"/>
    </row>
    <row r="2688" ht="15" customHeight="1" spans="17:17">
      <c r="Q2688" s="194"/>
    </row>
    <row r="2689" ht="15" customHeight="1" spans="17:17">
      <c r="Q2689" s="194"/>
    </row>
    <row r="2690" ht="15" customHeight="1" spans="17:17">
      <c r="Q2690" s="194"/>
    </row>
    <row r="2691" ht="15" customHeight="1" spans="17:17">
      <c r="Q2691" s="194"/>
    </row>
    <row r="2692" ht="15" customHeight="1" spans="17:17">
      <c r="Q2692" s="194"/>
    </row>
    <row r="2693" ht="15" customHeight="1" spans="17:17">
      <c r="Q2693" s="194"/>
    </row>
    <row r="2694" ht="15" customHeight="1" spans="17:17">
      <c r="Q2694" s="194"/>
    </row>
    <row r="2695" ht="15" customHeight="1" spans="17:17">
      <c r="Q2695" s="194"/>
    </row>
    <row r="2696" ht="15" customHeight="1" spans="17:17">
      <c r="Q2696" s="194"/>
    </row>
    <row r="2697" ht="15" customHeight="1" spans="17:17">
      <c r="Q2697" s="194"/>
    </row>
    <row r="2698" ht="15" customHeight="1" spans="17:17">
      <c r="Q2698" s="194"/>
    </row>
    <row r="2699" ht="15" customHeight="1" spans="17:17">
      <c r="Q2699" s="194"/>
    </row>
    <row r="2700" ht="15" customHeight="1" spans="17:17">
      <c r="Q2700" s="194"/>
    </row>
    <row r="2701" ht="15" customHeight="1" spans="17:17">
      <c r="Q2701" s="194"/>
    </row>
    <row r="2702" ht="15" customHeight="1" spans="17:17">
      <c r="Q2702" s="194"/>
    </row>
    <row r="2703" ht="15" customHeight="1" spans="17:17">
      <c r="Q2703" s="194"/>
    </row>
    <row r="2704" ht="15" customHeight="1" spans="17:17">
      <c r="Q2704" s="194"/>
    </row>
    <row r="2705" ht="15" customHeight="1" spans="17:17">
      <c r="Q2705" s="194"/>
    </row>
    <row r="2706" ht="15" customHeight="1" spans="17:17">
      <c r="Q2706" s="194"/>
    </row>
    <row r="2707" ht="15" customHeight="1" spans="17:17">
      <c r="Q2707" s="194"/>
    </row>
    <row r="2708" ht="15" customHeight="1" spans="17:17">
      <c r="Q2708" s="194"/>
    </row>
    <row r="2709" ht="15" customHeight="1" spans="17:17">
      <c r="Q2709" s="194"/>
    </row>
    <row r="2710" ht="15" customHeight="1" spans="17:17">
      <c r="Q2710" s="194"/>
    </row>
    <row r="2711" ht="15" customHeight="1" spans="17:17">
      <c r="Q2711" s="194"/>
    </row>
    <row r="2712" ht="15" customHeight="1" spans="17:17">
      <c r="Q2712" s="194"/>
    </row>
    <row r="2713" ht="15" customHeight="1" spans="17:17">
      <c r="Q2713" s="194"/>
    </row>
    <row r="2714" ht="15" customHeight="1" spans="17:17">
      <c r="Q2714" s="194"/>
    </row>
    <row r="2715" ht="15" customHeight="1" spans="17:17">
      <c r="Q2715" s="194"/>
    </row>
    <row r="2716" ht="15" customHeight="1" spans="17:17">
      <c r="Q2716" s="194"/>
    </row>
    <row r="2717" ht="15" customHeight="1" spans="17:17">
      <c r="Q2717" s="194"/>
    </row>
    <row r="2718" ht="15" customHeight="1" spans="17:17">
      <c r="Q2718" s="194"/>
    </row>
    <row r="2719" ht="15" customHeight="1" spans="17:17">
      <c r="Q2719" s="194"/>
    </row>
    <row r="2720" ht="15" customHeight="1" spans="17:17">
      <c r="Q2720" s="194"/>
    </row>
    <row r="2721" ht="15" customHeight="1" spans="17:17">
      <c r="Q2721" s="194"/>
    </row>
    <row r="2722" ht="15" customHeight="1" spans="17:17">
      <c r="Q2722" s="194"/>
    </row>
    <row r="2723" ht="15" customHeight="1" spans="17:17">
      <c r="Q2723" s="194"/>
    </row>
    <row r="2724" ht="15" customHeight="1" spans="17:17">
      <c r="Q2724" s="194"/>
    </row>
    <row r="2725" ht="15" customHeight="1" spans="17:17">
      <c r="Q2725" s="194"/>
    </row>
    <row r="2726" ht="15" customHeight="1" spans="17:17">
      <c r="Q2726" s="194"/>
    </row>
    <row r="2727" ht="15" customHeight="1" spans="17:17">
      <c r="Q2727" s="194"/>
    </row>
    <row r="2728" ht="15" customHeight="1" spans="17:17">
      <c r="Q2728" s="194"/>
    </row>
    <row r="2729" ht="15" customHeight="1" spans="17:17">
      <c r="Q2729" s="194"/>
    </row>
    <row r="2730" ht="15" customHeight="1" spans="17:17">
      <c r="Q2730" s="194"/>
    </row>
    <row r="2731" ht="15" customHeight="1" spans="17:17">
      <c r="Q2731" s="194"/>
    </row>
    <row r="2732" ht="15" customHeight="1" spans="17:17">
      <c r="Q2732" s="194"/>
    </row>
    <row r="2733" ht="15" customHeight="1" spans="17:17">
      <c r="Q2733" s="194"/>
    </row>
    <row r="2734" ht="15" customHeight="1" spans="17:17">
      <c r="Q2734" s="194"/>
    </row>
    <row r="2735" ht="15" customHeight="1" spans="17:17">
      <c r="Q2735" s="194"/>
    </row>
    <row r="2736" ht="15" customHeight="1" spans="17:17">
      <c r="Q2736" s="194"/>
    </row>
    <row r="2737" ht="15" customHeight="1" spans="17:17">
      <c r="Q2737" s="194"/>
    </row>
    <row r="2738" ht="15" customHeight="1" spans="17:17">
      <c r="Q2738" s="194"/>
    </row>
    <row r="2739" ht="15" customHeight="1" spans="17:17">
      <c r="Q2739" s="194"/>
    </row>
    <row r="2740" ht="15" customHeight="1" spans="17:17">
      <c r="Q2740" s="194"/>
    </row>
    <row r="2741" ht="15" customHeight="1" spans="17:17">
      <c r="Q2741" s="194"/>
    </row>
    <row r="2742" ht="15" customHeight="1" spans="17:17">
      <c r="Q2742" s="194"/>
    </row>
    <row r="2743" ht="15" customHeight="1" spans="17:17">
      <c r="Q2743" s="194"/>
    </row>
    <row r="2744" ht="15" customHeight="1" spans="17:17">
      <c r="Q2744" s="194"/>
    </row>
    <row r="2745" ht="15" customHeight="1" spans="17:17">
      <c r="Q2745" s="194"/>
    </row>
    <row r="2746" ht="15" customHeight="1" spans="17:17">
      <c r="Q2746" s="194"/>
    </row>
    <row r="2747" ht="15" customHeight="1" spans="17:17">
      <c r="Q2747" s="194"/>
    </row>
    <row r="2748" ht="15" customHeight="1" spans="17:17">
      <c r="Q2748" s="194"/>
    </row>
    <row r="2749" ht="15" customHeight="1" spans="17:17">
      <c r="Q2749" s="194"/>
    </row>
    <row r="2750" ht="15" customHeight="1" spans="17:17">
      <c r="Q2750" s="194"/>
    </row>
    <row r="2751" ht="15" customHeight="1" spans="17:17">
      <c r="Q2751" s="194"/>
    </row>
    <row r="2752" ht="15" customHeight="1" spans="17:17">
      <c r="Q2752" s="194"/>
    </row>
    <row r="2753" ht="15" customHeight="1" spans="17:17">
      <c r="Q2753" s="194"/>
    </row>
    <row r="2754" ht="15" customHeight="1" spans="17:17">
      <c r="Q2754" s="194"/>
    </row>
    <row r="2755" ht="15" customHeight="1" spans="17:17">
      <c r="Q2755" s="194"/>
    </row>
    <row r="2756" ht="15" customHeight="1" spans="17:17">
      <c r="Q2756" s="194"/>
    </row>
    <row r="2757" ht="15" customHeight="1" spans="17:17">
      <c r="Q2757" s="194"/>
    </row>
    <row r="2758" ht="15" customHeight="1" spans="17:17">
      <c r="Q2758" s="194"/>
    </row>
    <row r="2759" ht="15" customHeight="1" spans="17:17">
      <c r="Q2759" s="194"/>
    </row>
    <row r="2760" ht="15" customHeight="1" spans="17:17">
      <c r="Q2760" s="194"/>
    </row>
    <row r="2761" ht="15" customHeight="1" spans="17:17">
      <c r="Q2761" s="194"/>
    </row>
    <row r="2762" ht="15" customHeight="1" spans="17:17">
      <c r="Q2762" s="194"/>
    </row>
    <row r="2763" ht="15" customHeight="1" spans="17:17">
      <c r="Q2763" s="194"/>
    </row>
    <row r="2764" ht="15" customHeight="1" spans="17:17">
      <c r="Q2764" s="194"/>
    </row>
    <row r="2765" ht="15" customHeight="1" spans="17:17">
      <c r="Q2765" s="194"/>
    </row>
    <row r="2766" ht="15" customHeight="1" spans="17:17">
      <c r="Q2766" s="194"/>
    </row>
    <row r="2767" ht="15" customHeight="1" spans="17:17">
      <c r="Q2767" s="194"/>
    </row>
    <row r="2768" ht="15" customHeight="1" spans="17:17">
      <c r="Q2768" s="194"/>
    </row>
    <row r="2769" ht="15" customHeight="1" spans="17:17">
      <c r="Q2769" s="194"/>
    </row>
    <row r="2770" ht="15" customHeight="1" spans="17:17">
      <c r="Q2770" s="194"/>
    </row>
    <row r="2771" ht="15" customHeight="1" spans="17:17">
      <c r="Q2771" s="194"/>
    </row>
    <row r="2772" ht="15" customHeight="1" spans="17:17">
      <c r="Q2772" s="194"/>
    </row>
    <row r="2773" ht="15" customHeight="1" spans="17:17">
      <c r="Q2773" s="194"/>
    </row>
    <row r="2774" ht="15" customHeight="1" spans="17:17">
      <c r="Q2774" s="194"/>
    </row>
    <row r="2775" ht="15" customHeight="1" spans="17:17">
      <c r="Q2775" s="194"/>
    </row>
    <row r="2776" ht="15" customHeight="1" spans="17:17">
      <c r="Q2776" s="194"/>
    </row>
    <row r="2777" ht="15" customHeight="1" spans="17:17">
      <c r="Q2777" s="194"/>
    </row>
    <row r="2778" ht="15" customHeight="1" spans="17:17">
      <c r="Q2778" s="194"/>
    </row>
    <row r="2779" ht="15" customHeight="1" spans="17:17">
      <c r="Q2779" s="194"/>
    </row>
    <row r="2780" ht="15" customHeight="1" spans="17:17">
      <c r="Q2780" s="194"/>
    </row>
    <row r="2781" ht="15" customHeight="1" spans="17:17">
      <c r="Q2781" s="194"/>
    </row>
    <row r="2782" ht="15" customHeight="1" spans="17:17">
      <c r="Q2782" s="194"/>
    </row>
    <row r="2783" ht="15" customHeight="1" spans="17:17">
      <c r="Q2783" s="194"/>
    </row>
    <row r="2784" ht="15" customHeight="1" spans="17:17">
      <c r="Q2784" s="194"/>
    </row>
    <row r="2785" ht="15" customHeight="1" spans="17:17">
      <c r="Q2785" s="194"/>
    </row>
    <row r="2786" ht="15" customHeight="1" spans="17:17">
      <c r="Q2786" s="194"/>
    </row>
    <row r="2787" ht="15" customHeight="1" spans="17:17">
      <c r="Q2787" s="194"/>
    </row>
    <row r="2788" ht="15" customHeight="1" spans="17:17">
      <c r="Q2788" s="194"/>
    </row>
    <row r="2789" ht="15" customHeight="1" spans="17:17">
      <c r="Q2789" s="194"/>
    </row>
    <row r="2790" ht="15" customHeight="1" spans="17:17">
      <c r="Q2790" s="194"/>
    </row>
    <row r="2791" ht="15" customHeight="1" spans="17:17">
      <c r="Q2791" s="194"/>
    </row>
    <row r="2792" ht="15" customHeight="1" spans="17:17">
      <c r="Q2792" s="194"/>
    </row>
    <row r="2793" ht="15" customHeight="1" spans="17:17">
      <c r="Q2793" s="194"/>
    </row>
    <row r="2794" ht="15" customHeight="1" spans="17:17">
      <c r="Q2794" s="194"/>
    </row>
    <row r="2795" ht="15" customHeight="1" spans="17:17">
      <c r="Q2795" s="194"/>
    </row>
    <row r="2796" ht="15" customHeight="1" spans="17:17">
      <c r="Q2796" s="194"/>
    </row>
    <row r="2797" ht="15" customHeight="1" spans="17:17">
      <c r="Q2797" s="194"/>
    </row>
    <row r="2798" ht="15" customHeight="1" spans="17:17">
      <c r="Q2798" s="194"/>
    </row>
    <row r="2799" ht="15" customHeight="1" spans="17:17">
      <c r="Q2799" s="194"/>
    </row>
    <row r="2800" ht="15" customHeight="1" spans="17:17">
      <c r="Q2800" s="194"/>
    </row>
    <row r="2801" ht="15" customHeight="1" spans="17:17">
      <c r="Q2801" s="194"/>
    </row>
    <row r="2802" ht="15" customHeight="1" spans="17:17">
      <c r="Q2802" s="194"/>
    </row>
    <row r="2803" ht="15" customHeight="1" spans="17:17">
      <c r="Q2803" s="194"/>
    </row>
    <row r="2804" ht="15" customHeight="1" spans="17:17">
      <c r="Q2804" s="194"/>
    </row>
    <row r="2805" ht="15" customHeight="1" spans="17:17">
      <c r="Q2805" s="194"/>
    </row>
    <row r="2806" ht="15" customHeight="1" spans="17:17">
      <c r="Q2806" s="194"/>
    </row>
    <row r="2807" ht="15" customHeight="1" spans="17:17">
      <c r="Q2807" s="194"/>
    </row>
    <row r="2808" ht="15" customHeight="1" spans="17:17">
      <c r="Q2808" s="194"/>
    </row>
    <row r="2809" ht="15" customHeight="1" spans="17:17">
      <c r="Q2809" s="194"/>
    </row>
    <row r="2810" ht="15" customHeight="1" spans="17:17">
      <c r="Q2810" s="194"/>
    </row>
    <row r="2811" ht="15" customHeight="1" spans="17:17">
      <c r="Q2811" s="194"/>
    </row>
    <row r="2812" ht="15" customHeight="1" spans="17:17">
      <c r="Q2812" s="194"/>
    </row>
    <row r="2813" ht="15" customHeight="1" spans="17:17">
      <c r="Q2813" s="194"/>
    </row>
    <row r="2814" ht="15" customHeight="1" spans="17:17">
      <c r="Q2814" s="194"/>
    </row>
    <row r="2815" ht="15" customHeight="1" spans="17:17">
      <c r="Q2815" s="194"/>
    </row>
    <row r="2816" ht="15" customHeight="1" spans="17:17">
      <c r="Q2816" s="194"/>
    </row>
    <row r="2817" ht="15" customHeight="1" spans="17:17">
      <c r="Q2817" s="194"/>
    </row>
    <row r="2818" ht="15" customHeight="1" spans="17:17">
      <c r="Q2818" s="194"/>
    </row>
    <row r="2819" ht="15" customHeight="1" spans="17:17">
      <c r="Q2819" s="194"/>
    </row>
    <row r="2820" ht="15" customHeight="1" spans="17:17">
      <c r="Q2820" s="194"/>
    </row>
    <row r="2821" ht="15" customHeight="1" spans="17:17">
      <c r="Q2821" s="194"/>
    </row>
    <row r="2822" ht="15" customHeight="1" spans="17:17">
      <c r="Q2822" s="194"/>
    </row>
    <row r="2823" ht="15" customHeight="1" spans="17:17">
      <c r="Q2823" s="194"/>
    </row>
    <row r="2824" ht="15" customHeight="1" spans="17:17">
      <c r="Q2824" s="194"/>
    </row>
    <row r="2825" ht="15" customHeight="1" spans="17:17">
      <c r="Q2825" s="194"/>
    </row>
    <row r="2826" ht="15" customHeight="1" spans="17:17">
      <c r="Q2826" s="194"/>
    </row>
    <row r="2827" ht="15" customHeight="1" spans="17:17">
      <c r="Q2827" s="194"/>
    </row>
    <row r="2828" ht="15" customHeight="1" spans="17:17">
      <c r="Q2828" s="194"/>
    </row>
    <row r="2829" ht="15" customHeight="1" spans="17:17">
      <c r="Q2829" s="194"/>
    </row>
    <row r="2830" ht="15" customHeight="1" spans="17:17">
      <c r="Q2830" s="194"/>
    </row>
    <row r="2831" ht="15" customHeight="1" spans="17:17">
      <c r="Q2831" s="194"/>
    </row>
    <row r="2832" ht="15" customHeight="1" spans="17:17">
      <c r="Q2832" s="194"/>
    </row>
    <row r="2833" ht="15" customHeight="1" spans="17:17">
      <c r="Q2833" s="194"/>
    </row>
    <row r="2834" ht="15" customHeight="1" spans="17:17">
      <c r="Q2834" s="194"/>
    </row>
    <row r="2835" ht="15" customHeight="1" spans="17:17">
      <c r="Q2835" s="194"/>
    </row>
    <row r="2836" ht="15" customHeight="1" spans="17:17">
      <c r="Q2836" s="194"/>
    </row>
    <row r="2837" ht="15" customHeight="1" spans="17:17">
      <c r="Q2837" s="194"/>
    </row>
    <row r="2838" ht="15" customHeight="1" spans="17:17">
      <c r="Q2838" s="194"/>
    </row>
    <row r="2839" ht="15" customHeight="1" spans="17:17">
      <c r="Q2839" s="194"/>
    </row>
    <row r="2840" ht="15" customHeight="1" spans="17:17">
      <c r="Q2840" s="194"/>
    </row>
    <row r="2841" ht="15" customHeight="1" spans="17:17">
      <c r="Q2841" s="194"/>
    </row>
    <row r="2842" ht="15" customHeight="1" spans="17:17">
      <c r="Q2842" s="194"/>
    </row>
    <row r="2843" ht="15" customHeight="1" spans="17:17">
      <c r="Q2843" s="194"/>
    </row>
    <row r="2844" ht="15" customHeight="1" spans="17:17">
      <c r="Q2844" s="194"/>
    </row>
    <row r="2845" ht="15" customHeight="1" spans="17:17">
      <c r="Q2845" s="194"/>
    </row>
    <row r="2846" ht="15" customHeight="1" spans="17:17">
      <c r="Q2846" s="194"/>
    </row>
    <row r="2847" ht="15" customHeight="1" spans="17:17">
      <c r="Q2847" s="194"/>
    </row>
    <row r="2848" ht="15" customHeight="1" spans="17:17">
      <c r="Q2848" s="194"/>
    </row>
    <row r="2849" ht="15" customHeight="1" spans="17:17">
      <c r="Q2849" s="194"/>
    </row>
    <row r="2850" ht="15" customHeight="1" spans="17:17">
      <c r="Q2850" s="194"/>
    </row>
    <row r="2851" ht="15" customHeight="1" spans="17:17">
      <c r="Q2851" s="196"/>
    </row>
    <row r="2852" ht="15" customHeight="1" spans="17:17">
      <c r="Q2852" s="196"/>
    </row>
    <row r="2853" ht="15" customHeight="1" spans="17:17">
      <c r="Q2853" s="196"/>
    </row>
  </sheetData>
  <mergeCells count="21">
    <mergeCell ref="A1:P1"/>
    <mergeCell ref="A3:P3"/>
    <mergeCell ref="K5:L5"/>
    <mergeCell ref="A17:D17"/>
    <mergeCell ref="A18:D18"/>
    <mergeCell ref="A19:D19"/>
    <mergeCell ref="A5:A6"/>
    <mergeCell ref="B5:B6"/>
    <mergeCell ref="C5:C6"/>
    <mergeCell ref="D5:D6"/>
    <mergeCell ref="E5:E6"/>
    <mergeCell ref="F5:F6"/>
    <mergeCell ref="G5:G6"/>
    <mergeCell ref="H5:H6"/>
    <mergeCell ref="I5:I6"/>
    <mergeCell ref="J5:J6"/>
    <mergeCell ref="M5:M6"/>
    <mergeCell ref="N5:N6"/>
    <mergeCell ref="O5:O6"/>
    <mergeCell ref="P5:P6"/>
    <mergeCell ref="Q5:Q6"/>
  </mergeCells>
  <printOptions horizontalCentered="1"/>
  <pageMargins left="0.551181102362205" right="0.551181102362205" top="0.984251968503937" bottom="0.83" header="0.511811023622047" footer="0.590551181102362"/>
  <pageSetup paperSize="9" scale="67" fitToHeight="0" orientation="landscape"/>
  <headerFooter alignWithMargins="0">
    <oddFooter>&amp;C&amp;9共&amp;N页第&amp;P页
</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2:G10"/>
  <sheetViews>
    <sheetView workbookViewId="0">
      <selection activeCell="B9" sqref="B9"/>
    </sheetView>
  </sheetViews>
  <sheetFormatPr defaultColWidth="9" defaultRowHeight="14.25" outlineLevelCol="6"/>
  <cols>
    <col min="1" max="1" width="37.5" customWidth="1"/>
    <col min="2" max="2" width="18.1" customWidth="1"/>
    <col min="3" max="3" width="13.9" customWidth="1"/>
    <col min="4" max="4" width="18" customWidth="1"/>
    <col min="7" max="7" width="11.6" customWidth="1"/>
  </cols>
  <sheetData>
    <row r="2" ht="15.75" spans="1:5">
      <c r="A2" s="123">
        <f>10*1135.68*3*12*0.6*0.83</f>
        <v>203604.7104</v>
      </c>
      <c r="B2" s="124" t="s">
        <v>5758</v>
      </c>
      <c r="C2" s="125">
        <f>A2+A3</f>
        <v>224088.6456</v>
      </c>
      <c r="D2" s="124"/>
      <c r="E2" s="124"/>
    </row>
    <row r="3" ht="15.75" spans="1:5">
      <c r="A3" s="123">
        <f>10*342.77*12*0.6*0.83</f>
        <v>20483.9352</v>
      </c>
      <c r="B3" s="124" t="s">
        <v>5759</v>
      </c>
      <c r="C3" s="126"/>
      <c r="D3" s="124"/>
      <c r="E3" s="124"/>
    </row>
    <row r="4" ht="15.75" spans="1:5">
      <c r="A4" s="127">
        <f>55*1135.68*12*0.7*0.83</f>
        <v>435487.8528</v>
      </c>
      <c r="B4" s="124" t="s">
        <v>5760</v>
      </c>
      <c r="C4" s="124"/>
      <c r="D4" s="124"/>
      <c r="E4" s="124"/>
    </row>
    <row r="5" ht="15.75" spans="1:5">
      <c r="A5" s="127">
        <f>30*1135.68*12*0.7*0.83</f>
        <v>237538.8288</v>
      </c>
      <c r="B5" s="124" t="s">
        <v>5761</v>
      </c>
      <c r="C5" s="124"/>
      <c r="D5" s="124"/>
      <c r="E5" s="124"/>
    </row>
    <row r="6" ht="15.75" spans="1:5">
      <c r="A6" s="124"/>
      <c r="B6" s="124"/>
      <c r="C6" s="124"/>
      <c r="D6" s="124"/>
      <c r="E6" s="124"/>
    </row>
    <row r="7" spans="3:4">
      <c r="C7" s="128" t="s">
        <v>5762</v>
      </c>
      <c r="D7" s="129" t="s">
        <v>5763</v>
      </c>
    </row>
    <row r="8" ht="48" customHeight="1" spans="3:7">
      <c r="C8" s="130">
        <f>+A2+A3+A4</f>
        <v>659576.4984</v>
      </c>
      <c r="D8" s="131">
        <f>A2+A3+A5</f>
        <v>461627.4744</v>
      </c>
      <c r="G8">
        <f>4885.49-342.77</f>
        <v>4542.72</v>
      </c>
    </row>
    <row r="9" spans="7:7">
      <c r="G9">
        <f>G8/4</f>
        <v>1135.68</v>
      </c>
    </row>
    <row r="10" spans="7:7">
      <c r="G10" s="132">
        <f>1135.68*3+342.77</f>
        <v>3749.81</v>
      </c>
    </row>
  </sheetData>
  <mergeCells count="1">
    <mergeCell ref="C2:C3"/>
  </mergeCells>
  <pageMargins left="0.7" right="0.7" top="0.75" bottom="0.75" header="0.3" footer="0.3"/>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M31"/>
  <sheetViews>
    <sheetView workbookViewId="0">
      <selection activeCell="F12" sqref="F12"/>
    </sheetView>
  </sheetViews>
  <sheetFormatPr defaultColWidth="9" defaultRowHeight="15.75"/>
  <cols>
    <col min="1" max="1" width="4.6" style="33" customWidth="1"/>
    <col min="2" max="2" width="21.6" style="33" customWidth="1"/>
    <col min="3" max="3" width="7" style="33" customWidth="1"/>
    <col min="4" max="4" width="10.6" style="33" customWidth="1"/>
    <col min="5" max="5" width="6.6" style="33" customWidth="1"/>
    <col min="6" max="6" width="9.6" style="33" customWidth="1"/>
    <col min="7" max="8" width="7.1" style="33" customWidth="1"/>
    <col min="9" max="9" width="12.6" style="33" customWidth="1"/>
    <col min="10" max="11" width="12.6" style="33" customWidth="1" outlineLevel="1"/>
    <col min="12" max="12" width="6.7" style="33" customWidth="1" outlineLevel="1"/>
    <col min="13" max="13" width="11.9" style="33" customWidth="1" outlineLevel="1"/>
    <col min="14" max="16384" width="9" style="33"/>
  </cols>
  <sheetData>
    <row r="1" ht="24.9" customHeight="1" spans="1:13">
      <c r="A1" s="42" t="s">
        <v>5764</v>
      </c>
      <c r="B1" s="43"/>
      <c r="C1" s="43"/>
      <c r="D1" s="43"/>
      <c r="E1" s="43"/>
      <c r="F1" s="43"/>
      <c r="G1" s="43"/>
      <c r="H1" s="43"/>
      <c r="I1" s="44"/>
      <c r="J1" s="44"/>
      <c r="K1" s="44"/>
      <c r="L1" s="44"/>
      <c r="M1" s="44"/>
    </row>
    <row r="2" ht="14.1" customHeight="1" spans="1:13">
      <c r="A2" s="4" t="s">
        <v>131</v>
      </c>
      <c r="B2" s="4" t="s">
        <v>0</v>
      </c>
      <c r="C2" s="85"/>
      <c r="D2" s="85"/>
      <c r="E2" s="5"/>
      <c r="F2" s="5"/>
      <c r="G2" s="5"/>
      <c r="H2" s="5"/>
      <c r="I2" s="5"/>
      <c r="J2" s="5"/>
      <c r="K2" s="5"/>
      <c r="L2" s="5"/>
      <c r="M2" s="32" t="s">
        <v>5765</v>
      </c>
    </row>
    <row r="3" ht="14.1" customHeight="1" spans="1:13">
      <c r="A3" s="45" t="e">
        <f>#REF!</f>
        <v>#REF!</v>
      </c>
      <c r="B3" s="45"/>
      <c r="C3" s="45"/>
      <c r="D3" s="45"/>
      <c r="E3" s="45"/>
      <c r="F3" s="45"/>
      <c r="G3" s="45"/>
      <c r="H3" s="45"/>
      <c r="I3" s="45"/>
      <c r="J3" s="45"/>
      <c r="K3" s="45"/>
      <c r="L3" s="45"/>
      <c r="M3" s="45"/>
    </row>
    <row r="4" ht="14.1" customHeight="1" spans="1:13">
      <c r="A4" s="5" t="str">
        <f>封面!D7&amp;封面!F7</f>
        <v>被评估方：</v>
      </c>
      <c r="B4" s="5"/>
      <c r="C4" s="5"/>
      <c r="D4" s="5"/>
      <c r="E4" s="5"/>
      <c r="F4" s="5"/>
      <c r="G4" s="5"/>
      <c r="H4" s="5"/>
      <c r="I4" s="5"/>
      <c r="J4" s="5"/>
      <c r="K4" s="5"/>
      <c r="L4" s="5"/>
      <c r="M4" s="32" t="s">
        <v>133</v>
      </c>
    </row>
    <row r="5" ht="15" customHeight="1" spans="1:13">
      <c r="A5" s="46" t="s">
        <v>134</v>
      </c>
      <c r="B5" s="46" t="s">
        <v>3800</v>
      </c>
      <c r="C5" s="46" t="s">
        <v>3849</v>
      </c>
      <c r="D5" s="46" t="s">
        <v>5766</v>
      </c>
      <c r="E5" s="46" t="s">
        <v>5767</v>
      </c>
      <c r="F5" s="46" t="s">
        <v>5768</v>
      </c>
      <c r="G5" s="46" t="s">
        <v>5769</v>
      </c>
      <c r="H5" s="46" t="s">
        <v>5770</v>
      </c>
      <c r="I5" s="46" t="s">
        <v>139</v>
      </c>
      <c r="J5" s="46" t="s">
        <v>140</v>
      </c>
      <c r="K5" s="46" t="s">
        <v>141</v>
      </c>
      <c r="L5" s="46" t="s">
        <v>142</v>
      </c>
      <c r="M5" s="22" t="s">
        <v>143</v>
      </c>
    </row>
    <row r="6" ht="15" customHeight="1" spans="1:13">
      <c r="A6" s="21"/>
      <c r="B6" s="26"/>
      <c r="C6" s="26"/>
      <c r="D6" s="122"/>
      <c r="E6" s="47"/>
      <c r="F6" s="47"/>
      <c r="G6" s="27"/>
      <c r="H6" s="27"/>
      <c r="I6" s="29"/>
      <c r="J6" s="29"/>
      <c r="K6" s="29">
        <f>J6-I6</f>
        <v>0</v>
      </c>
      <c r="L6" s="28" t="str">
        <f t="shared" ref="L6:L31" si="0">IF(OR(I6&lt;=0,I6=""),"",(J6-I6)/I6*100)</f>
        <v/>
      </c>
      <c r="M6" s="26"/>
    </row>
    <row r="7" ht="15" customHeight="1" spans="1:13">
      <c r="A7" s="21"/>
      <c r="B7" s="26"/>
      <c r="C7" s="26"/>
      <c r="D7" s="122"/>
      <c r="E7" s="47"/>
      <c r="F7" s="47"/>
      <c r="G7" s="27"/>
      <c r="H7" s="27"/>
      <c r="I7" s="29"/>
      <c r="J7" s="29"/>
      <c r="K7" s="29">
        <f t="shared" ref="K7:K30" si="1">J7-I7</f>
        <v>0</v>
      </c>
      <c r="L7" s="28" t="str">
        <f t="shared" si="0"/>
        <v/>
      </c>
      <c r="M7" s="26"/>
    </row>
    <row r="8" ht="15" customHeight="1" spans="1:13">
      <c r="A8" s="21"/>
      <c r="B8" s="26"/>
      <c r="C8" s="26"/>
      <c r="D8" s="122"/>
      <c r="E8" s="47"/>
      <c r="F8" s="47"/>
      <c r="G8" s="27"/>
      <c r="H8" s="27"/>
      <c r="I8" s="29"/>
      <c r="J8" s="29"/>
      <c r="K8" s="29">
        <f t="shared" si="1"/>
        <v>0</v>
      </c>
      <c r="L8" s="28" t="str">
        <f t="shared" si="0"/>
        <v/>
      </c>
      <c r="M8" s="26"/>
    </row>
    <row r="9" ht="15" customHeight="1" spans="1:13">
      <c r="A9" s="21"/>
      <c r="B9" s="26"/>
      <c r="C9" s="26"/>
      <c r="D9" s="122"/>
      <c r="E9" s="47"/>
      <c r="F9" s="47"/>
      <c r="G9" s="27"/>
      <c r="H9" s="27"/>
      <c r="I9" s="29"/>
      <c r="J9" s="29"/>
      <c r="K9" s="29">
        <f t="shared" si="1"/>
        <v>0</v>
      </c>
      <c r="L9" s="28" t="str">
        <f t="shared" si="0"/>
        <v/>
      </c>
      <c r="M9" s="26"/>
    </row>
    <row r="10" ht="15" customHeight="1" spans="1:13">
      <c r="A10" s="21"/>
      <c r="B10" s="26"/>
      <c r="C10" s="26"/>
      <c r="D10" s="122"/>
      <c r="E10" s="47"/>
      <c r="F10" s="47"/>
      <c r="G10" s="27"/>
      <c r="H10" s="27"/>
      <c r="I10" s="29"/>
      <c r="J10" s="29"/>
      <c r="K10" s="29">
        <f t="shared" si="1"/>
        <v>0</v>
      </c>
      <c r="L10" s="28" t="str">
        <f t="shared" si="0"/>
        <v/>
      </c>
      <c r="M10" s="26"/>
    </row>
    <row r="11" ht="15" customHeight="1" spans="1:13">
      <c r="A11" s="21"/>
      <c r="B11" s="26"/>
      <c r="C11" s="26"/>
      <c r="D11" s="122"/>
      <c r="E11" s="47"/>
      <c r="F11" s="47"/>
      <c r="G11" s="27"/>
      <c r="H11" s="27"/>
      <c r="I11" s="29"/>
      <c r="J11" s="29"/>
      <c r="K11" s="29">
        <f t="shared" si="1"/>
        <v>0</v>
      </c>
      <c r="L11" s="28" t="str">
        <f t="shared" si="0"/>
        <v/>
      </c>
      <c r="M11" s="26"/>
    </row>
    <row r="12" ht="15" customHeight="1" spans="1:13">
      <c r="A12" s="21"/>
      <c r="B12" s="26"/>
      <c r="C12" s="26"/>
      <c r="D12" s="122"/>
      <c r="E12" s="47"/>
      <c r="F12" s="47"/>
      <c r="G12" s="27"/>
      <c r="H12" s="27"/>
      <c r="I12" s="29"/>
      <c r="J12" s="29"/>
      <c r="K12" s="29">
        <f t="shared" si="1"/>
        <v>0</v>
      </c>
      <c r="L12" s="28" t="str">
        <f t="shared" si="0"/>
        <v/>
      </c>
      <c r="M12" s="26"/>
    </row>
    <row r="13" ht="15" customHeight="1" spans="1:13">
      <c r="A13" s="21"/>
      <c r="B13" s="26"/>
      <c r="C13" s="26"/>
      <c r="D13" s="122"/>
      <c r="E13" s="47"/>
      <c r="F13" s="47"/>
      <c r="G13" s="27"/>
      <c r="H13" s="27"/>
      <c r="I13" s="29"/>
      <c r="J13" s="29"/>
      <c r="K13" s="29">
        <f t="shared" si="1"/>
        <v>0</v>
      </c>
      <c r="L13" s="28" t="str">
        <f t="shared" si="0"/>
        <v/>
      </c>
      <c r="M13" s="26"/>
    </row>
    <row r="14" ht="15" customHeight="1" spans="1:13">
      <c r="A14" s="21"/>
      <c r="B14" s="26"/>
      <c r="C14" s="26"/>
      <c r="D14" s="122"/>
      <c r="E14" s="47"/>
      <c r="F14" s="47"/>
      <c r="G14" s="27"/>
      <c r="H14" s="27"/>
      <c r="I14" s="29"/>
      <c r="J14" s="29"/>
      <c r="K14" s="29">
        <f t="shared" si="1"/>
        <v>0</v>
      </c>
      <c r="L14" s="28" t="str">
        <f t="shared" si="0"/>
        <v/>
      </c>
      <c r="M14" s="26"/>
    </row>
    <row r="15" ht="15" customHeight="1" spans="1:13">
      <c r="A15" s="21"/>
      <c r="B15" s="26"/>
      <c r="C15" s="26"/>
      <c r="D15" s="122"/>
      <c r="E15" s="47"/>
      <c r="F15" s="47"/>
      <c r="G15" s="27"/>
      <c r="H15" s="27"/>
      <c r="I15" s="29"/>
      <c r="J15" s="29"/>
      <c r="K15" s="29">
        <f t="shared" si="1"/>
        <v>0</v>
      </c>
      <c r="L15" s="28" t="str">
        <f t="shared" si="0"/>
        <v/>
      </c>
      <c r="M15" s="26"/>
    </row>
    <row r="16" ht="15" customHeight="1" spans="1:13">
      <c r="A16" s="21"/>
      <c r="B16" s="26"/>
      <c r="C16" s="26"/>
      <c r="D16" s="122"/>
      <c r="E16" s="47"/>
      <c r="F16" s="47"/>
      <c r="G16" s="27"/>
      <c r="H16" s="27"/>
      <c r="I16" s="29"/>
      <c r="J16" s="29"/>
      <c r="K16" s="29">
        <f t="shared" si="1"/>
        <v>0</v>
      </c>
      <c r="L16" s="28" t="str">
        <f t="shared" si="0"/>
        <v/>
      </c>
      <c r="M16" s="26"/>
    </row>
    <row r="17" ht="15" customHeight="1" spans="1:13">
      <c r="A17" s="21"/>
      <c r="B17" s="26"/>
      <c r="C17" s="26"/>
      <c r="D17" s="122"/>
      <c r="E17" s="47"/>
      <c r="F17" s="47"/>
      <c r="G17" s="27"/>
      <c r="H17" s="27"/>
      <c r="I17" s="29"/>
      <c r="J17" s="29"/>
      <c r="K17" s="29">
        <f t="shared" si="1"/>
        <v>0</v>
      </c>
      <c r="L17" s="28" t="str">
        <f t="shared" si="0"/>
        <v/>
      </c>
      <c r="M17" s="26"/>
    </row>
    <row r="18" ht="15" customHeight="1" spans="1:13">
      <c r="A18" s="21"/>
      <c r="B18" s="26"/>
      <c r="C18" s="26"/>
      <c r="D18" s="122"/>
      <c r="E18" s="47"/>
      <c r="F18" s="47"/>
      <c r="G18" s="27"/>
      <c r="H18" s="27"/>
      <c r="I18" s="29"/>
      <c r="J18" s="29"/>
      <c r="K18" s="29">
        <f t="shared" si="1"/>
        <v>0</v>
      </c>
      <c r="L18" s="28" t="str">
        <f t="shared" si="0"/>
        <v/>
      </c>
      <c r="M18" s="26"/>
    </row>
    <row r="19" ht="15" customHeight="1" spans="1:13">
      <c r="A19" s="21"/>
      <c r="B19" s="26"/>
      <c r="C19" s="26"/>
      <c r="D19" s="122"/>
      <c r="E19" s="47"/>
      <c r="F19" s="47"/>
      <c r="G19" s="27"/>
      <c r="H19" s="27"/>
      <c r="I19" s="29"/>
      <c r="J19" s="29"/>
      <c r="K19" s="29">
        <f t="shared" si="1"/>
        <v>0</v>
      </c>
      <c r="L19" s="28" t="str">
        <f t="shared" si="0"/>
        <v/>
      </c>
      <c r="M19" s="26"/>
    </row>
    <row r="20" ht="15" customHeight="1" spans="1:13">
      <c r="A20" s="21"/>
      <c r="B20" s="26"/>
      <c r="C20" s="26"/>
      <c r="D20" s="122"/>
      <c r="E20" s="47"/>
      <c r="F20" s="47"/>
      <c r="G20" s="27"/>
      <c r="H20" s="27"/>
      <c r="I20" s="29"/>
      <c r="J20" s="29"/>
      <c r="K20" s="29">
        <f t="shared" si="1"/>
        <v>0</v>
      </c>
      <c r="L20" s="28" t="str">
        <f t="shared" si="0"/>
        <v/>
      </c>
      <c r="M20" s="26"/>
    </row>
    <row r="21" ht="15" customHeight="1" spans="1:13">
      <c r="A21" s="21"/>
      <c r="B21" s="26"/>
      <c r="C21" s="26"/>
      <c r="D21" s="122"/>
      <c r="E21" s="47"/>
      <c r="F21" s="47"/>
      <c r="G21" s="27"/>
      <c r="H21" s="27"/>
      <c r="I21" s="29"/>
      <c r="J21" s="29"/>
      <c r="K21" s="29">
        <f t="shared" si="1"/>
        <v>0</v>
      </c>
      <c r="L21" s="28" t="str">
        <f t="shared" si="0"/>
        <v/>
      </c>
      <c r="M21" s="26"/>
    </row>
    <row r="22" ht="15" customHeight="1" spans="1:13">
      <c r="A22" s="21"/>
      <c r="B22" s="26"/>
      <c r="C22" s="26"/>
      <c r="D22" s="122"/>
      <c r="E22" s="47"/>
      <c r="F22" s="47"/>
      <c r="G22" s="27"/>
      <c r="H22" s="27"/>
      <c r="I22" s="29"/>
      <c r="J22" s="29"/>
      <c r="K22" s="29">
        <f t="shared" si="1"/>
        <v>0</v>
      </c>
      <c r="L22" s="28" t="str">
        <f t="shared" si="0"/>
        <v/>
      </c>
      <c r="M22" s="26"/>
    </row>
    <row r="23" ht="15" customHeight="1" spans="1:13">
      <c r="A23" s="21"/>
      <c r="B23" s="26"/>
      <c r="C23" s="26"/>
      <c r="D23" s="122"/>
      <c r="E23" s="47"/>
      <c r="F23" s="47"/>
      <c r="G23" s="27"/>
      <c r="H23" s="27"/>
      <c r="I23" s="29"/>
      <c r="J23" s="29"/>
      <c r="K23" s="29">
        <f t="shared" si="1"/>
        <v>0</v>
      </c>
      <c r="L23" s="28" t="str">
        <f t="shared" si="0"/>
        <v/>
      </c>
      <c r="M23" s="26"/>
    </row>
    <row r="24" ht="15" customHeight="1" spans="1:13">
      <c r="A24" s="21"/>
      <c r="B24" s="26"/>
      <c r="C24" s="26"/>
      <c r="D24" s="122"/>
      <c r="E24" s="47"/>
      <c r="F24" s="47"/>
      <c r="G24" s="27"/>
      <c r="H24" s="27"/>
      <c r="I24" s="29"/>
      <c r="J24" s="29"/>
      <c r="K24" s="29">
        <f t="shared" si="1"/>
        <v>0</v>
      </c>
      <c r="L24" s="28" t="str">
        <f t="shared" si="0"/>
        <v/>
      </c>
      <c r="M24" s="26"/>
    </row>
    <row r="25" ht="15" customHeight="1" spans="1:13">
      <c r="A25" s="21"/>
      <c r="B25" s="26"/>
      <c r="C25" s="26"/>
      <c r="D25" s="122"/>
      <c r="E25" s="47"/>
      <c r="F25" s="47"/>
      <c r="G25" s="27"/>
      <c r="H25" s="27"/>
      <c r="I25" s="29"/>
      <c r="J25" s="29"/>
      <c r="K25" s="29">
        <f t="shared" si="1"/>
        <v>0</v>
      </c>
      <c r="L25" s="28" t="str">
        <f t="shared" si="0"/>
        <v/>
      </c>
      <c r="M25" s="26"/>
    </row>
    <row r="26" ht="15" customHeight="1" spans="1:13">
      <c r="A26" s="21"/>
      <c r="B26" s="26"/>
      <c r="C26" s="26"/>
      <c r="D26" s="122"/>
      <c r="E26" s="47"/>
      <c r="F26" s="47"/>
      <c r="G26" s="27"/>
      <c r="H26" s="27"/>
      <c r="I26" s="29"/>
      <c r="J26" s="29"/>
      <c r="K26" s="29">
        <f t="shared" si="1"/>
        <v>0</v>
      </c>
      <c r="L26" s="28" t="str">
        <f t="shared" si="0"/>
        <v/>
      </c>
      <c r="M26" s="26"/>
    </row>
    <row r="27" ht="15" customHeight="1" spans="1:13">
      <c r="A27" s="21"/>
      <c r="B27" s="26"/>
      <c r="C27" s="26"/>
      <c r="D27" s="122"/>
      <c r="E27" s="47"/>
      <c r="F27" s="47"/>
      <c r="G27" s="27"/>
      <c r="H27" s="27"/>
      <c r="I27" s="29"/>
      <c r="J27" s="29"/>
      <c r="K27" s="29">
        <f t="shared" si="1"/>
        <v>0</v>
      </c>
      <c r="L27" s="28" t="str">
        <f t="shared" si="0"/>
        <v/>
      </c>
      <c r="M27" s="26"/>
    </row>
    <row r="28" ht="15" customHeight="1" spans="1:13">
      <c r="A28" s="21"/>
      <c r="B28" s="26"/>
      <c r="C28" s="26"/>
      <c r="D28" s="122"/>
      <c r="E28" s="47"/>
      <c r="F28" s="47"/>
      <c r="G28" s="27"/>
      <c r="H28" s="27"/>
      <c r="I28" s="29"/>
      <c r="J28" s="29"/>
      <c r="K28" s="29">
        <f t="shared" si="1"/>
        <v>0</v>
      </c>
      <c r="L28" s="28" t="str">
        <f t="shared" si="0"/>
        <v/>
      </c>
      <c r="M28" s="26"/>
    </row>
    <row r="29" ht="15" customHeight="1" spans="1:13">
      <c r="A29" s="30" t="s">
        <v>146</v>
      </c>
      <c r="B29" s="31"/>
      <c r="C29" s="26"/>
      <c r="D29" s="122"/>
      <c r="E29" s="47"/>
      <c r="F29" s="47"/>
      <c r="G29" s="27"/>
      <c r="H29" s="27"/>
      <c r="I29" s="29">
        <f>SUM(I6:I28)</f>
        <v>0</v>
      </c>
      <c r="J29" s="29">
        <f>SUM(J6:J28)</f>
        <v>0</v>
      </c>
      <c r="K29" s="29">
        <f>SUM(K6:K28)</f>
        <v>0</v>
      </c>
      <c r="L29" s="28" t="str">
        <f t="shared" si="0"/>
        <v/>
      </c>
      <c r="M29" s="26"/>
    </row>
    <row r="30" ht="15" customHeight="1" spans="1:13">
      <c r="A30" s="30" t="s">
        <v>3818</v>
      </c>
      <c r="B30" s="31"/>
      <c r="C30" s="26"/>
      <c r="D30" s="122"/>
      <c r="E30" s="47"/>
      <c r="F30" s="47"/>
      <c r="G30" s="27"/>
      <c r="H30" s="27"/>
      <c r="I30" s="29"/>
      <c r="J30" s="29"/>
      <c r="K30" s="29">
        <f t="shared" si="1"/>
        <v>0</v>
      </c>
      <c r="L30" s="28" t="str">
        <f t="shared" si="0"/>
        <v/>
      </c>
      <c r="M30" s="26"/>
    </row>
    <row r="31" ht="15" customHeight="1" spans="1:13">
      <c r="A31" s="30" t="s">
        <v>3834</v>
      </c>
      <c r="B31" s="31"/>
      <c r="C31" s="27"/>
      <c r="D31" s="27"/>
      <c r="E31" s="47"/>
      <c r="F31" s="47"/>
      <c r="G31" s="27"/>
      <c r="H31" s="27"/>
      <c r="I31" s="29">
        <f>I29-I30</f>
        <v>0</v>
      </c>
      <c r="J31" s="29">
        <f>J29-J30</f>
        <v>0</v>
      </c>
      <c r="K31" s="29">
        <f>K29-K30</f>
        <v>0</v>
      </c>
      <c r="L31" s="28" t="str">
        <f t="shared" si="0"/>
        <v/>
      </c>
      <c r="M31" s="26"/>
    </row>
  </sheetData>
  <mergeCells count="3">
    <mergeCell ref="A29:B29"/>
    <mergeCell ref="A30:B30"/>
    <mergeCell ref="A31:B31"/>
  </mergeCells>
  <hyperlinks>
    <hyperlink ref="A2" location="'表4-7在建汇总'!B6" display="返回"/>
    <hyperlink ref="B2" location="索引!E25" display="返回索引页"/>
  </hyperlinks>
  <printOptions horizontalCentered="1"/>
  <pageMargins left="0.551181102362205" right="0.551181102362205" top="0.590551181102362" bottom="0.78740157480315" header="0.511811023622047" footer="0.590551181102362"/>
  <pageSetup paperSize="9" scale="97" fitToHeight="0" orientation="landscape"/>
  <headerFooter alignWithMargins="0">
    <oddFooter>&amp;L&amp;9被评估单位(或者产权持有单位)填表人：
填表日期：年月日&amp;C&amp;9共&amp;N页第&amp;P页
&amp;R&amp;9评估人员：
</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R42"/>
  <sheetViews>
    <sheetView zoomScaleSheetLayoutView="85" workbookViewId="0">
      <selection activeCell="F12" sqref="F12"/>
    </sheetView>
  </sheetViews>
  <sheetFormatPr defaultColWidth="9" defaultRowHeight="15.75"/>
  <cols>
    <col min="1" max="1" width="3.6" style="33" customWidth="1"/>
    <col min="2" max="2" width="18.6" style="33" customWidth="1"/>
    <col min="3" max="3" width="16.4" style="33" customWidth="1"/>
    <col min="4" max="4" width="4.7" style="33" customWidth="1"/>
    <col min="5" max="5" width="4" style="33" customWidth="1"/>
    <col min="6" max="7" width="6.1" style="33" customWidth="1"/>
    <col min="8" max="10" width="9.6" style="33" customWidth="1"/>
    <col min="11" max="11" width="12.6" style="33" customWidth="1"/>
    <col min="12" max="14" width="9.6" style="33" customWidth="1" outlineLevel="1"/>
    <col min="15" max="16" width="12.6" style="33" customWidth="1" outlineLevel="1"/>
    <col min="17" max="17" width="6.7" style="33" customWidth="1" outlineLevel="1"/>
    <col min="18" max="18" width="9.1" style="33" customWidth="1" outlineLevel="1"/>
    <col min="19" max="16384" width="9" style="33"/>
  </cols>
  <sheetData>
    <row r="1" ht="24.9" customHeight="1" spans="1:18">
      <c r="A1" s="42" t="s">
        <v>5771</v>
      </c>
      <c r="B1" s="43"/>
      <c r="C1" s="43"/>
      <c r="D1" s="43"/>
      <c r="E1" s="43"/>
      <c r="F1" s="43"/>
      <c r="G1" s="43"/>
      <c r="H1" s="43"/>
      <c r="I1" s="43"/>
      <c r="J1" s="43"/>
      <c r="K1" s="44"/>
      <c r="L1" s="44"/>
      <c r="M1" s="44"/>
      <c r="N1" s="44"/>
      <c r="O1" s="44"/>
      <c r="P1" s="44"/>
      <c r="Q1" s="44"/>
      <c r="R1" s="44"/>
    </row>
    <row r="2" ht="14.1" customHeight="1" spans="1:18">
      <c r="A2" s="4" t="s">
        <v>131</v>
      </c>
      <c r="B2" s="4" t="s">
        <v>0</v>
      </c>
      <c r="C2" s="85"/>
      <c r="D2" s="85"/>
      <c r="E2" s="85"/>
      <c r="F2" s="5"/>
      <c r="G2" s="5"/>
      <c r="H2" s="5"/>
      <c r="I2" s="5"/>
      <c r="J2" s="5"/>
      <c r="K2" s="5"/>
      <c r="L2" s="5"/>
      <c r="M2" s="5"/>
      <c r="N2" s="5"/>
      <c r="O2" s="5"/>
      <c r="P2" s="5"/>
      <c r="Q2" s="5"/>
      <c r="R2" s="32" t="s">
        <v>5772</v>
      </c>
    </row>
    <row r="3" ht="14.1" customHeight="1" spans="1:18">
      <c r="A3" s="45" t="e">
        <f>#REF!</f>
        <v>#REF!</v>
      </c>
      <c r="B3" s="45"/>
      <c r="C3" s="45"/>
      <c r="D3" s="45"/>
      <c r="E3" s="45"/>
      <c r="F3" s="45"/>
      <c r="G3" s="45"/>
      <c r="H3" s="45"/>
      <c r="I3" s="45"/>
      <c r="J3" s="45"/>
      <c r="K3" s="45"/>
      <c r="L3" s="45"/>
      <c r="M3" s="45"/>
      <c r="N3" s="45"/>
      <c r="O3" s="45"/>
      <c r="P3" s="45"/>
      <c r="Q3" s="45"/>
      <c r="R3" s="45"/>
    </row>
    <row r="4" ht="14.1" customHeight="1" spans="1:18">
      <c r="A4" s="5" t="str">
        <f>封面!D7&amp;封面!F7</f>
        <v>被评估方：</v>
      </c>
      <c r="B4" s="5"/>
      <c r="C4" s="5"/>
      <c r="D4" s="5"/>
      <c r="E4" s="5"/>
      <c r="F4" s="5"/>
      <c r="G4" s="5"/>
      <c r="H4" s="5"/>
      <c r="I4" s="5"/>
      <c r="J4" s="5"/>
      <c r="K4" s="5"/>
      <c r="L4" s="5"/>
      <c r="M4" s="5"/>
      <c r="N4" s="5"/>
      <c r="O4" s="5"/>
      <c r="P4" s="5"/>
      <c r="Q4" s="5"/>
      <c r="R4" s="32" t="s">
        <v>133</v>
      </c>
    </row>
    <row r="5" ht="15" customHeight="1" spans="1:18">
      <c r="A5" s="9" t="s">
        <v>134</v>
      </c>
      <c r="B5" s="9" t="s">
        <v>3800</v>
      </c>
      <c r="C5" s="9" t="s">
        <v>331</v>
      </c>
      <c r="D5" s="9" t="s">
        <v>335</v>
      </c>
      <c r="E5" s="116" t="s">
        <v>332</v>
      </c>
      <c r="F5" s="116" t="s">
        <v>5767</v>
      </c>
      <c r="G5" s="116" t="s">
        <v>5768</v>
      </c>
      <c r="H5" s="51" t="s">
        <v>139</v>
      </c>
      <c r="I5" s="52"/>
      <c r="J5" s="52"/>
      <c r="K5" s="53"/>
      <c r="L5" s="30" t="s">
        <v>140</v>
      </c>
      <c r="M5" s="119"/>
      <c r="N5" s="119"/>
      <c r="O5" s="31"/>
      <c r="P5" s="9" t="s">
        <v>141</v>
      </c>
      <c r="Q5" s="9" t="s">
        <v>142</v>
      </c>
      <c r="R5" s="54" t="s">
        <v>143</v>
      </c>
    </row>
    <row r="6" ht="15" customHeight="1" spans="1:18">
      <c r="A6" s="16"/>
      <c r="B6" s="16"/>
      <c r="C6" s="16"/>
      <c r="D6" s="16"/>
      <c r="E6" s="117"/>
      <c r="F6" s="117"/>
      <c r="G6" s="117"/>
      <c r="H6" s="22" t="s">
        <v>5773</v>
      </c>
      <c r="I6" s="22" t="s">
        <v>5774</v>
      </c>
      <c r="J6" s="22" t="s">
        <v>5775</v>
      </c>
      <c r="K6" s="118" t="s">
        <v>5776</v>
      </c>
      <c r="L6" s="22" t="s">
        <v>5773</v>
      </c>
      <c r="M6" s="22" t="s">
        <v>5774</v>
      </c>
      <c r="N6" s="22" t="s">
        <v>5775</v>
      </c>
      <c r="O6" s="118" t="s">
        <v>5776</v>
      </c>
      <c r="P6" s="16"/>
      <c r="Q6" s="16"/>
      <c r="R6" s="55"/>
    </row>
    <row r="7" ht="15" customHeight="1" spans="1:18">
      <c r="A7" s="21"/>
      <c r="B7" s="26"/>
      <c r="C7" s="26"/>
      <c r="D7" s="122"/>
      <c r="E7" s="23"/>
      <c r="F7" s="47"/>
      <c r="G7" s="47"/>
      <c r="H7" s="28"/>
      <c r="I7" s="28"/>
      <c r="J7" s="28"/>
      <c r="K7" s="29"/>
      <c r="L7" s="28"/>
      <c r="M7" s="28"/>
      <c r="N7" s="28"/>
      <c r="O7" s="29"/>
      <c r="P7" s="29">
        <f>O7-K7</f>
        <v>0</v>
      </c>
      <c r="Q7" s="28" t="str">
        <f t="shared" ref="Q7:Q42" si="0">IF(OR(K7&lt;=0,K7=""),"",(O7-K7)/K7*100)</f>
        <v/>
      </c>
      <c r="R7" s="26"/>
    </row>
    <row r="8" ht="15" customHeight="1" spans="1:18">
      <c r="A8" s="21"/>
      <c r="B8" s="26"/>
      <c r="C8" s="26"/>
      <c r="D8" s="122"/>
      <c r="E8" s="23"/>
      <c r="F8" s="47"/>
      <c r="G8" s="47"/>
      <c r="H8" s="28"/>
      <c r="I8" s="28"/>
      <c r="J8" s="28"/>
      <c r="K8" s="29"/>
      <c r="L8" s="28"/>
      <c r="M8" s="28"/>
      <c r="N8" s="28"/>
      <c r="O8" s="29"/>
      <c r="P8" s="29">
        <f t="shared" ref="P8:P41" si="1">O8-K8</f>
        <v>0</v>
      </c>
      <c r="Q8" s="28" t="str">
        <f t="shared" si="0"/>
        <v/>
      </c>
      <c r="R8" s="26"/>
    </row>
    <row r="9" ht="15" customHeight="1" spans="1:18">
      <c r="A9" s="21"/>
      <c r="B9" s="26"/>
      <c r="C9" s="26"/>
      <c r="D9" s="122"/>
      <c r="E9" s="23"/>
      <c r="F9" s="47"/>
      <c r="G9" s="47"/>
      <c r="H9" s="28"/>
      <c r="I9" s="28"/>
      <c r="J9" s="28"/>
      <c r="K9" s="29"/>
      <c r="L9" s="28"/>
      <c r="M9" s="28"/>
      <c r="N9" s="28"/>
      <c r="O9" s="29"/>
      <c r="P9" s="29">
        <f t="shared" si="1"/>
        <v>0</v>
      </c>
      <c r="Q9" s="28" t="str">
        <f t="shared" si="0"/>
        <v/>
      </c>
      <c r="R9" s="26"/>
    </row>
    <row r="10" ht="15" customHeight="1" spans="1:18">
      <c r="A10" s="21"/>
      <c r="B10" s="26"/>
      <c r="C10" s="26"/>
      <c r="D10" s="122"/>
      <c r="E10" s="23"/>
      <c r="F10" s="47"/>
      <c r="G10" s="47"/>
      <c r="H10" s="28"/>
      <c r="I10" s="28"/>
      <c r="J10" s="28"/>
      <c r="K10" s="29"/>
      <c r="L10" s="28"/>
      <c r="M10" s="28"/>
      <c r="N10" s="28"/>
      <c r="O10" s="29"/>
      <c r="P10" s="29">
        <f t="shared" si="1"/>
        <v>0</v>
      </c>
      <c r="Q10" s="28" t="str">
        <f t="shared" si="0"/>
        <v/>
      </c>
      <c r="R10" s="26"/>
    </row>
    <row r="11" ht="15" customHeight="1" spans="1:18">
      <c r="A11" s="21"/>
      <c r="B11" s="26"/>
      <c r="C11" s="26"/>
      <c r="D11" s="122"/>
      <c r="E11" s="23"/>
      <c r="F11" s="47"/>
      <c r="G11" s="47"/>
      <c r="H11" s="28"/>
      <c r="I11" s="28"/>
      <c r="J11" s="28"/>
      <c r="K11" s="29"/>
      <c r="L11" s="28"/>
      <c r="M11" s="28"/>
      <c r="N11" s="28"/>
      <c r="O11" s="29"/>
      <c r="P11" s="29">
        <f t="shared" si="1"/>
        <v>0</v>
      </c>
      <c r="Q11" s="28" t="str">
        <f t="shared" si="0"/>
        <v/>
      </c>
      <c r="R11" s="26"/>
    </row>
    <row r="12" ht="15" customHeight="1" spans="1:18">
      <c r="A12" s="21"/>
      <c r="B12" s="26"/>
      <c r="C12" s="26"/>
      <c r="D12" s="122"/>
      <c r="E12" s="23"/>
      <c r="F12" s="47"/>
      <c r="G12" s="47"/>
      <c r="H12" s="28"/>
      <c r="I12" s="28"/>
      <c r="J12" s="28"/>
      <c r="K12" s="29"/>
      <c r="L12" s="28"/>
      <c r="M12" s="28"/>
      <c r="N12" s="28"/>
      <c r="O12" s="29"/>
      <c r="P12" s="29">
        <f t="shared" si="1"/>
        <v>0</v>
      </c>
      <c r="Q12" s="28" t="str">
        <f t="shared" si="0"/>
        <v/>
      </c>
      <c r="R12" s="26"/>
    </row>
    <row r="13" ht="15" customHeight="1" spans="1:18">
      <c r="A13" s="21"/>
      <c r="B13" s="26"/>
      <c r="C13" s="26"/>
      <c r="D13" s="122"/>
      <c r="E13" s="23"/>
      <c r="F13" s="47"/>
      <c r="G13" s="47"/>
      <c r="H13" s="28"/>
      <c r="I13" s="28"/>
      <c r="J13" s="28"/>
      <c r="K13" s="29"/>
      <c r="L13" s="28"/>
      <c r="M13" s="28"/>
      <c r="N13" s="28"/>
      <c r="O13" s="29"/>
      <c r="P13" s="29">
        <f t="shared" si="1"/>
        <v>0</v>
      </c>
      <c r="Q13" s="28" t="str">
        <f t="shared" si="0"/>
        <v/>
      </c>
      <c r="R13" s="26"/>
    </row>
    <row r="14" ht="15" customHeight="1" spans="1:18">
      <c r="A14" s="21"/>
      <c r="B14" s="26"/>
      <c r="C14" s="26"/>
      <c r="D14" s="122"/>
      <c r="E14" s="23"/>
      <c r="F14" s="47"/>
      <c r="G14" s="47"/>
      <c r="H14" s="28"/>
      <c r="I14" s="28"/>
      <c r="J14" s="28"/>
      <c r="K14" s="29"/>
      <c r="L14" s="28"/>
      <c r="M14" s="28"/>
      <c r="N14" s="28"/>
      <c r="O14" s="29"/>
      <c r="P14" s="29">
        <f t="shared" si="1"/>
        <v>0</v>
      </c>
      <c r="Q14" s="28" t="str">
        <f t="shared" si="0"/>
        <v/>
      </c>
      <c r="R14" s="26"/>
    </row>
    <row r="15" ht="15" customHeight="1" spans="1:18">
      <c r="A15" s="21"/>
      <c r="B15" s="26"/>
      <c r="C15" s="26"/>
      <c r="D15" s="122"/>
      <c r="E15" s="23"/>
      <c r="F15" s="47"/>
      <c r="G15" s="47"/>
      <c r="H15" s="28"/>
      <c r="I15" s="28"/>
      <c r="J15" s="28"/>
      <c r="K15" s="29"/>
      <c r="L15" s="28"/>
      <c r="M15" s="28"/>
      <c r="N15" s="28"/>
      <c r="O15" s="29"/>
      <c r="P15" s="29">
        <f t="shared" si="1"/>
        <v>0</v>
      </c>
      <c r="Q15" s="28" t="str">
        <f t="shared" si="0"/>
        <v/>
      </c>
      <c r="R15" s="26"/>
    </row>
    <row r="16" ht="15" customHeight="1" spans="1:18">
      <c r="A16" s="21"/>
      <c r="B16" s="26"/>
      <c r="C16" s="26"/>
      <c r="D16" s="122"/>
      <c r="E16" s="23"/>
      <c r="F16" s="47"/>
      <c r="G16" s="47"/>
      <c r="H16" s="28"/>
      <c r="I16" s="28"/>
      <c r="J16" s="28"/>
      <c r="K16" s="29"/>
      <c r="L16" s="28"/>
      <c r="M16" s="28"/>
      <c r="N16" s="28"/>
      <c r="O16" s="29"/>
      <c r="P16" s="29">
        <f t="shared" si="1"/>
        <v>0</v>
      </c>
      <c r="Q16" s="28" t="str">
        <f t="shared" si="0"/>
        <v/>
      </c>
      <c r="R16" s="26"/>
    </row>
    <row r="17" ht="15" customHeight="1" spans="1:18">
      <c r="A17" s="21"/>
      <c r="B17" s="26"/>
      <c r="C17" s="26"/>
      <c r="D17" s="122"/>
      <c r="E17" s="23"/>
      <c r="F17" s="47"/>
      <c r="G17" s="47"/>
      <c r="H17" s="28"/>
      <c r="I17" s="28"/>
      <c r="J17" s="28"/>
      <c r="K17" s="29"/>
      <c r="L17" s="28"/>
      <c r="M17" s="28"/>
      <c r="N17" s="28"/>
      <c r="O17" s="29"/>
      <c r="P17" s="29">
        <f t="shared" si="1"/>
        <v>0</v>
      </c>
      <c r="Q17" s="28" t="str">
        <f t="shared" si="0"/>
        <v/>
      </c>
      <c r="R17" s="26"/>
    </row>
    <row r="18" ht="15" customHeight="1" spans="1:18">
      <c r="A18" s="21"/>
      <c r="B18" s="26"/>
      <c r="C18" s="26"/>
      <c r="D18" s="122"/>
      <c r="E18" s="23"/>
      <c r="F18" s="47"/>
      <c r="G18" s="47"/>
      <c r="H18" s="28"/>
      <c r="I18" s="28"/>
      <c r="J18" s="28"/>
      <c r="K18" s="29"/>
      <c r="L18" s="28"/>
      <c r="M18" s="28"/>
      <c r="N18" s="28"/>
      <c r="O18" s="29"/>
      <c r="P18" s="29">
        <f t="shared" si="1"/>
        <v>0</v>
      </c>
      <c r="Q18" s="28" t="str">
        <f t="shared" si="0"/>
        <v/>
      </c>
      <c r="R18" s="26"/>
    </row>
    <row r="19" ht="15" customHeight="1" spans="1:18">
      <c r="A19" s="21"/>
      <c r="B19" s="26"/>
      <c r="C19" s="26"/>
      <c r="D19" s="122"/>
      <c r="E19" s="23"/>
      <c r="F19" s="47"/>
      <c r="G19" s="47"/>
      <c r="H19" s="28"/>
      <c r="I19" s="28"/>
      <c r="J19" s="28"/>
      <c r="K19" s="29"/>
      <c r="L19" s="28"/>
      <c r="M19" s="28"/>
      <c r="N19" s="28"/>
      <c r="O19" s="29"/>
      <c r="P19" s="29">
        <f t="shared" si="1"/>
        <v>0</v>
      </c>
      <c r="Q19" s="28" t="str">
        <f t="shared" si="0"/>
        <v/>
      </c>
      <c r="R19" s="26"/>
    </row>
    <row r="20" ht="15" customHeight="1" spans="1:18">
      <c r="A20" s="21"/>
      <c r="B20" s="26"/>
      <c r="C20" s="26"/>
      <c r="D20" s="122"/>
      <c r="E20" s="23"/>
      <c r="F20" s="47"/>
      <c r="G20" s="47"/>
      <c r="H20" s="28"/>
      <c r="I20" s="28"/>
      <c r="J20" s="28"/>
      <c r="K20" s="29"/>
      <c r="L20" s="28"/>
      <c r="M20" s="28"/>
      <c r="N20" s="28"/>
      <c r="O20" s="29"/>
      <c r="P20" s="29">
        <f t="shared" si="1"/>
        <v>0</v>
      </c>
      <c r="Q20" s="28" t="str">
        <f t="shared" si="0"/>
        <v/>
      </c>
      <c r="R20" s="26"/>
    </row>
    <row r="21" ht="15" customHeight="1" spans="1:18">
      <c r="A21" s="21"/>
      <c r="B21" s="26"/>
      <c r="C21" s="26"/>
      <c r="D21" s="122"/>
      <c r="E21" s="23"/>
      <c r="F21" s="47"/>
      <c r="G21" s="47"/>
      <c r="H21" s="28"/>
      <c r="I21" s="28"/>
      <c r="J21" s="28"/>
      <c r="K21" s="29"/>
      <c r="L21" s="28"/>
      <c r="M21" s="28"/>
      <c r="N21" s="28"/>
      <c r="O21" s="29"/>
      <c r="P21" s="29">
        <f t="shared" si="1"/>
        <v>0</v>
      </c>
      <c r="Q21" s="28" t="str">
        <f t="shared" si="0"/>
        <v/>
      </c>
      <c r="R21" s="26"/>
    </row>
    <row r="22" ht="15" customHeight="1" spans="1:18">
      <c r="A22" s="21"/>
      <c r="B22" s="26"/>
      <c r="C22" s="26"/>
      <c r="D22" s="122"/>
      <c r="E22" s="23"/>
      <c r="F22" s="47"/>
      <c r="G22" s="47"/>
      <c r="H22" s="28"/>
      <c r="I22" s="28"/>
      <c r="J22" s="28"/>
      <c r="K22" s="29"/>
      <c r="L22" s="28"/>
      <c r="M22" s="28"/>
      <c r="N22" s="28"/>
      <c r="O22" s="29"/>
      <c r="P22" s="29">
        <f t="shared" si="1"/>
        <v>0</v>
      </c>
      <c r="Q22" s="28" t="str">
        <f t="shared" si="0"/>
        <v/>
      </c>
      <c r="R22" s="26"/>
    </row>
    <row r="23" ht="15" customHeight="1" spans="1:18">
      <c r="A23" s="21"/>
      <c r="B23" s="26"/>
      <c r="C23" s="26"/>
      <c r="D23" s="122"/>
      <c r="E23" s="23"/>
      <c r="F23" s="47"/>
      <c r="G23" s="47"/>
      <c r="H23" s="28"/>
      <c r="I23" s="28"/>
      <c r="J23" s="28"/>
      <c r="K23" s="29"/>
      <c r="L23" s="28"/>
      <c r="M23" s="28"/>
      <c r="N23" s="28"/>
      <c r="O23" s="29"/>
      <c r="P23" s="29">
        <f t="shared" si="1"/>
        <v>0</v>
      </c>
      <c r="Q23" s="28" t="str">
        <f t="shared" si="0"/>
        <v/>
      </c>
      <c r="R23" s="26"/>
    </row>
    <row r="24" ht="15" customHeight="1" spans="1:18">
      <c r="A24" s="21"/>
      <c r="B24" s="26"/>
      <c r="C24" s="26"/>
      <c r="D24" s="122"/>
      <c r="E24" s="23"/>
      <c r="F24" s="47"/>
      <c r="G24" s="47"/>
      <c r="H24" s="28"/>
      <c r="I24" s="28"/>
      <c r="J24" s="28"/>
      <c r="K24" s="29"/>
      <c r="L24" s="28"/>
      <c r="M24" s="28"/>
      <c r="N24" s="28"/>
      <c r="O24" s="29"/>
      <c r="P24" s="29">
        <f t="shared" si="1"/>
        <v>0</v>
      </c>
      <c r="Q24" s="28" t="str">
        <f t="shared" si="0"/>
        <v/>
      </c>
      <c r="R24" s="26"/>
    </row>
    <row r="25" ht="15" customHeight="1" spans="1:18">
      <c r="A25" s="21"/>
      <c r="B25" s="26"/>
      <c r="C25" s="26"/>
      <c r="D25" s="122"/>
      <c r="E25" s="23"/>
      <c r="F25" s="47"/>
      <c r="G25" s="47"/>
      <c r="H25" s="28"/>
      <c r="I25" s="28"/>
      <c r="J25" s="28"/>
      <c r="K25" s="29"/>
      <c r="L25" s="28"/>
      <c r="M25" s="28"/>
      <c r="N25" s="28"/>
      <c r="O25" s="29"/>
      <c r="P25" s="29">
        <f t="shared" si="1"/>
        <v>0</v>
      </c>
      <c r="Q25" s="28" t="str">
        <f t="shared" si="0"/>
        <v/>
      </c>
      <c r="R25" s="26"/>
    </row>
    <row r="26" ht="15" customHeight="1" spans="1:18">
      <c r="A26" s="21"/>
      <c r="B26" s="26"/>
      <c r="C26" s="26"/>
      <c r="D26" s="122"/>
      <c r="E26" s="23"/>
      <c r="F26" s="47"/>
      <c r="G26" s="47"/>
      <c r="H26" s="28"/>
      <c r="I26" s="28"/>
      <c r="J26" s="28"/>
      <c r="K26" s="29"/>
      <c r="L26" s="28"/>
      <c r="M26" s="28"/>
      <c r="N26" s="28"/>
      <c r="O26" s="29"/>
      <c r="P26" s="29">
        <f t="shared" si="1"/>
        <v>0</v>
      </c>
      <c r="Q26" s="28" t="str">
        <f t="shared" si="0"/>
        <v/>
      </c>
      <c r="R26" s="26"/>
    </row>
    <row r="27" ht="15" customHeight="1" spans="1:18">
      <c r="A27" s="21"/>
      <c r="B27" s="26"/>
      <c r="C27" s="26"/>
      <c r="D27" s="122"/>
      <c r="E27" s="23"/>
      <c r="F27" s="47"/>
      <c r="G27" s="47"/>
      <c r="H27" s="28"/>
      <c r="I27" s="28"/>
      <c r="J27" s="28"/>
      <c r="K27" s="29"/>
      <c r="L27" s="28"/>
      <c r="M27" s="28"/>
      <c r="N27" s="28"/>
      <c r="O27" s="29"/>
      <c r="P27" s="29">
        <f t="shared" si="1"/>
        <v>0</v>
      </c>
      <c r="Q27" s="28" t="str">
        <f t="shared" si="0"/>
        <v/>
      </c>
      <c r="R27" s="26"/>
    </row>
    <row r="28" ht="15" customHeight="1" spans="1:18">
      <c r="A28" s="21"/>
      <c r="B28" s="26"/>
      <c r="C28" s="26"/>
      <c r="D28" s="122"/>
      <c r="E28" s="23"/>
      <c r="F28" s="47"/>
      <c r="G28" s="47"/>
      <c r="H28" s="28"/>
      <c r="I28" s="28"/>
      <c r="J28" s="28"/>
      <c r="K28" s="29"/>
      <c r="L28" s="28"/>
      <c r="M28" s="28"/>
      <c r="N28" s="28"/>
      <c r="O28" s="29"/>
      <c r="P28" s="29">
        <f t="shared" si="1"/>
        <v>0</v>
      </c>
      <c r="Q28" s="28" t="str">
        <f t="shared" si="0"/>
        <v/>
      </c>
      <c r="R28" s="26"/>
    </row>
    <row r="29" ht="15" customHeight="1" spans="1:18">
      <c r="A29" s="21"/>
      <c r="B29" s="26"/>
      <c r="C29" s="26"/>
      <c r="D29" s="122"/>
      <c r="E29" s="23"/>
      <c r="F29" s="47"/>
      <c r="G29" s="47"/>
      <c r="H29" s="28"/>
      <c r="I29" s="28"/>
      <c r="J29" s="28"/>
      <c r="K29" s="29"/>
      <c r="L29" s="28"/>
      <c r="M29" s="28"/>
      <c r="N29" s="28"/>
      <c r="O29" s="29"/>
      <c r="P29" s="29">
        <f t="shared" si="1"/>
        <v>0</v>
      </c>
      <c r="Q29" s="28" t="str">
        <f t="shared" si="0"/>
        <v/>
      </c>
      <c r="R29" s="26"/>
    </row>
    <row r="30" ht="15" customHeight="1" spans="1:18">
      <c r="A30" s="21"/>
      <c r="B30" s="26"/>
      <c r="C30" s="26"/>
      <c r="D30" s="122"/>
      <c r="E30" s="23"/>
      <c r="F30" s="47"/>
      <c r="G30" s="47"/>
      <c r="H30" s="28"/>
      <c r="I30" s="28"/>
      <c r="J30" s="28"/>
      <c r="K30" s="29"/>
      <c r="L30" s="28"/>
      <c r="M30" s="28"/>
      <c r="N30" s="28"/>
      <c r="O30" s="29"/>
      <c r="P30" s="29">
        <f t="shared" si="1"/>
        <v>0</v>
      </c>
      <c r="Q30" s="28" t="str">
        <f t="shared" si="0"/>
        <v/>
      </c>
      <c r="R30" s="26"/>
    </row>
    <row r="31" ht="15" customHeight="1" spans="1:18">
      <c r="A31" s="21"/>
      <c r="B31" s="26"/>
      <c r="C31" s="26"/>
      <c r="D31" s="122"/>
      <c r="E31" s="23"/>
      <c r="F31" s="47"/>
      <c r="G31" s="47"/>
      <c r="H31" s="28"/>
      <c r="I31" s="28"/>
      <c r="J31" s="28"/>
      <c r="K31" s="29"/>
      <c r="L31" s="28"/>
      <c r="M31" s="28"/>
      <c r="N31" s="28"/>
      <c r="O31" s="29"/>
      <c r="P31" s="29">
        <f t="shared" si="1"/>
        <v>0</v>
      </c>
      <c r="Q31" s="28" t="str">
        <f t="shared" si="0"/>
        <v/>
      </c>
      <c r="R31" s="26"/>
    </row>
    <row r="32" ht="15" customHeight="1" spans="1:18">
      <c r="A32" s="21"/>
      <c r="B32" s="26"/>
      <c r="C32" s="26"/>
      <c r="D32" s="122"/>
      <c r="E32" s="23"/>
      <c r="F32" s="47"/>
      <c r="G32" s="47"/>
      <c r="H32" s="28"/>
      <c r="I32" s="28"/>
      <c r="J32" s="28"/>
      <c r="K32" s="29"/>
      <c r="L32" s="28"/>
      <c r="M32" s="28"/>
      <c r="N32" s="28"/>
      <c r="O32" s="29"/>
      <c r="P32" s="29">
        <f t="shared" si="1"/>
        <v>0</v>
      </c>
      <c r="Q32" s="28" t="str">
        <f t="shared" si="0"/>
        <v/>
      </c>
      <c r="R32" s="26"/>
    </row>
    <row r="33" ht="15" customHeight="1" spans="1:18">
      <c r="A33" s="21"/>
      <c r="B33" s="26"/>
      <c r="C33" s="26"/>
      <c r="D33" s="122"/>
      <c r="E33" s="23"/>
      <c r="F33" s="47"/>
      <c r="G33" s="47"/>
      <c r="H33" s="28"/>
      <c r="I33" s="28"/>
      <c r="J33" s="28"/>
      <c r="K33" s="29"/>
      <c r="L33" s="28"/>
      <c r="M33" s="28"/>
      <c r="N33" s="28"/>
      <c r="O33" s="29"/>
      <c r="P33" s="29">
        <f t="shared" si="1"/>
        <v>0</v>
      </c>
      <c r="Q33" s="28" t="str">
        <f t="shared" si="0"/>
        <v/>
      </c>
      <c r="R33" s="26"/>
    </row>
    <row r="34" ht="15" customHeight="1" spans="1:18">
      <c r="A34" s="21"/>
      <c r="B34" s="26"/>
      <c r="C34" s="26"/>
      <c r="D34" s="122"/>
      <c r="E34" s="23"/>
      <c r="F34" s="47"/>
      <c r="G34" s="47"/>
      <c r="H34" s="28"/>
      <c r="I34" s="28"/>
      <c r="J34" s="28"/>
      <c r="K34" s="29"/>
      <c r="L34" s="28"/>
      <c r="M34" s="28"/>
      <c r="N34" s="28"/>
      <c r="O34" s="29"/>
      <c r="P34" s="29">
        <f t="shared" si="1"/>
        <v>0</v>
      </c>
      <c r="Q34" s="28" t="str">
        <f t="shared" si="0"/>
        <v/>
      </c>
      <c r="R34" s="26"/>
    </row>
    <row r="35" ht="15" customHeight="1" spans="1:18">
      <c r="A35" s="21"/>
      <c r="B35" s="26"/>
      <c r="C35" s="26"/>
      <c r="D35" s="122"/>
      <c r="E35" s="23"/>
      <c r="F35" s="47"/>
      <c r="G35" s="47"/>
      <c r="H35" s="28"/>
      <c r="I35" s="28"/>
      <c r="J35" s="28"/>
      <c r="K35" s="29"/>
      <c r="L35" s="28"/>
      <c r="M35" s="28"/>
      <c r="N35" s="28"/>
      <c r="O35" s="29"/>
      <c r="P35" s="29">
        <f t="shared" si="1"/>
        <v>0</v>
      </c>
      <c r="Q35" s="28" t="str">
        <f t="shared" si="0"/>
        <v/>
      </c>
      <c r="R35" s="26"/>
    </row>
    <row r="36" ht="15" customHeight="1" spans="1:18">
      <c r="A36" s="21"/>
      <c r="B36" s="26"/>
      <c r="C36" s="26"/>
      <c r="D36" s="122"/>
      <c r="E36" s="23"/>
      <c r="F36" s="47"/>
      <c r="G36" s="47"/>
      <c r="H36" s="28"/>
      <c r="I36" s="28"/>
      <c r="J36" s="28"/>
      <c r="K36" s="29"/>
      <c r="L36" s="28"/>
      <c r="M36" s="28"/>
      <c r="N36" s="28"/>
      <c r="O36" s="29"/>
      <c r="P36" s="29">
        <f t="shared" si="1"/>
        <v>0</v>
      </c>
      <c r="Q36" s="28" t="str">
        <f t="shared" si="0"/>
        <v/>
      </c>
      <c r="R36" s="26"/>
    </row>
    <row r="37" ht="15" customHeight="1" spans="1:18">
      <c r="A37" s="21"/>
      <c r="B37" s="26"/>
      <c r="C37" s="26"/>
      <c r="D37" s="122"/>
      <c r="E37" s="23"/>
      <c r="F37" s="47"/>
      <c r="G37" s="47"/>
      <c r="H37" s="28"/>
      <c r="I37" s="28"/>
      <c r="J37" s="28"/>
      <c r="K37" s="29"/>
      <c r="L37" s="28"/>
      <c r="M37" s="28"/>
      <c r="N37" s="28"/>
      <c r="O37" s="29"/>
      <c r="P37" s="29">
        <f t="shared" si="1"/>
        <v>0</v>
      </c>
      <c r="Q37" s="28" t="str">
        <f t="shared" si="0"/>
        <v/>
      </c>
      <c r="R37" s="26"/>
    </row>
    <row r="38" ht="15" customHeight="1" spans="1:18">
      <c r="A38" s="21"/>
      <c r="B38" s="26"/>
      <c r="C38" s="26"/>
      <c r="D38" s="122"/>
      <c r="E38" s="23"/>
      <c r="F38" s="47"/>
      <c r="G38" s="47"/>
      <c r="H38" s="28"/>
      <c r="I38" s="28"/>
      <c r="J38" s="28"/>
      <c r="K38" s="29"/>
      <c r="L38" s="28"/>
      <c r="M38" s="28"/>
      <c r="N38" s="28"/>
      <c r="O38" s="29"/>
      <c r="P38" s="29">
        <f t="shared" si="1"/>
        <v>0</v>
      </c>
      <c r="Q38" s="28" t="str">
        <f t="shared" si="0"/>
        <v/>
      </c>
      <c r="R38" s="26"/>
    </row>
    <row r="39" ht="15" customHeight="1" spans="1:18">
      <c r="A39" s="21"/>
      <c r="B39" s="26"/>
      <c r="C39" s="26"/>
      <c r="D39" s="122"/>
      <c r="E39" s="23"/>
      <c r="F39" s="47"/>
      <c r="G39" s="47"/>
      <c r="H39" s="28"/>
      <c r="I39" s="28"/>
      <c r="J39" s="28"/>
      <c r="K39" s="29"/>
      <c r="L39" s="28"/>
      <c r="M39" s="28"/>
      <c r="N39" s="28"/>
      <c r="O39" s="29"/>
      <c r="P39" s="29">
        <f t="shared" si="1"/>
        <v>0</v>
      </c>
      <c r="Q39" s="28" t="str">
        <f t="shared" si="0"/>
        <v/>
      </c>
      <c r="R39" s="26"/>
    </row>
    <row r="40" ht="15" customHeight="1" spans="1:18">
      <c r="A40" s="30" t="s">
        <v>146</v>
      </c>
      <c r="B40" s="119"/>
      <c r="C40" s="31"/>
      <c r="D40" s="122"/>
      <c r="E40" s="23"/>
      <c r="F40" s="47"/>
      <c r="G40" s="47"/>
      <c r="H40" s="28">
        <f>SUM(H7:H39)</f>
        <v>0</v>
      </c>
      <c r="I40" s="28">
        <f t="shared" ref="I40:P40" si="2">SUM(I7:I39)</f>
        <v>0</v>
      </c>
      <c r="J40" s="28">
        <f t="shared" si="2"/>
        <v>0</v>
      </c>
      <c r="K40" s="29">
        <f t="shared" si="2"/>
        <v>0</v>
      </c>
      <c r="L40" s="28">
        <f t="shared" si="2"/>
        <v>0</v>
      </c>
      <c r="M40" s="28">
        <f t="shared" si="2"/>
        <v>0</v>
      </c>
      <c r="N40" s="28">
        <f t="shared" si="2"/>
        <v>0</v>
      </c>
      <c r="O40" s="29">
        <f t="shared" si="2"/>
        <v>0</v>
      </c>
      <c r="P40" s="29">
        <f t="shared" si="2"/>
        <v>0</v>
      </c>
      <c r="Q40" s="28" t="str">
        <f t="shared" si="0"/>
        <v/>
      </c>
      <c r="R40" s="26"/>
    </row>
    <row r="41" ht="15" customHeight="1" spans="1:18">
      <c r="A41" s="30" t="s">
        <v>3818</v>
      </c>
      <c r="B41" s="119"/>
      <c r="C41" s="31"/>
      <c r="D41" s="122"/>
      <c r="E41" s="23"/>
      <c r="F41" s="47"/>
      <c r="G41" s="47"/>
      <c r="H41" s="28"/>
      <c r="I41" s="28"/>
      <c r="J41" s="28"/>
      <c r="K41" s="29"/>
      <c r="L41" s="28"/>
      <c r="M41" s="28"/>
      <c r="N41" s="28"/>
      <c r="O41" s="29"/>
      <c r="P41" s="29">
        <f t="shared" si="1"/>
        <v>0</v>
      </c>
      <c r="Q41" s="28" t="str">
        <f t="shared" si="0"/>
        <v/>
      </c>
      <c r="R41" s="26"/>
    </row>
    <row r="42" ht="15" customHeight="1" spans="1:18">
      <c r="A42" s="30" t="s">
        <v>3834</v>
      </c>
      <c r="B42" s="119"/>
      <c r="C42" s="31"/>
      <c r="D42" s="27"/>
      <c r="E42" s="27"/>
      <c r="F42" s="47"/>
      <c r="G42" s="47"/>
      <c r="H42" s="28">
        <f>H40-H41</f>
        <v>0</v>
      </c>
      <c r="I42" s="28">
        <f t="shared" ref="I42:P42" si="3">I40-I41</f>
        <v>0</v>
      </c>
      <c r="J42" s="28">
        <f t="shared" si="3"/>
        <v>0</v>
      </c>
      <c r="K42" s="29">
        <f t="shared" si="3"/>
        <v>0</v>
      </c>
      <c r="L42" s="28">
        <f t="shared" si="3"/>
        <v>0</v>
      </c>
      <c r="M42" s="28">
        <f t="shared" si="3"/>
        <v>0</v>
      </c>
      <c r="N42" s="28">
        <f t="shared" si="3"/>
        <v>0</v>
      </c>
      <c r="O42" s="29">
        <f t="shared" si="3"/>
        <v>0</v>
      </c>
      <c r="P42" s="29">
        <f t="shared" si="3"/>
        <v>0</v>
      </c>
      <c r="Q42" s="28" t="str">
        <f t="shared" si="0"/>
        <v/>
      </c>
      <c r="R42" s="26"/>
    </row>
  </sheetData>
  <mergeCells count="15">
    <mergeCell ref="H5:K5"/>
    <mergeCell ref="L5:O5"/>
    <mergeCell ref="A40:C40"/>
    <mergeCell ref="A41:C41"/>
    <mergeCell ref="A42:C42"/>
    <mergeCell ref="A5:A6"/>
    <mergeCell ref="B5:B6"/>
    <mergeCell ref="C5:C6"/>
    <mergeCell ref="D5:D6"/>
    <mergeCell ref="E5:E6"/>
    <mergeCell ref="F5:F6"/>
    <mergeCell ref="G5:G6"/>
    <mergeCell ref="P5:P6"/>
    <mergeCell ref="Q5:Q6"/>
    <mergeCell ref="R5:R6"/>
  </mergeCells>
  <hyperlinks>
    <hyperlink ref="A2" location="'表4-7在建汇总'!B7" display="返回"/>
    <hyperlink ref="B2" location="索引!E26" display="返回索引页"/>
  </hyperlinks>
  <printOptions horizontalCentered="1"/>
  <pageMargins left="0.551181102362205" right="0.551181102362205" top="0.590551181102362" bottom="0.78740157480315" header="0.511811023622047" footer="0.590551181102362"/>
  <pageSetup paperSize="9" scale="74" fitToHeight="0" orientation="landscape"/>
  <headerFooter alignWithMargins="0">
    <oddFooter>&amp;L&amp;9被评估单位(或者产权持有单位)填表人：
填表日期：年月日&amp;C&amp;9共&amp;N页第&amp;P页
&amp;R&amp;9评估人员：
</odd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pageSetUpPr fitToPage="1"/>
  </sheetPr>
  <dimension ref="A1:M35"/>
  <sheetViews>
    <sheetView zoomScaleSheetLayoutView="85" workbookViewId="0">
      <selection activeCell="F12" sqref="F12"/>
    </sheetView>
  </sheetViews>
  <sheetFormatPr defaultColWidth="9" defaultRowHeight="15.75"/>
  <cols>
    <col min="1" max="1" width="5.6" style="33" customWidth="1"/>
    <col min="2" max="2" width="19.5" style="33" customWidth="1"/>
    <col min="3" max="3" width="17" style="33" customWidth="1"/>
    <col min="4" max="4" width="5" style="33" customWidth="1"/>
    <col min="5" max="6" width="9.6" style="33" customWidth="1"/>
    <col min="7" max="7" width="12.6" style="33" customWidth="1"/>
    <col min="8" max="9" width="9.6" style="33" customWidth="1" outlineLevel="1"/>
    <col min="10" max="11" width="12.6" style="33" customWidth="1" outlineLevel="1"/>
    <col min="12" max="12" width="6.7" style="33" customWidth="1" outlineLevel="1"/>
    <col min="13" max="13" width="10.6" style="33" customWidth="1" outlineLevel="1"/>
    <col min="14" max="16384" width="9" style="33"/>
  </cols>
  <sheetData>
    <row r="1" ht="24.9" customHeight="1" spans="1:13">
      <c r="A1" s="42" t="s">
        <v>5777</v>
      </c>
      <c r="B1" s="43"/>
      <c r="C1" s="43"/>
      <c r="D1" s="43"/>
      <c r="E1" s="43"/>
      <c r="F1" s="43"/>
      <c r="G1" s="44"/>
      <c r="H1" s="44"/>
      <c r="I1" s="44"/>
      <c r="J1" s="44"/>
      <c r="K1" s="44"/>
      <c r="L1" s="44"/>
      <c r="M1" s="44"/>
    </row>
    <row r="2" ht="14.1" customHeight="1" spans="1:13">
      <c r="A2" s="4" t="s">
        <v>131</v>
      </c>
      <c r="B2" s="4" t="s">
        <v>0</v>
      </c>
      <c r="C2" s="5"/>
      <c r="D2" s="5"/>
      <c r="E2" s="5"/>
      <c r="F2" s="5"/>
      <c r="G2" s="5"/>
      <c r="H2" s="5"/>
      <c r="I2" s="5"/>
      <c r="J2" s="5"/>
      <c r="K2" s="5"/>
      <c r="L2" s="5"/>
      <c r="M2" s="32" t="s">
        <v>5778</v>
      </c>
    </row>
    <row r="3" ht="14.1" customHeight="1" spans="1:13">
      <c r="A3" s="45" t="e">
        <f>#REF!</f>
        <v>#REF!</v>
      </c>
      <c r="B3" s="45"/>
      <c r="C3" s="45"/>
      <c r="D3" s="45"/>
      <c r="E3" s="45"/>
      <c r="F3" s="45"/>
      <c r="G3" s="45"/>
      <c r="H3" s="45"/>
      <c r="I3" s="45"/>
      <c r="J3" s="45"/>
      <c r="K3" s="45"/>
      <c r="L3" s="45"/>
      <c r="M3" s="45"/>
    </row>
    <row r="4" ht="14.1" customHeight="1" spans="1:13">
      <c r="A4" s="5" t="str">
        <f>封面!D7&amp;封面!F7</f>
        <v>被评估方：</v>
      </c>
      <c r="B4" s="5"/>
      <c r="C4" s="5"/>
      <c r="D4" s="5"/>
      <c r="E4" s="5"/>
      <c r="F4" s="5"/>
      <c r="G4" s="5"/>
      <c r="H4" s="5"/>
      <c r="I4" s="5"/>
      <c r="J4" s="5"/>
      <c r="K4" s="5"/>
      <c r="L4" s="5"/>
      <c r="M4" s="32" t="s">
        <v>133</v>
      </c>
    </row>
    <row r="5" ht="15" customHeight="1" spans="1:13">
      <c r="A5" s="9" t="s">
        <v>134</v>
      </c>
      <c r="B5" s="9" t="s">
        <v>330</v>
      </c>
      <c r="C5" s="9" t="s">
        <v>5779</v>
      </c>
      <c r="D5" s="116" t="s">
        <v>332</v>
      </c>
      <c r="E5" s="51" t="s">
        <v>139</v>
      </c>
      <c r="F5" s="52"/>
      <c r="G5" s="53"/>
      <c r="H5" s="30" t="s">
        <v>140</v>
      </c>
      <c r="I5" s="119"/>
      <c r="J5" s="31"/>
      <c r="K5" s="120" t="s">
        <v>141</v>
      </c>
      <c r="L5" s="9" t="s">
        <v>142</v>
      </c>
      <c r="M5" s="54" t="s">
        <v>143</v>
      </c>
    </row>
    <row r="6" ht="15" customHeight="1" spans="1:13">
      <c r="A6" s="16"/>
      <c r="B6" s="16"/>
      <c r="C6" s="16"/>
      <c r="D6" s="117"/>
      <c r="E6" s="46" t="s">
        <v>335</v>
      </c>
      <c r="F6" s="46" t="s">
        <v>336</v>
      </c>
      <c r="G6" s="118" t="s">
        <v>337</v>
      </c>
      <c r="H6" s="9" t="s">
        <v>338</v>
      </c>
      <c r="I6" s="118" t="s">
        <v>336</v>
      </c>
      <c r="J6" s="118" t="s">
        <v>337</v>
      </c>
      <c r="K6" s="121"/>
      <c r="L6" s="16"/>
      <c r="M6" s="55"/>
    </row>
    <row r="7" ht="15" customHeight="1" spans="1:13">
      <c r="A7" s="21"/>
      <c r="B7" s="26"/>
      <c r="C7" s="26"/>
      <c r="D7" s="21"/>
      <c r="E7" s="27"/>
      <c r="F7" s="28"/>
      <c r="G7" s="29"/>
      <c r="H7" s="27"/>
      <c r="I7" s="29"/>
      <c r="J7" s="29"/>
      <c r="K7" s="29">
        <f>J7-G7</f>
        <v>0</v>
      </c>
      <c r="L7" s="28" t="str">
        <f t="shared" ref="L7:L35" si="0">IF(OR(G7&lt;=0,G7=""),"",(J7-G7)/G7*100)</f>
        <v/>
      </c>
      <c r="M7" s="26"/>
    </row>
    <row r="8" ht="15" customHeight="1" spans="1:13">
      <c r="A8" s="21"/>
      <c r="B8" s="26"/>
      <c r="C8" s="26"/>
      <c r="D8" s="21"/>
      <c r="E8" s="27"/>
      <c r="F8" s="28"/>
      <c r="G8" s="29"/>
      <c r="H8" s="27"/>
      <c r="I8" s="29"/>
      <c r="J8" s="29"/>
      <c r="K8" s="29">
        <f t="shared" ref="K8:K34" si="1">J8-G8</f>
        <v>0</v>
      </c>
      <c r="L8" s="28" t="str">
        <f t="shared" si="0"/>
        <v/>
      </c>
      <c r="M8" s="26"/>
    </row>
    <row r="9" ht="15" customHeight="1" spans="1:13">
      <c r="A9" s="21"/>
      <c r="B9" s="26"/>
      <c r="C9" s="26"/>
      <c r="D9" s="21"/>
      <c r="E9" s="27"/>
      <c r="F9" s="28"/>
      <c r="G9" s="29"/>
      <c r="H9" s="27"/>
      <c r="I9" s="29"/>
      <c r="J9" s="29"/>
      <c r="K9" s="29">
        <f t="shared" si="1"/>
        <v>0</v>
      </c>
      <c r="L9" s="28" t="str">
        <f t="shared" si="0"/>
        <v/>
      </c>
      <c r="M9" s="26"/>
    </row>
    <row r="10" ht="15" customHeight="1" spans="1:13">
      <c r="A10" s="21"/>
      <c r="B10" s="26"/>
      <c r="C10" s="26"/>
      <c r="D10" s="21"/>
      <c r="E10" s="27"/>
      <c r="F10" s="28"/>
      <c r="G10" s="29"/>
      <c r="H10" s="27"/>
      <c r="I10" s="29"/>
      <c r="J10" s="29"/>
      <c r="K10" s="29">
        <f t="shared" si="1"/>
        <v>0</v>
      </c>
      <c r="L10" s="28" t="str">
        <f t="shared" si="0"/>
        <v/>
      </c>
      <c r="M10" s="26"/>
    </row>
    <row r="11" ht="15" customHeight="1" spans="1:13">
      <c r="A11" s="21"/>
      <c r="B11" s="26"/>
      <c r="C11" s="26"/>
      <c r="D11" s="21"/>
      <c r="E11" s="27"/>
      <c r="F11" s="28"/>
      <c r="G11" s="29"/>
      <c r="H11" s="27"/>
      <c r="I11" s="29"/>
      <c r="J11" s="29"/>
      <c r="K11" s="29">
        <f t="shared" si="1"/>
        <v>0</v>
      </c>
      <c r="L11" s="28" t="str">
        <f t="shared" si="0"/>
        <v/>
      </c>
      <c r="M11" s="26"/>
    </row>
    <row r="12" ht="15" customHeight="1" spans="1:13">
      <c r="A12" s="21"/>
      <c r="B12" s="26"/>
      <c r="C12" s="26"/>
      <c r="D12" s="21"/>
      <c r="E12" s="27"/>
      <c r="F12" s="28"/>
      <c r="G12" s="29"/>
      <c r="H12" s="27"/>
      <c r="I12" s="29"/>
      <c r="J12" s="29"/>
      <c r="K12" s="29">
        <f t="shared" si="1"/>
        <v>0</v>
      </c>
      <c r="L12" s="28" t="str">
        <f t="shared" si="0"/>
        <v/>
      </c>
      <c r="M12" s="26"/>
    </row>
    <row r="13" ht="15" customHeight="1" spans="1:13">
      <c r="A13" s="21"/>
      <c r="B13" s="26"/>
      <c r="C13" s="26"/>
      <c r="D13" s="21"/>
      <c r="E13" s="27"/>
      <c r="F13" s="28"/>
      <c r="G13" s="29"/>
      <c r="H13" s="27"/>
      <c r="I13" s="29"/>
      <c r="J13" s="29"/>
      <c r="K13" s="29">
        <f t="shared" si="1"/>
        <v>0</v>
      </c>
      <c r="L13" s="28" t="str">
        <f t="shared" si="0"/>
        <v/>
      </c>
      <c r="M13" s="26"/>
    </row>
    <row r="14" ht="15" customHeight="1" spans="1:13">
      <c r="A14" s="21"/>
      <c r="B14" s="26"/>
      <c r="C14" s="26"/>
      <c r="D14" s="21"/>
      <c r="E14" s="27"/>
      <c r="F14" s="28"/>
      <c r="G14" s="29"/>
      <c r="H14" s="27"/>
      <c r="I14" s="29"/>
      <c r="J14" s="29"/>
      <c r="K14" s="29">
        <f t="shared" si="1"/>
        <v>0</v>
      </c>
      <c r="L14" s="28" t="str">
        <f t="shared" si="0"/>
        <v/>
      </c>
      <c r="M14" s="26"/>
    </row>
    <row r="15" ht="15" customHeight="1" spans="1:13">
      <c r="A15" s="21"/>
      <c r="B15" s="26"/>
      <c r="C15" s="26"/>
      <c r="D15" s="21"/>
      <c r="E15" s="27"/>
      <c r="F15" s="28"/>
      <c r="G15" s="29"/>
      <c r="H15" s="27"/>
      <c r="I15" s="29"/>
      <c r="J15" s="29"/>
      <c r="K15" s="29">
        <f t="shared" si="1"/>
        <v>0</v>
      </c>
      <c r="L15" s="28" t="str">
        <f t="shared" si="0"/>
        <v/>
      </c>
      <c r="M15" s="26"/>
    </row>
    <row r="16" ht="15" customHeight="1" spans="1:13">
      <c r="A16" s="21"/>
      <c r="B16" s="26"/>
      <c r="C16" s="26"/>
      <c r="D16" s="21"/>
      <c r="E16" s="27"/>
      <c r="F16" s="28"/>
      <c r="G16" s="29"/>
      <c r="H16" s="27"/>
      <c r="I16" s="29"/>
      <c r="J16" s="29"/>
      <c r="K16" s="29">
        <f t="shared" si="1"/>
        <v>0</v>
      </c>
      <c r="L16" s="28" t="str">
        <f t="shared" si="0"/>
        <v/>
      </c>
      <c r="M16" s="26"/>
    </row>
    <row r="17" ht="15" customHeight="1" spans="1:13">
      <c r="A17" s="21"/>
      <c r="B17" s="26"/>
      <c r="C17" s="26"/>
      <c r="D17" s="21"/>
      <c r="E17" s="27"/>
      <c r="F17" s="28"/>
      <c r="G17" s="29"/>
      <c r="H17" s="27"/>
      <c r="I17" s="29"/>
      <c r="J17" s="29"/>
      <c r="K17" s="29">
        <f t="shared" si="1"/>
        <v>0</v>
      </c>
      <c r="L17" s="28" t="str">
        <f t="shared" si="0"/>
        <v/>
      </c>
      <c r="M17" s="26"/>
    </row>
    <row r="18" ht="15" customHeight="1" spans="1:13">
      <c r="A18" s="21"/>
      <c r="B18" s="26"/>
      <c r="C18" s="26"/>
      <c r="D18" s="21"/>
      <c r="E18" s="27"/>
      <c r="F18" s="28"/>
      <c r="G18" s="29"/>
      <c r="H18" s="27"/>
      <c r="I18" s="29"/>
      <c r="J18" s="29"/>
      <c r="K18" s="29">
        <f t="shared" si="1"/>
        <v>0</v>
      </c>
      <c r="L18" s="28" t="str">
        <f t="shared" si="0"/>
        <v/>
      </c>
      <c r="M18" s="26"/>
    </row>
    <row r="19" ht="15" customHeight="1" spans="1:13">
      <c r="A19" s="21"/>
      <c r="B19" s="26"/>
      <c r="C19" s="26"/>
      <c r="D19" s="21"/>
      <c r="E19" s="27"/>
      <c r="F19" s="28"/>
      <c r="G19" s="29"/>
      <c r="H19" s="27"/>
      <c r="I19" s="29"/>
      <c r="J19" s="29"/>
      <c r="K19" s="29">
        <f t="shared" si="1"/>
        <v>0</v>
      </c>
      <c r="L19" s="28" t="str">
        <f t="shared" si="0"/>
        <v/>
      </c>
      <c r="M19" s="26"/>
    </row>
    <row r="20" ht="15" customHeight="1" spans="1:13">
      <c r="A20" s="21"/>
      <c r="B20" s="26"/>
      <c r="C20" s="26"/>
      <c r="D20" s="21"/>
      <c r="E20" s="27"/>
      <c r="F20" s="28"/>
      <c r="G20" s="29"/>
      <c r="H20" s="27"/>
      <c r="I20" s="29"/>
      <c r="J20" s="29"/>
      <c r="K20" s="29">
        <f t="shared" si="1"/>
        <v>0</v>
      </c>
      <c r="L20" s="28" t="str">
        <f t="shared" si="0"/>
        <v/>
      </c>
      <c r="M20" s="26"/>
    </row>
    <row r="21" ht="15" customHeight="1" spans="1:13">
      <c r="A21" s="21"/>
      <c r="B21" s="26"/>
      <c r="C21" s="26"/>
      <c r="D21" s="21"/>
      <c r="E21" s="27"/>
      <c r="F21" s="28"/>
      <c r="G21" s="29"/>
      <c r="H21" s="27"/>
      <c r="I21" s="29"/>
      <c r="J21" s="29"/>
      <c r="K21" s="29">
        <f t="shared" si="1"/>
        <v>0</v>
      </c>
      <c r="L21" s="28" t="str">
        <f t="shared" si="0"/>
        <v/>
      </c>
      <c r="M21" s="26"/>
    </row>
    <row r="22" ht="15" customHeight="1" spans="1:13">
      <c r="A22" s="21"/>
      <c r="B22" s="26"/>
      <c r="C22" s="26"/>
      <c r="D22" s="21"/>
      <c r="E22" s="27"/>
      <c r="F22" s="28"/>
      <c r="G22" s="29"/>
      <c r="H22" s="27"/>
      <c r="I22" s="29"/>
      <c r="J22" s="29"/>
      <c r="K22" s="29">
        <f t="shared" si="1"/>
        <v>0</v>
      </c>
      <c r="L22" s="28" t="str">
        <f t="shared" si="0"/>
        <v/>
      </c>
      <c r="M22" s="26"/>
    </row>
    <row r="23" ht="15" customHeight="1" spans="1:13">
      <c r="A23" s="21"/>
      <c r="B23" s="26"/>
      <c r="C23" s="26"/>
      <c r="D23" s="21"/>
      <c r="E23" s="27"/>
      <c r="F23" s="28"/>
      <c r="G23" s="29"/>
      <c r="H23" s="27"/>
      <c r="I23" s="29"/>
      <c r="J23" s="29"/>
      <c r="K23" s="29">
        <f t="shared" si="1"/>
        <v>0</v>
      </c>
      <c r="L23" s="28" t="str">
        <f t="shared" si="0"/>
        <v/>
      </c>
      <c r="M23" s="26"/>
    </row>
    <row r="24" ht="15" customHeight="1" spans="1:13">
      <c r="A24" s="21"/>
      <c r="B24" s="26"/>
      <c r="C24" s="26"/>
      <c r="D24" s="21"/>
      <c r="E24" s="27"/>
      <c r="F24" s="28"/>
      <c r="G24" s="29"/>
      <c r="H24" s="27"/>
      <c r="I24" s="29"/>
      <c r="J24" s="29"/>
      <c r="K24" s="29">
        <f t="shared" si="1"/>
        <v>0</v>
      </c>
      <c r="L24" s="28" t="str">
        <f t="shared" si="0"/>
        <v/>
      </c>
      <c r="M24" s="26"/>
    </row>
    <row r="25" ht="15" customHeight="1" spans="1:13">
      <c r="A25" s="21"/>
      <c r="B25" s="26"/>
      <c r="C25" s="26"/>
      <c r="D25" s="21"/>
      <c r="E25" s="27"/>
      <c r="F25" s="28"/>
      <c r="G25" s="29"/>
      <c r="H25" s="27"/>
      <c r="I25" s="29"/>
      <c r="J25" s="29"/>
      <c r="K25" s="29">
        <f t="shared" si="1"/>
        <v>0</v>
      </c>
      <c r="L25" s="28" t="str">
        <f t="shared" si="0"/>
        <v/>
      </c>
      <c r="M25" s="26"/>
    </row>
    <row r="26" ht="15" customHeight="1" spans="1:13">
      <c r="A26" s="21"/>
      <c r="B26" s="26"/>
      <c r="C26" s="26"/>
      <c r="D26" s="21"/>
      <c r="E26" s="27"/>
      <c r="F26" s="28"/>
      <c r="G26" s="29"/>
      <c r="H26" s="27"/>
      <c r="I26" s="29"/>
      <c r="J26" s="29"/>
      <c r="K26" s="29">
        <f t="shared" si="1"/>
        <v>0</v>
      </c>
      <c r="L26" s="28" t="str">
        <f t="shared" si="0"/>
        <v/>
      </c>
      <c r="M26" s="26"/>
    </row>
    <row r="27" ht="15" customHeight="1" spans="1:13">
      <c r="A27" s="21"/>
      <c r="B27" s="26"/>
      <c r="C27" s="26"/>
      <c r="D27" s="21"/>
      <c r="E27" s="27"/>
      <c r="F27" s="28"/>
      <c r="G27" s="29"/>
      <c r="H27" s="27"/>
      <c r="I27" s="29"/>
      <c r="J27" s="29"/>
      <c r="K27" s="29">
        <f t="shared" si="1"/>
        <v>0</v>
      </c>
      <c r="L27" s="28" t="str">
        <f t="shared" si="0"/>
        <v/>
      </c>
      <c r="M27" s="26"/>
    </row>
    <row r="28" ht="15" customHeight="1" spans="1:13">
      <c r="A28" s="21"/>
      <c r="B28" s="26"/>
      <c r="C28" s="26"/>
      <c r="D28" s="21"/>
      <c r="E28" s="27"/>
      <c r="F28" s="28"/>
      <c r="G28" s="29"/>
      <c r="H28" s="27"/>
      <c r="I28" s="29"/>
      <c r="J28" s="29"/>
      <c r="K28" s="29">
        <f t="shared" si="1"/>
        <v>0</v>
      </c>
      <c r="L28" s="28" t="str">
        <f t="shared" si="0"/>
        <v/>
      </c>
      <c r="M28" s="26"/>
    </row>
    <row r="29" ht="15" customHeight="1" spans="1:13">
      <c r="A29" s="21"/>
      <c r="B29" s="26"/>
      <c r="C29" s="26"/>
      <c r="D29" s="21"/>
      <c r="E29" s="27"/>
      <c r="F29" s="28"/>
      <c r="G29" s="29"/>
      <c r="H29" s="27"/>
      <c r="I29" s="29"/>
      <c r="J29" s="29"/>
      <c r="K29" s="29">
        <f t="shared" si="1"/>
        <v>0</v>
      </c>
      <c r="L29" s="28" t="str">
        <f t="shared" si="0"/>
        <v/>
      </c>
      <c r="M29" s="26"/>
    </row>
    <row r="30" ht="15" customHeight="1" spans="1:13">
      <c r="A30" s="21"/>
      <c r="B30" s="26"/>
      <c r="C30" s="26"/>
      <c r="D30" s="21"/>
      <c r="E30" s="27"/>
      <c r="F30" s="28"/>
      <c r="G30" s="29"/>
      <c r="H30" s="27"/>
      <c r="I30" s="29"/>
      <c r="J30" s="29"/>
      <c r="K30" s="29">
        <f t="shared" si="1"/>
        <v>0</v>
      </c>
      <c r="L30" s="28" t="str">
        <f t="shared" si="0"/>
        <v/>
      </c>
      <c r="M30" s="26"/>
    </row>
    <row r="31" ht="15" customHeight="1" spans="1:13">
      <c r="A31" s="21"/>
      <c r="B31" s="26"/>
      <c r="C31" s="26"/>
      <c r="D31" s="21"/>
      <c r="E31" s="27"/>
      <c r="F31" s="28"/>
      <c r="G31" s="29"/>
      <c r="H31" s="27"/>
      <c r="I31" s="29"/>
      <c r="J31" s="29"/>
      <c r="K31" s="29">
        <f t="shared" si="1"/>
        <v>0</v>
      </c>
      <c r="L31" s="28" t="str">
        <f t="shared" si="0"/>
        <v/>
      </c>
      <c r="M31" s="26"/>
    </row>
    <row r="32" ht="15" customHeight="1" spans="1:13">
      <c r="A32" s="21"/>
      <c r="B32" s="26"/>
      <c r="C32" s="26"/>
      <c r="D32" s="21"/>
      <c r="E32" s="27"/>
      <c r="F32" s="28"/>
      <c r="G32" s="29"/>
      <c r="H32" s="27"/>
      <c r="I32" s="29"/>
      <c r="J32" s="29"/>
      <c r="K32" s="29">
        <f t="shared" si="1"/>
        <v>0</v>
      </c>
      <c r="L32" s="28" t="str">
        <f t="shared" si="0"/>
        <v/>
      </c>
      <c r="M32" s="26"/>
    </row>
    <row r="33" ht="15" customHeight="1" spans="1:13">
      <c r="A33" s="30" t="s">
        <v>146</v>
      </c>
      <c r="B33" s="31"/>
      <c r="C33" s="26"/>
      <c r="D33" s="21"/>
      <c r="E33" s="27"/>
      <c r="F33" s="28"/>
      <c r="G33" s="29">
        <f>SUM(G7:G32)</f>
        <v>0</v>
      </c>
      <c r="H33" s="27"/>
      <c r="I33" s="29"/>
      <c r="J33" s="29">
        <f>SUM(J7:J32)</f>
        <v>0</v>
      </c>
      <c r="K33" s="29">
        <f>SUM(K7:K32)</f>
        <v>0</v>
      </c>
      <c r="L33" s="28" t="str">
        <f t="shared" si="0"/>
        <v/>
      </c>
      <c r="M33" s="26"/>
    </row>
    <row r="34" ht="15" customHeight="1" spans="1:13">
      <c r="A34" s="30" t="s">
        <v>3818</v>
      </c>
      <c r="B34" s="31"/>
      <c r="C34" s="26"/>
      <c r="D34" s="21"/>
      <c r="E34" s="27"/>
      <c r="F34" s="28"/>
      <c r="G34" s="29"/>
      <c r="H34" s="27"/>
      <c r="I34" s="29"/>
      <c r="J34" s="29"/>
      <c r="K34" s="29">
        <f t="shared" si="1"/>
        <v>0</v>
      </c>
      <c r="L34" s="28" t="str">
        <f t="shared" si="0"/>
        <v/>
      </c>
      <c r="M34" s="26"/>
    </row>
    <row r="35" ht="15" customHeight="1" spans="1:13">
      <c r="A35" s="30" t="s">
        <v>3834</v>
      </c>
      <c r="B35" s="31"/>
      <c r="C35" s="27"/>
      <c r="D35" s="21"/>
      <c r="E35" s="27"/>
      <c r="F35" s="28"/>
      <c r="G35" s="29">
        <f>G33-G34</f>
        <v>0</v>
      </c>
      <c r="H35" s="27"/>
      <c r="I35" s="29"/>
      <c r="J35" s="29">
        <f>J33-J34</f>
        <v>0</v>
      </c>
      <c r="K35" s="29">
        <f>K33-K34</f>
        <v>0</v>
      </c>
      <c r="L35" s="28" t="str">
        <f t="shared" si="0"/>
        <v/>
      </c>
      <c r="M35" s="26"/>
    </row>
  </sheetData>
  <mergeCells count="12">
    <mergeCell ref="E5:G5"/>
    <mergeCell ref="H5:J5"/>
    <mergeCell ref="A33:B33"/>
    <mergeCell ref="A34:B34"/>
    <mergeCell ref="A35:B35"/>
    <mergeCell ref="A5:A6"/>
    <mergeCell ref="B5:B6"/>
    <mergeCell ref="C5:C6"/>
    <mergeCell ref="D5:D6"/>
    <mergeCell ref="K5:K6"/>
    <mergeCell ref="L5:L6"/>
    <mergeCell ref="M5:M6"/>
  </mergeCells>
  <hyperlinks>
    <hyperlink ref="A2" location="表4非流资汇总!B22" display="返回"/>
    <hyperlink ref="B2" location="索引!D24" display="返回索引页"/>
  </hyperlinks>
  <printOptions horizontalCentered="1"/>
  <pageMargins left="0.551181102362205" right="0.551181102362205" top="0.590551181102362" bottom="0.78740157480315" header="0.511811023622047" footer="0.590551181102362"/>
  <pageSetup paperSize="9" scale="90" fitToHeight="0" orientation="landscape"/>
  <headerFooter alignWithMargins="0">
    <oddFooter>&amp;L&amp;9被评估单位(或者产权持有单位)填表人：
填表日期：年月日&amp;C&amp;9共&amp;N页第&amp;P页
&amp;R&amp;9评估人员：
</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H31"/>
  <sheetViews>
    <sheetView zoomScaleSheetLayoutView="85" workbookViewId="0">
      <selection activeCell="F12" sqref="F12"/>
    </sheetView>
  </sheetViews>
  <sheetFormatPr defaultColWidth="9" defaultRowHeight="15.75" outlineLevelCol="7"/>
  <cols>
    <col min="1" max="1" width="4.6" style="33" customWidth="1"/>
    <col min="2" max="2" width="27.6" style="33" customWidth="1"/>
    <col min="3" max="3" width="10.6" style="33" customWidth="1"/>
    <col min="4" max="6" width="18.6" style="33" customWidth="1"/>
    <col min="7" max="7" width="6.7" style="33" customWidth="1"/>
    <col min="8" max="8" width="15.6" style="33" customWidth="1"/>
    <col min="9" max="16384" width="9" style="33"/>
  </cols>
  <sheetData>
    <row r="1" ht="24.9" customHeight="1" spans="1:8">
      <c r="A1" s="42" t="s">
        <v>5780</v>
      </c>
      <c r="B1" s="43"/>
      <c r="C1" s="43"/>
      <c r="D1" s="44"/>
      <c r="E1" s="44"/>
      <c r="F1" s="44"/>
      <c r="G1" s="44"/>
      <c r="H1" s="44"/>
    </row>
    <row r="2" ht="14.1" customHeight="1" spans="1:8">
      <c r="A2" s="4" t="s">
        <v>131</v>
      </c>
      <c r="B2" s="4" t="s">
        <v>0</v>
      </c>
      <c r="C2" s="5"/>
      <c r="D2" s="5"/>
      <c r="E2" s="5"/>
      <c r="F2" s="5"/>
      <c r="G2" s="5"/>
      <c r="H2" s="32" t="s">
        <v>5781</v>
      </c>
    </row>
    <row r="3" ht="14.1" customHeight="1" spans="1:8">
      <c r="A3" s="45" t="e">
        <f>#REF!</f>
        <v>#REF!</v>
      </c>
      <c r="B3" s="45"/>
      <c r="C3" s="45"/>
      <c r="D3" s="45"/>
      <c r="E3" s="45"/>
      <c r="F3" s="45"/>
      <c r="G3" s="45"/>
      <c r="H3" s="45"/>
    </row>
    <row r="4" ht="14.1" customHeight="1" spans="1:8">
      <c r="A4" s="5" t="str">
        <f>封面!D7&amp;封面!F7</f>
        <v>被评估方：</v>
      </c>
      <c r="B4" s="5"/>
      <c r="C4" s="5"/>
      <c r="D4" s="5"/>
      <c r="E4" s="5"/>
      <c r="F4" s="5"/>
      <c r="G4" s="5"/>
      <c r="H4" s="32" t="s">
        <v>133</v>
      </c>
    </row>
    <row r="5" ht="15" customHeight="1" spans="1:8">
      <c r="A5" s="46" t="s">
        <v>134</v>
      </c>
      <c r="B5" s="46" t="s">
        <v>5782</v>
      </c>
      <c r="C5" s="46" t="s">
        <v>233</v>
      </c>
      <c r="D5" s="46" t="s">
        <v>139</v>
      </c>
      <c r="E5" s="46" t="s">
        <v>140</v>
      </c>
      <c r="F5" s="46" t="s">
        <v>141</v>
      </c>
      <c r="G5" s="46" t="s">
        <v>142</v>
      </c>
      <c r="H5" s="22" t="s">
        <v>143</v>
      </c>
    </row>
    <row r="6" ht="15" customHeight="1" spans="1:8">
      <c r="A6" s="21"/>
      <c r="B6" s="26"/>
      <c r="C6" s="114"/>
      <c r="D6" s="29"/>
      <c r="E6" s="29"/>
      <c r="F6" s="29">
        <f>E6-D6</f>
        <v>0</v>
      </c>
      <c r="G6" s="28" t="str">
        <f t="shared" ref="G6:G31" si="0">IF(OR(D6&lt;=0,D6=""),"",(E6-D6)/D6*100)</f>
        <v/>
      </c>
      <c r="H6" s="26"/>
    </row>
    <row r="7" ht="15" customHeight="1" spans="1:8">
      <c r="A7" s="21"/>
      <c r="B7" s="26"/>
      <c r="C7" s="114"/>
      <c r="D7" s="29"/>
      <c r="E7" s="29"/>
      <c r="F7" s="29">
        <f t="shared" ref="F7:F30" si="1">E7-D7</f>
        <v>0</v>
      </c>
      <c r="G7" s="28" t="str">
        <f t="shared" si="0"/>
        <v/>
      </c>
      <c r="H7" s="26"/>
    </row>
    <row r="8" ht="15" customHeight="1" spans="1:8">
      <c r="A8" s="21"/>
      <c r="B8" s="26"/>
      <c r="C8" s="114"/>
      <c r="D8" s="29"/>
      <c r="E8" s="29"/>
      <c r="F8" s="29">
        <f t="shared" si="1"/>
        <v>0</v>
      </c>
      <c r="G8" s="28" t="str">
        <f t="shared" si="0"/>
        <v/>
      </c>
      <c r="H8" s="26"/>
    </row>
    <row r="9" ht="15" customHeight="1" spans="1:8">
      <c r="A9" s="21"/>
      <c r="B9" s="26"/>
      <c r="C9" s="114"/>
      <c r="D9" s="29"/>
      <c r="E9" s="29"/>
      <c r="F9" s="29">
        <f t="shared" si="1"/>
        <v>0</v>
      </c>
      <c r="G9" s="28" t="str">
        <f t="shared" si="0"/>
        <v/>
      </c>
      <c r="H9" s="26"/>
    </row>
    <row r="10" ht="15" customHeight="1" spans="1:8">
      <c r="A10" s="21"/>
      <c r="B10" s="26"/>
      <c r="C10" s="114"/>
      <c r="D10" s="29"/>
      <c r="E10" s="29"/>
      <c r="F10" s="29">
        <f t="shared" si="1"/>
        <v>0</v>
      </c>
      <c r="G10" s="28" t="str">
        <f t="shared" si="0"/>
        <v/>
      </c>
      <c r="H10" s="26"/>
    </row>
    <row r="11" ht="15" customHeight="1" spans="1:8">
      <c r="A11" s="21"/>
      <c r="B11" s="26"/>
      <c r="C11" s="114"/>
      <c r="D11" s="29"/>
      <c r="E11" s="29"/>
      <c r="F11" s="29">
        <f t="shared" si="1"/>
        <v>0</v>
      </c>
      <c r="G11" s="28" t="str">
        <f t="shared" si="0"/>
        <v/>
      </c>
      <c r="H11" s="26"/>
    </row>
    <row r="12" ht="15" customHeight="1" spans="1:8">
      <c r="A12" s="21"/>
      <c r="B12" s="26"/>
      <c r="C12" s="114"/>
      <c r="D12" s="29"/>
      <c r="E12" s="29"/>
      <c r="F12" s="29">
        <f t="shared" si="1"/>
        <v>0</v>
      </c>
      <c r="G12" s="28" t="str">
        <f t="shared" si="0"/>
        <v/>
      </c>
      <c r="H12" s="26"/>
    </row>
    <row r="13" ht="15" customHeight="1" spans="1:8">
      <c r="A13" s="21"/>
      <c r="B13" s="26"/>
      <c r="C13" s="114"/>
      <c r="D13" s="29"/>
      <c r="E13" s="29"/>
      <c r="F13" s="29">
        <f t="shared" si="1"/>
        <v>0</v>
      </c>
      <c r="G13" s="28" t="str">
        <f t="shared" si="0"/>
        <v/>
      </c>
      <c r="H13" s="26"/>
    </row>
    <row r="14" ht="15" customHeight="1" spans="1:8">
      <c r="A14" s="21"/>
      <c r="B14" s="26"/>
      <c r="C14" s="114"/>
      <c r="D14" s="29"/>
      <c r="E14" s="29"/>
      <c r="F14" s="29">
        <f t="shared" si="1"/>
        <v>0</v>
      </c>
      <c r="G14" s="28" t="str">
        <f t="shared" si="0"/>
        <v/>
      </c>
      <c r="H14" s="26"/>
    </row>
    <row r="15" ht="15" customHeight="1" spans="1:8">
      <c r="A15" s="21"/>
      <c r="B15" s="26"/>
      <c r="C15" s="114"/>
      <c r="D15" s="29"/>
      <c r="E15" s="29"/>
      <c r="F15" s="29">
        <f t="shared" si="1"/>
        <v>0</v>
      </c>
      <c r="G15" s="28" t="str">
        <f t="shared" si="0"/>
        <v/>
      </c>
      <c r="H15" s="26"/>
    </row>
    <row r="16" ht="15" customHeight="1" spans="1:8">
      <c r="A16" s="21"/>
      <c r="B16" s="26"/>
      <c r="C16" s="114"/>
      <c r="D16" s="29"/>
      <c r="E16" s="29"/>
      <c r="F16" s="29">
        <f t="shared" si="1"/>
        <v>0</v>
      </c>
      <c r="G16" s="28" t="str">
        <f t="shared" si="0"/>
        <v/>
      </c>
      <c r="H16" s="26"/>
    </row>
    <row r="17" ht="15" customHeight="1" spans="1:8">
      <c r="A17" s="21"/>
      <c r="B17" s="26"/>
      <c r="C17" s="114"/>
      <c r="D17" s="29"/>
      <c r="E17" s="29"/>
      <c r="F17" s="29">
        <f t="shared" si="1"/>
        <v>0</v>
      </c>
      <c r="G17" s="28" t="str">
        <f t="shared" si="0"/>
        <v/>
      </c>
      <c r="H17" s="26"/>
    </row>
    <row r="18" ht="15" customHeight="1" spans="1:8">
      <c r="A18" s="21"/>
      <c r="B18" s="26"/>
      <c r="C18" s="114"/>
      <c r="D18" s="29"/>
      <c r="E18" s="29"/>
      <c r="F18" s="29">
        <f t="shared" si="1"/>
        <v>0</v>
      </c>
      <c r="G18" s="28" t="str">
        <f t="shared" si="0"/>
        <v/>
      </c>
      <c r="H18" s="26"/>
    </row>
    <row r="19" ht="15" customHeight="1" spans="1:8">
      <c r="A19" s="21"/>
      <c r="B19" s="26"/>
      <c r="C19" s="114"/>
      <c r="D19" s="29"/>
      <c r="E19" s="29"/>
      <c r="F19" s="29">
        <f t="shared" si="1"/>
        <v>0</v>
      </c>
      <c r="G19" s="28" t="str">
        <f t="shared" si="0"/>
        <v/>
      </c>
      <c r="H19" s="26"/>
    </row>
    <row r="20" ht="15" customHeight="1" spans="1:8">
      <c r="A20" s="21"/>
      <c r="B20" s="26"/>
      <c r="C20" s="114"/>
      <c r="D20" s="29"/>
      <c r="E20" s="29"/>
      <c r="F20" s="29">
        <f t="shared" si="1"/>
        <v>0</v>
      </c>
      <c r="G20" s="28" t="str">
        <f t="shared" si="0"/>
        <v/>
      </c>
      <c r="H20" s="26"/>
    </row>
    <row r="21" ht="15" customHeight="1" spans="1:8">
      <c r="A21" s="21"/>
      <c r="B21" s="26"/>
      <c r="C21" s="114"/>
      <c r="D21" s="29"/>
      <c r="E21" s="29"/>
      <c r="F21" s="29">
        <f t="shared" si="1"/>
        <v>0</v>
      </c>
      <c r="G21" s="28" t="str">
        <f t="shared" si="0"/>
        <v/>
      </c>
      <c r="H21" s="26"/>
    </row>
    <row r="22" ht="15" customHeight="1" spans="1:8">
      <c r="A22" s="21"/>
      <c r="B22" s="26"/>
      <c r="C22" s="114"/>
      <c r="D22" s="29"/>
      <c r="E22" s="29"/>
      <c r="F22" s="29">
        <f t="shared" si="1"/>
        <v>0</v>
      </c>
      <c r="G22" s="28" t="str">
        <f t="shared" si="0"/>
        <v/>
      </c>
      <c r="H22" s="26"/>
    </row>
    <row r="23" ht="15" customHeight="1" spans="1:8">
      <c r="A23" s="21"/>
      <c r="B23" s="26"/>
      <c r="C23" s="114"/>
      <c r="D23" s="29"/>
      <c r="E23" s="29"/>
      <c r="F23" s="29">
        <f t="shared" si="1"/>
        <v>0</v>
      </c>
      <c r="G23" s="28" t="str">
        <f t="shared" si="0"/>
        <v/>
      </c>
      <c r="H23" s="26"/>
    </row>
    <row r="24" ht="15" customHeight="1" spans="1:8">
      <c r="A24" s="21"/>
      <c r="B24" s="26"/>
      <c r="C24" s="114"/>
      <c r="D24" s="29"/>
      <c r="E24" s="29"/>
      <c r="F24" s="29">
        <f t="shared" si="1"/>
        <v>0</v>
      </c>
      <c r="G24" s="28" t="str">
        <f t="shared" si="0"/>
        <v/>
      </c>
      <c r="H24" s="26"/>
    </row>
    <row r="25" ht="15" customHeight="1" spans="1:8">
      <c r="A25" s="21"/>
      <c r="B25" s="26"/>
      <c r="C25" s="114"/>
      <c r="D25" s="29"/>
      <c r="E25" s="29"/>
      <c r="F25" s="29">
        <f t="shared" si="1"/>
        <v>0</v>
      </c>
      <c r="G25" s="28" t="str">
        <f t="shared" si="0"/>
        <v/>
      </c>
      <c r="H25" s="26"/>
    </row>
    <row r="26" ht="15" customHeight="1" spans="1:8">
      <c r="A26" s="21"/>
      <c r="B26" s="26"/>
      <c r="C26" s="114"/>
      <c r="D26" s="29"/>
      <c r="E26" s="29"/>
      <c r="F26" s="29">
        <f t="shared" si="1"/>
        <v>0</v>
      </c>
      <c r="G26" s="28" t="str">
        <f t="shared" si="0"/>
        <v/>
      </c>
      <c r="H26" s="26"/>
    </row>
    <row r="27" ht="15" customHeight="1" spans="1:8">
      <c r="A27" s="21"/>
      <c r="B27" s="26"/>
      <c r="C27" s="114"/>
      <c r="D27" s="29"/>
      <c r="E27" s="29"/>
      <c r="F27" s="29">
        <f t="shared" si="1"/>
        <v>0</v>
      </c>
      <c r="G27" s="28" t="str">
        <f t="shared" si="0"/>
        <v/>
      </c>
      <c r="H27" s="26"/>
    </row>
    <row r="28" ht="15" customHeight="1" spans="1:8">
      <c r="A28" s="21"/>
      <c r="B28" s="26"/>
      <c r="C28" s="114"/>
      <c r="D28" s="29"/>
      <c r="E28" s="29"/>
      <c r="F28" s="29">
        <f t="shared" si="1"/>
        <v>0</v>
      </c>
      <c r="G28" s="28" t="str">
        <f t="shared" si="0"/>
        <v/>
      </c>
      <c r="H28" s="26"/>
    </row>
    <row r="29" ht="15" customHeight="1" spans="1:8">
      <c r="A29" s="21"/>
      <c r="B29" s="26"/>
      <c r="C29" s="114"/>
      <c r="D29" s="29"/>
      <c r="E29" s="29"/>
      <c r="F29" s="29">
        <f t="shared" si="1"/>
        <v>0</v>
      </c>
      <c r="G29" s="28" t="str">
        <f t="shared" si="0"/>
        <v/>
      </c>
      <c r="H29" s="26"/>
    </row>
    <row r="30" ht="15" customHeight="1" spans="1:8">
      <c r="A30" s="21"/>
      <c r="B30" s="26"/>
      <c r="C30" s="114"/>
      <c r="D30" s="29"/>
      <c r="E30" s="29"/>
      <c r="F30" s="29">
        <f t="shared" si="1"/>
        <v>0</v>
      </c>
      <c r="G30" s="28" t="str">
        <f t="shared" si="0"/>
        <v/>
      </c>
      <c r="H30" s="26"/>
    </row>
    <row r="31" ht="15" customHeight="1" spans="1:8">
      <c r="A31" s="48" t="s">
        <v>146</v>
      </c>
      <c r="B31" s="49"/>
      <c r="C31" s="114"/>
      <c r="D31" s="29">
        <f>SUM(D6:D30)</f>
        <v>0</v>
      </c>
      <c r="E31" s="29">
        <f>SUM(E6:E30)</f>
        <v>0</v>
      </c>
      <c r="F31" s="29">
        <f>SUM(F6:F30)</f>
        <v>0</v>
      </c>
      <c r="G31" s="28" t="str">
        <f t="shared" si="0"/>
        <v/>
      </c>
      <c r="H31" s="26"/>
    </row>
  </sheetData>
  <hyperlinks>
    <hyperlink ref="A2" location="表4非流资汇总!B23" display="返回"/>
    <hyperlink ref="B2" location="索引!D26"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M31"/>
  <sheetViews>
    <sheetView zoomScaleSheetLayoutView="85" workbookViewId="0">
      <selection activeCell="F12" sqref="F12"/>
    </sheetView>
  </sheetViews>
  <sheetFormatPr defaultColWidth="9" defaultRowHeight="15.75"/>
  <cols>
    <col min="1" max="1" width="5.1" style="33" customWidth="1"/>
    <col min="2" max="2" width="15.6" style="33" customWidth="1"/>
    <col min="3" max="3" width="12.9" style="33" customWidth="1"/>
    <col min="4" max="4" width="4.6" style="33" customWidth="1"/>
    <col min="5" max="5" width="6.6" style="33" customWidth="1"/>
    <col min="6" max="6" width="7.4" style="33" customWidth="1"/>
    <col min="7" max="9" width="12.6" style="33" customWidth="1"/>
    <col min="10" max="10" width="6.1" style="33" customWidth="1"/>
    <col min="11" max="11" width="12.6" style="33" customWidth="1"/>
    <col min="12" max="12" width="6.7" style="33" customWidth="1"/>
    <col min="13" max="13" width="9.6" style="33" customWidth="1"/>
    <col min="14" max="16384" width="9" style="33"/>
  </cols>
  <sheetData>
    <row r="1" ht="24.9" customHeight="1" spans="1:13">
      <c r="A1" s="42" t="s">
        <v>5783</v>
      </c>
      <c r="B1" s="43"/>
      <c r="C1" s="43"/>
      <c r="D1" s="43"/>
      <c r="E1" s="43"/>
      <c r="F1" s="44"/>
      <c r="G1" s="43"/>
      <c r="H1" s="44"/>
      <c r="I1" s="44"/>
      <c r="J1" s="44"/>
      <c r="K1" s="44"/>
      <c r="L1" s="44"/>
      <c r="M1" s="44"/>
    </row>
    <row r="2" ht="14.1" customHeight="1" spans="1:13">
      <c r="A2" s="4" t="s">
        <v>131</v>
      </c>
      <c r="B2" s="4" t="s">
        <v>0</v>
      </c>
      <c r="C2" s="85"/>
      <c r="D2" s="5"/>
      <c r="E2" s="5"/>
      <c r="F2" s="5"/>
      <c r="G2" s="5"/>
      <c r="H2" s="5"/>
      <c r="I2" s="5"/>
      <c r="J2" s="5"/>
      <c r="K2" s="5"/>
      <c r="L2" s="5"/>
      <c r="M2" s="32" t="s">
        <v>5784</v>
      </c>
    </row>
    <row r="3" ht="14.1" customHeight="1" spans="1:13">
      <c r="A3" s="45" t="e">
        <f>#REF!</f>
        <v>#REF!</v>
      </c>
      <c r="B3" s="45"/>
      <c r="C3" s="45"/>
      <c r="D3" s="45"/>
      <c r="E3" s="45"/>
      <c r="F3" s="45"/>
      <c r="G3" s="45"/>
      <c r="H3" s="45"/>
      <c r="I3" s="45"/>
      <c r="J3" s="45"/>
      <c r="K3" s="45"/>
      <c r="L3" s="45"/>
      <c r="M3" s="45"/>
    </row>
    <row r="4" ht="14.1" customHeight="1" spans="1:13">
      <c r="A4" s="5" t="str">
        <f>封面!D7&amp;封面!F7</f>
        <v>被评估方：</v>
      </c>
      <c r="B4" s="5"/>
      <c r="C4" s="5"/>
      <c r="D4" s="5"/>
      <c r="E4" s="5"/>
      <c r="F4" s="5"/>
      <c r="G4" s="5"/>
      <c r="H4" s="5"/>
      <c r="I4" s="5"/>
      <c r="J4" s="5"/>
      <c r="K4" s="5"/>
      <c r="L4" s="5"/>
      <c r="M4" s="32" t="s">
        <v>133</v>
      </c>
    </row>
    <row r="5" ht="15" customHeight="1" spans="1:13">
      <c r="A5" s="9" t="s">
        <v>134</v>
      </c>
      <c r="B5" s="9" t="s">
        <v>5785</v>
      </c>
      <c r="C5" s="9" t="s">
        <v>5786</v>
      </c>
      <c r="D5" s="116" t="s">
        <v>332</v>
      </c>
      <c r="E5" s="9" t="s">
        <v>335</v>
      </c>
      <c r="F5" s="9" t="s">
        <v>5088</v>
      </c>
      <c r="G5" s="51" t="s">
        <v>139</v>
      </c>
      <c r="H5" s="53"/>
      <c r="I5" s="46" t="s">
        <v>140</v>
      </c>
      <c r="J5" s="21"/>
      <c r="K5" s="21"/>
      <c r="L5" s="9" t="s">
        <v>142</v>
      </c>
      <c r="M5" s="54" t="s">
        <v>143</v>
      </c>
    </row>
    <row r="6" ht="15" customHeight="1" spans="1:13">
      <c r="A6" s="16"/>
      <c r="B6" s="16"/>
      <c r="C6" s="16"/>
      <c r="D6" s="117"/>
      <c r="E6" s="16"/>
      <c r="F6" s="16"/>
      <c r="G6" s="46" t="s">
        <v>3854</v>
      </c>
      <c r="H6" s="118" t="s">
        <v>3855</v>
      </c>
      <c r="I6" s="46" t="s">
        <v>3854</v>
      </c>
      <c r="J6" s="118" t="s">
        <v>3772</v>
      </c>
      <c r="K6" s="118" t="s">
        <v>3855</v>
      </c>
      <c r="L6" s="16"/>
      <c r="M6" s="55"/>
    </row>
    <row r="7" ht="15" customHeight="1" spans="1:13">
      <c r="A7" s="21"/>
      <c r="B7" s="26"/>
      <c r="C7" s="26"/>
      <c r="D7" s="23"/>
      <c r="E7" s="27"/>
      <c r="F7" s="47"/>
      <c r="G7" s="29"/>
      <c r="H7" s="29"/>
      <c r="I7" s="29"/>
      <c r="J7" s="21"/>
      <c r="K7" s="29"/>
      <c r="L7" s="28" t="str">
        <f t="shared" ref="L7:L31" si="0">IF(OR(H7&lt;=0,H7=""),"",(K7-H7)/H7*100)</f>
        <v/>
      </c>
      <c r="M7" s="26"/>
    </row>
    <row r="8" ht="15" customHeight="1" spans="1:13">
      <c r="A8" s="21"/>
      <c r="B8" s="26"/>
      <c r="C8" s="26"/>
      <c r="D8" s="23"/>
      <c r="E8" s="27"/>
      <c r="F8" s="47"/>
      <c r="G8" s="29"/>
      <c r="H8" s="29"/>
      <c r="I8" s="29"/>
      <c r="J8" s="21"/>
      <c r="K8" s="29"/>
      <c r="L8" s="28" t="str">
        <f t="shared" si="0"/>
        <v/>
      </c>
      <c r="M8" s="26"/>
    </row>
    <row r="9" ht="15" customHeight="1" spans="1:13">
      <c r="A9" s="21"/>
      <c r="B9" s="26"/>
      <c r="C9" s="26"/>
      <c r="D9" s="23"/>
      <c r="E9" s="27"/>
      <c r="F9" s="47"/>
      <c r="G9" s="29"/>
      <c r="H9" s="29"/>
      <c r="I9" s="29"/>
      <c r="J9" s="21"/>
      <c r="K9" s="29"/>
      <c r="L9" s="28" t="str">
        <f t="shared" si="0"/>
        <v/>
      </c>
      <c r="M9" s="26"/>
    </row>
    <row r="10" ht="15" customHeight="1" spans="1:13">
      <c r="A10" s="21"/>
      <c r="B10" s="26"/>
      <c r="C10" s="26"/>
      <c r="D10" s="23"/>
      <c r="E10" s="27"/>
      <c r="F10" s="47"/>
      <c r="G10" s="29"/>
      <c r="H10" s="29"/>
      <c r="I10" s="29"/>
      <c r="J10" s="21"/>
      <c r="K10" s="29"/>
      <c r="L10" s="28" t="str">
        <f t="shared" si="0"/>
        <v/>
      </c>
      <c r="M10" s="26"/>
    </row>
    <row r="11" ht="15" customHeight="1" spans="1:13">
      <c r="A11" s="21"/>
      <c r="B11" s="26"/>
      <c r="C11" s="26"/>
      <c r="D11" s="23"/>
      <c r="E11" s="27"/>
      <c r="F11" s="47"/>
      <c r="G11" s="29"/>
      <c r="H11" s="29"/>
      <c r="I11" s="29"/>
      <c r="J11" s="21"/>
      <c r="K11" s="29"/>
      <c r="L11" s="28" t="str">
        <f t="shared" si="0"/>
        <v/>
      </c>
      <c r="M11" s="26"/>
    </row>
    <row r="12" ht="15" customHeight="1" spans="1:13">
      <c r="A12" s="21"/>
      <c r="B12" s="26"/>
      <c r="C12" s="26"/>
      <c r="D12" s="23"/>
      <c r="E12" s="27"/>
      <c r="F12" s="47"/>
      <c r="G12" s="29"/>
      <c r="H12" s="29"/>
      <c r="I12" s="29"/>
      <c r="J12" s="21"/>
      <c r="K12" s="29"/>
      <c r="L12" s="28" t="str">
        <f t="shared" si="0"/>
        <v/>
      </c>
      <c r="M12" s="26"/>
    </row>
    <row r="13" ht="15" customHeight="1" spans="1:13">
      <c r="A13" s="21"/>
      <c r="B13" s="26"/>
      <c r="C13" s="26"/>
      <c r="D13" s="23"/>
      <c r="E13" s="27"/>
      <c r="F13" s="47"/>
      <c r="G13" s="29"/>
      <c r="H13" s="29"/>
      <c r="I13" s="29"/>
      <c r="J13" s="21"/>
      <c r="K13" s="29"/>
      <c r="L13" s="28" t="str">
        <f t="shared" si="0"/>
        <v/>
      </c>
      <c r="M13" s="26"/>
    </row>
    <row r="14" ht="15" customHeight="1" spans="1:13">
      <c r="A14" s="21"/>
      <c r="B14" s="26"/>
      <c r="C14" s="26"/>
      <c r="D14" s="23"/>
      <c r="E14" s="27"/>
      <c r="F14" s="47"/>
      <c r="G14" s="29"/>
      <c r="H14" s="29"/>
      <c r="I14" s="29"/>
      <c r="J14" s="21"/>
      <c r="K14" s="29"/>
      <c r="L14" s="28" t="str">
        <f t="shared" si="0"/>
        <v/>
      </c>
      <c r="M14" s="26"/>
    </row>
    <row r="15" ht="15" customHeight="1" spans="1:13">
      <c r="A15" s="21"/>
      <c r="B15" s="26"/>
      <c r="C15" s="26"/>
      <c r="D15" s="23"/>
      <c r="E15" s="27"/>
      <c r="F15" s="47"/>
      <c r="G15" s="29"/>
      <c r="H15" s="29"/>
      <c r="I15" s="29"/>
      <c r="J15" s="21"/>
      <c r="K15" s="29"/>
      <c r="L15" s="28" t="str">
        <f t="shared" si="0"/>
        <v/>
      </c>
      <c r="M15" s="26"/>
    </row>
    <row r="16" ht="15" customHeight="1" spans="1:13">
      <c r="A16" s="21"/>
      <c r="B16" s="26"/>
      <c r="C16" s="26"/>
      <c r="D16" s="23"/>
      <c r="E16" s="27"/>
      <c r="F16" s="47"/>
      <c r="G16" s="29"/>
      <c r="H16" s="29"/>
      <c r="I16" s="29"/>
      <c r="J16" s="21"/>
      <c r="K16" s="29"/>
      <c r="L16" s="28" t="str">
        <f t="shared" si="0"/>
        <v/>
      </c>
      <c r="M16" s="26"/>
    </row>
    <row r="17" ht="15" customHeight="1" spans="1:13">
      <c r="A17" s="21"/>
      <c r="B17" s="26"/>
      <c r="C17" s="26"/>
      <c r="D17" s="23"/>
      <c r="E17" s="27"/>
      <c r="F17" s="47"/>
      <c r="G17" s="29"/>
      <c r="H17" s="29"/>
      <c r="I17" s="29"/>
      <c r="J17" s="21"/>
      <c r="K17" s="29"/>
      <c r="L17" s="28" t="str">
        <f t="shared" si="0"/>
        <v/>
      </c>
      <c r="M17" s="26"/>
    </row>
    <row r="18" ht="15" customHeight="1" spans="1:13">
      <c r="A18" s="21"/>
      <c r="B18" s="26"/>
      <c r="C18" s="26"/>
      <c r="D18" s="23"/>
      <c r="E18" s="27"/>
      <c r="F18" s="47"/>
      <c r="G18" s="29"/>
      <c r="H18" s="29"/>
      <c r="I18" s="29"/>
      <c r="J18" s="21"/>
      <c r="K18" s="29"/>
      <c r="L18" s="28" t="str">
        <f t="shared" si="0"/>
        <v/>
      </c>
      <c r="M18" s="26"/>
    </row>
    <row r="19" ht="15" customHeight="1" spans="1:13">
      <c r="A19" s="21"/>
      <c r="B19" s="26"/>
      <c r="C19" s="26"/>
      <c r="D19" s="23"/>
      <c r="E19" s="27"/>
      <c r="F19" s="47"/>
      <c r="G19" s="29"/>
      <c r="H19" s="29"/>
      <c r="I19" s="29"/>
      <c r="J19" s="21"/>
      <c r="K19" s="29"/>
      <c r="L19" s="28" t="str">
        <f t="shared" si="0"/>
        <v/>
      </c>
      <c r="M19" s="26"/>
    </row>
    <row r="20" ht="15" customHeight="1" spans="1:13">
      <c r="A20" s="21"/>
      <c r="B20" s="26"/>
      <c r="C20" s="26"/>
      <c r="D20" s="23"/>
      <c r="E20" s="27"/>
      <c r="F20" s="47"/>
      <c r="G20" s="29"/>
      <c r="H20" s="29"/>
      <c r="I20" s="29"/>
      <c r="J20" s="21"/>
      <c r="K20" s="29"/>
      <c r="L20" s="28" t="str">
        <f t="shared" si="0"/>
        <v/>
      </c>
      <c r="M20" s="26"/>
    </row>
    <row r="21" ht="15" customHeight="1" spans="1:13">
      <c r="A21" s="21"/>
      <c r="B21" s="26"/>
      <c r="C21" s="26"/>
      <c r="D21" s="23"/>
      <c r="E21" s="27"/>
      <c r="F21" s="47"/>
      <c r="G21" s="29"/>
      <c r="H21" s="29"/>
      <c r="I21" s="29"/>
      <c r="J21" s="21"/>
      <c r="K21" s="29"/>
      <c r="L21" s="28" t="str">
        <f t="shared" si="0"/>
        <v/>
      </c>
      <c r="M21" s="26"/>
    </row>
    <row r="22" ht="15" customHeight="1" spans="1:13">
      <c r="A22" s="21"/>
      <c r="B22" s="26"/>
      <c r="C22" s="26"/>
      <c r="D22" s="23"/>
      <c r="E22" s="27"/>
      <c r="F22" s="47"/>
      <c r="G22" s="29"/>
      <c r="H22" s="29"/>
      <c r="I22" s="29"/>
      <c r="J22" s="21"/>
      <c r="K22" s="29"/>
      <c r="L22" s="28" t="str">
        <f t="shared" si="0"/>
        <v/>
      </c>
      <c r="M22" s="26"/>
    </row>
    <row r="23" ht="15" customHeight="1" spans="1:13">
      <c r="A23" s="21"/>
      <c r="B23" s="26"/>
      <c r="C23" s="26"/>
      <c r="D23" s="23"/>
      <c r="E23" s="27"/>
      <c r="F23" s="47"/>
      <c r="G23" s="29"/>
      <c r="H23" s="29"/>
      <c r="I23" s="29"/>
      <c r="J23" s="21"/>
      <c r="K23" s="29"/>
      <c r="L23" s="28" t="str">
        <f t="shared" si="0"/>
        <v/>
      </c>
      <c r="M23" s="26"/>
    </row>
    <row r="24" ht="15" customHeight="1" spans="1:13">
      <c r="A24" s="21"/>
      <c r="B24" s="26"/>
      <c r="C24" s="26"/>
      <c r="D24" s="23"/>
      <c r="E24" s="27"/>
      <c r="F24" s="47"/>
      <c r="G24" s="29"/>
      <c r="H24" s="29"/>
      <c r="I24" s="29"/>
      <c r="J24" s="21"/>
      <c r="K24" s="29"/>
      <c r="L24" s="28" t="str">
        <f t="shared" si="0"/>
        <v/>
      </c>
      <c r="M24" s="26"/>
    </row>
    <row r="25" ht="15" customHeight="1" spans="1:13">
      <c r="A25" s="21"/>
      <c r="B25" s="26"/>
      <c r="C25" s="26"/>
      <c r="D25" s="23"/>
      <c r="E25" s="27"/>
      <c r="F25" s="47"/>
      <c r="G25" s="29"/>
      <c r="H25" s="29"/>
      <c r="I25" s="29"/>
      <c r="J25" s="21"/>
      <c r="K25" s="29"/>
      <c r="L25" s="28" t="str">
        <f t="shared" si="0"/>
        <v/>
      </c>
      <c r="M25" s="26"/>
    </row>
    <row r="26" ht="15" customHeight="1" spans="1:13">
      <c r="A26" s="21"/>
      <c r="B26" s="26"/>
      <c r="C26" s="26"/>
      <c r="D26" s="23"/>
      <c r="E26" s="27"/>
      <c r="F26" s="47"/>
      <c r="G26" s="29"/>
      <c r="H26" s="29"/>
      <c r="I26" s="29"/>
      <c r="J26" s="21"/>
      <c r="K26" s="29"/>
      <c r="L26" s="28" t="str">
        <f t="shared" si="0"/>
        <v/>
      </c>
      <c r="M26" s="26"/>
    </row>
    <row r="27" ht="15" customHeight="1" spans="1:13">
      <c r="A27" s="21"/>
      <c r="B27" s="26"/>
      <c r="C27" s="26"/>
      <c r="D27" s="23"/>
      <c r="E27" s="27"/>
      <c r="F27" s="47"/>
      <c r="G27" s="29"/>
      <c r="H27" s="29"/>
      <c r="I27" s="29"/>
      <c r="J27" s="21"/>
      <c r="K27" s="29"/>
      <c r="L27" s="28" t="str">
        <f t="shared" si="0"/>
        <v/>
      </c>
      <c r="M27" s="26"/>
    </row>
    <row r="28" ht="15" customHeight="1" spans="1:13">
      <c r="A28" s="21"/>
      <c r="B28" s="26"/>
      <c r="C28" s="26"/>
      <c r="D28" s="23"/>
      <c r="E28" s="27"/>
      <c r="F28" s="47"/>
      <c r="G28" s="29"/>
      <c r="H28" s="29"/>
      <c r="I28" s="29"/>
      <c r="J28" s="21"/>
      <c r="K28" s="29"/>
      <c r="L28" s="28" t="str">
        <f t="shared" si="0"/>
        <v/>
      </c>
      <c r="M28" s="26"/>
    </row>
    <row r="29" ht="15" customHeight="1" spans="1:13">
      <c r="A29" s="30" t="s">
        <v>146</v>
      </c>
      <c r="B29" s="31"/>
      <c r="C29" s="26"/>
      <c r="D29" s="23"/>
      <c r="E29" s="27"/>
      <c r="F29" s="47"/>
      <c r="G29" s="29">
        <f>SUM(G7:G28)</f>
        <v>0</v>
      </c>
      <c r="H29" s="29">
        <f>SUM(H7:H28)</f>
        <v>0</v>
      </c>
      <c r="I29" s="29">
        <f>SUM(I7:I28)</f>
        <v>0</v>
      </c>
      <c r="J29" s="29"/>
      <c r="K29" s="29">
        <f>SUM(K7:K28)</f>
        <v>0</v>
      </c>
      <c r="L29" s="28" t="str">
        <f t="shared" si="0"/>
        <v/>
      </c>
      <c r="M29" s="26"/>
    </row>
    <row r="30" ht="15" customHeight="1" spans="1:13">
      <c r="A30" s="30" t="s">
        <v>3818</v>
      </c>
      <c r="B30" s="31"/>
      <c r="C30" s="26"/>
      <c r="D30" s="23"/>
      <c r="E30" s="27"/>
      <c r="F30" s="47"/>
      <c r="G30" s="29"/>
      <c r="H30" s="29"/>
      <c r="I30" s="29"/>
      <c r="J30" s="21"/>
      <c r="K30" s="29"/>
      <c r="L30" s="28" t="str">
        <f t="shared" si="0"/>
        <v/>
      </c>
      <c r="M30" s="26"/>
    </row>
    <row r="31" ht="15" customHeight="1" spans="1:13">
      <c r="A31" s="30" t="s">
        <v>3834</v>
      </c>
      <c r="B31" s="31"/>
      <c r="C31" s="31"/>
      <c r="D31" s="23"/>
      <c r="E31" s="27"/>
      <c r="F31" s="47"/>
      <c r="G31" s="29">
        <f>G29-G30</f>
        <v>0</v>
      </c>
      <c r="H31" s="29">
        <f>H29-H30</f>
        <v>0</v>
      </c>
      <c r="I31" s="29">
        <f>I29-I30</f>
        <v>0</v>
      </c>
      <c r="J31" s="29"/>
      <c r="K31" s="29">
        <f>K29-K30</f>
        <v>0</v>
      </c>
      <c r="L31" s="28" t="str">
        <f t="shared" si="0"/>
        <v/>
      </c>
      <c r="M31" s="26"/>
    </row>
  </sheetData>
  <mergeCells count="13">
    <mergeCell ref="G5:H5"/>
    <mergeCell ref="I5:K5"/>
    <mergeCell ref="A29:B29"/>
    <mergeCell ref="A30:B30"/>
    <mergeCell ref="A31:B31"/>
    <mergeCell ref="A5:A6"/>
    <mergeCell ref="B5:B6"/>
    <mergeCell ref="C5:C6"/>
    <mergeCell ref="D5:D6"/>
    <mergeCell ref="E5:E6"/>
    <mergeCell ref="F5:F6"/>
    <mergeCell ref="L5:L6"/>
    <mergeCell ref="M5:M6"/>
  </mergeCells>
  <hyperlinks>
    <hyperlink ref="A2" location="表4非流资汇总!B24" display="返回"/>
    <hyperlink ref="B2" location="索引!D27"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N31"/>
  <sheetViews>
    <sheetView zoomScaleSheetLayoutView="85" workbookViewId="0">
      <selection activeCell="F12" sqref="F12"/>
    </sheetView>
  </sheetViews>
  <sheetFormatPr defaultColWidth="9" defaultRowHeight="15.75"/>
  <cols>
    <col min="1" max="1" width="5.1" style="33" customWidth="1"/>
    <col min="2" max="2" width="14.9" style="33" customWidth="1"/>
    <col min="3" max="3" width="12.9" style="33" customWidth="1"/>
    <col min="4" max="4" width="4.4" style="33" customWidth="1"/>
    <col min="5" max="5" width="5" style="33" customWidth="1"/>
    <col min="6" max="6" width="6.4" style="33" customWidth="1"/>
    <col min="7" max="7" width="8.9" style="33" customWidth="1"/>
    <col min="8" max="10" width="12.6" style="33" customWidth="1"/>
    <col min="11" max="11" width="6.1" style="33" customWidth="1"/>
    <col min="12" max="12" width="12.6" style="33" customWidth="1"/>
    <col min="13" max="13" width="6.7" style="33" customWidth="1"/>
    <col min="14" max="14" width="8.6" style="33" customWidth="1"/>
    <col min="15" max="16384" width="9" style="33"/>
  </cols>
  <sheetData>
    <row r="1" ht="24.9" customHeight="1" spans="1:14">
      <c r="A1" s="42" t="s">
        <v>5787</v>
      </c>
      <c r="B1" s="43"/>
      <c r="C1" s="43"/>
      <c r="D1" s="43"/>
      <c r="E1" s="43"/>
      <c r="F1" s="44"/>
      <c r="G1" s="43"/>
      <c r="H1" s="43"/>
      <c r="I1" s="44"/>
      <c r="J1" s="44"/>
      <c r="K1" s="44"/>
      <c r="L1" s="44"/>
      <c r="M1" s="44"/>
      <c r="N1" s="44"/>
    </row>
    <row r="2" ht="14.1" customHeight="1" spans="1:14">
      <c r="A2" s="4" t="s">
        <v>131</v>
      </c>
      <c r="B2" s="4" t="s">
        <v>0</v>
      </c>
      <c r="C2" s="85"/>
      <c r="D2" s="5"/>
      <c r="E2" s="5"/>
      <c r="F2" s="5"/>
      <c r="G2" s="85"/>
      <c r="H2" s="5"/>
      <c r="I2" s="5"/>
      <c r="J2" s="5"/>
      <c r="K2" s="5"/>
      <c r="L2" s="5"/>
      <c r="M2" s="5"/>
      <c r="N2" s="32" t="s">
        <v>5788</v>
      </c>
    </row>
    <row r="3" ht="14.1" customHeight="1" spans="1:14">
      <c r="A3" s="45" t="e">
        <f>#REF!</f>
        <v>#REF!</v>
      </c>
      <c r="B3" s="45"/>
      <c r="C3" s="45"/>
      <c r="D3" s="45"/>
      <c r="E3" s="45"/>
      <c r="F3" s="45"/>
      <c r="G3" s="45"/>
      <c r="H3" s="45"/>
      <c r="I3" s="45"/>
      <c r="J3" s="45"/>
      <c r="K3" s="45"/>
      <c r="L3" s="45"/>
      <c r="M3" s="45"/>
      <c r="N3" s="45"/>
    </row>
    <row r="4" ht="14.1" customHeight="1" spans="1:14">
      <c r="A4" s="5" t="str">
        <f>封面!D7&amp;封面!F7</f>
        <v>被评估方：</v>
      </c>
      <c r="B4" s="5"/>
      <c r="C4" s="5"/>
      <c r="D4" s="5"/>
      <c r="E4" s="5"/>
      <c r="F4" s="5"/>
      <c r="G4" s="5"/>
      <c r="H4" s="5"/>
      <c r="I4" s="5"/>
      <c r="J4" s="5"/>
      <c r="K4" s="5"/>
      <c r="L4" s="5"/>
      <c r="M4" s="5"/>
      <c r="N4" s="32" t="s">
        <v>133</v>
      </c>
    </row>
    <row r="5" ht="15" customHeight="1" spans="1:14">
      <c r="A5" s="9" t="s">
        <v>134</v>
      </c>
      <c r="B5" s="9" t="s">
        <v>5789</v>
      </c>
      <c r="C5" s="9" t="s">
        <v>5790</v>
      </c>
      <c r="D5" s="116" t="s">
        <v>332</v>
      </c>
      <c r="E5" s="9" t="s">
        <v>335</v>
      </c>
      <c r="F5" s="9" t="s">
        <v>5791</v>
      </c>
      <c r="G5" s="116" t="s">
        <v>5792</v>
      </c>
      <c r="H5" s="51" t="s">
        <v>139</v>
      </c>
      <c r="I5" s="53"/>
      <c r="J5" s="46" t="s">
        <v>140</v>
      </c>
      <c r="K5" s="21"/>
      <c r="L5" s="21"/>
      <c r="M5" s="9" t="s">
        <v>142</v>
      </c>
      <c r="N5" s="54" t="s">
        <v>143</v>
      </c>
    </row>
    <row r="6" ht="15" customHeight="1" spans="1:14">
      <c r="A6" s="16"/>
      <c r="B6" s="16"/>
      <c r="C6" s="16"/>
      <c r="D6" s="117"/>
      <c r="E6" s="16"/>
      <c r="F6" s="16"/>
      <c r="G6" s="117"/>
      <c r="H6" s="46" t="s">
        <v>3854</v>
      </c>
      <c r="I6" s="118" t="s">
        <v>3855</v>
      </c>
      <c r="J6" s="46" t="s">
        <v>3854</v>
      </c>
      <c r="K6" s="118" t="s">
        <v>3772</v>
      </c>
      <c r="L6" s="118" t="s">
        <v>3855</v>
      </c>
      <c r="M6" s="16"/>
      <c r="N6" s="55"/>
    </row>
    <row r="7" ht="15" customHeight="1" spans="1:14">
      <c r="A7" s="21"/>
      <c r="B7" s="26"/>
      <c r="C7" s="26"/>
      <c r="D7" s="23"/>
      <c r="E7" s="27"/>
      <c r="F7" s="47"/>
      <c r="G7" s="26"/>
      <c r="H7" s="29"/>
      <c r="I7" s="29"/>
      <c r="J7" s="29"/>
      <c r="K7" s="21"/>
      <c r="L7" s="29"/>
      <c r="M7" s="28" t="str">
        <f t="shared" ref="M7:M31" si="0">IF(OR(I7&lt;=0,I7=""),"",(L7-I7)/I7*100)</f>
        <v/>
      </c>
      <c r="N7" s="26"/>
    </row>
    <row r="8" ht="15" customHeight="1" spans="1:14">
      <c r="A8" s="21"/>
      <c r="B8" s="26"/>
      <c r="C8" s="26"/>
      <c r="D8" s="23"/>
      <c r="E8" s="27"/>
      <c r="F8" s="47"/>
      <c r="G8" s="26"/>
      <c r="H8" s="29"/>
      <c r="I8" s="29"/>
      <c r="J8" s="29"/>
      <c r="K8" s="21"/>
      <c r="L8" s="29"/>
      <c r="M8" s="28" t="str">
        <f t="shared" si="0"/>
        <v/>
      </c>
      <c r="N8" s="26"/>
    </row>
    <row r="9" ht="15" customHeight="1" spans="1:14">
      <c r="A9" s="21"/>
      <c r="B9" s="26"/>
      <c r="C9" s="26"/>
      <c r="D9" s="23"/>
      <c r="E9" s="27"/>
      <c r="F9" s="47"/>
      <c r="G9" s="26"/>
      <c r="H9" s="29"/>
      <c r="I9" s="29"/>
      <c r="J9" s="29"/>
      <c r="K9" s="21"/>
      <c r="L9" s="29"/>
      <c r="M9" s="28" t="str">
        <f t="shared" si="0"/>
        <v/>
      </c>
      <c r="N9" s="26"/>
    </row>
    <row r="10" ht="15" customHeight="1" spans="1:14">
      <c r="A10" s="21"/>
      <c r="B10" s="26"/>
      <c r="C10" s="26"/>
      <c r="D10" s="23"/>
      <c r="E10" s="27"/>
      <c r="F10" s="47"/>
      <c r="G10" s="26"/>
      <c r="H10" s="29"/>
      <c r="I10" s="29"/>
      <c r="J10" s="29"/>
      <c r="K10" s="21"/>
      <c r="L10" s="29"/>
      <c r="M10" s="28" t="str">
        <f t="shared" si="0"/>
        <v/>
      </c>
      <c r="N10" s="26"/>
    </row>
    <row r="11" ht="15" customHeight="1" spans="1:14">
      <c r="A11" s="21"/>
      <c r="B11" s="26"/>
      <c r="C11" s="26"/>
      <c r="D11" s="23"/>
      <c r="E11" s="27"/>
      <c r="F11" s="47"/>
      <c r="G11" s="26"/>
      <c r="H11" s="29"/>
      <c r="I11" s="29"/>
      <c r="J11" s="29"/>
      <c r="K11" s="21"/>
      <c r="L11" s="29"/>
      <c r="M11" s="28" t="str">
        <f t="shared" si="0"/>
        <v/>
      </c>
      <c r="N11" s="26"/>
    </row>
    <row r="12" ht="15" customHeight="1" spans="1:14">
      <c r="A12" s="21"/>
      <c r="B12" s="26"/>
      <c r="C12" s="26"/>
      <c r="D12" s="23"/>
      <c r="E12" s="27"/>
      <c r="F12" s="47"/>
      <c r="G12" s="26"/>
      <c r="H12" s="29"/>
      <c r="I12" s="29"/>
      <c r="J12" s="29"/>
      <c r="K12" s="21"/>
      <c r="L12" s="29"/>
      <c r="M12" s="28" t="str">
        <f t="shared" si="0"/>
        <v/>
      </c>
      <c r="N12" s="26"/>
    </row>
    <row r="13" ht="15" customHeight="1" spans="1:14">
      <c r="A13" s="21"/>
      <c r="B13" s="26"/>
      <c r="C13" s="26"/>
      <c r="D13" s="23"/>
      <c r="E13" s="27"/>
      <c r="F13" s="47"/>
      <c r="G13" s="26"/>
      <c r="H13" s="29"/>
      <c r="I13" s="29"/>
      <c r="J13" s="29"/>
      <c r="K13" s="21"/>
      <c r="L13" s="29"/>
      <c r="M13" s="28" t="str">
        <f t="shared" si="0"/>
        <v/>
      </c>
      <c r="N13" s="26"/>
    </row>
    <row r="14" ht="15" customHeight="1" spans="1:14">
      <c r="A14" s="21"/>
      <c r="B14" s="26"/>
      <c r="C14" s="26"/>
      <c r="D14" s="23"/>
      <c r="E14" s="27"/>
      <c r="F14" s="47"/>
      <c r="G14" s="26"/>
      <c r="H14" s="29"/>
      <c r="I14" s="29"/>
      <c r="J14" s="29"/>
      <c r="K14" s="21"/>
      <c r="L14" s="29"/>
      <c r="M14" s="28" t="str">
        <f t="shared" si="0"/>
        <v/>
      </c>
      <c r="N14" s="26"/>
    </row>
    <row r="15" ht="15" customHeight="1" spans="1:14">
      <c r="A15" s="21"/>
      <c r="B15" s="26"/>
      <c r="C15" s="26"/>
      <c r="D15" s="23"/>
      <c r="E15" s="27"/>
      <c r="F15" s="47"/>
      <c r="G15" s="26"/>
      <c r="H15" s="29"/>
      <c r="I15" s="29"/>
      <c r="J15" s="29"/>
      <c r="K15" s="21"/>
      <c r="L15" s="29"/>
      <c r="M15" s="28" t="str">
        <f t="shared" si="0"/>
        <v/>
      </c>
      <c r="N15" s="26"/>
    </row>
    <row r="16" ht="15" customHeight="1" spans="1:14">
      <c r="A16" s="21"/>
      <c r="B16" s="26"/>
      <c r="C16" s="26"/>
      <c r="D16" s="23"/>
      <c r="E16" s="27"/>
      <c r="F16" s="47"/>
      <c r="G16" s="26"/>
      <c r="H16" s="29"/>
      <c r="I16" s="29"/>
      <c r="J16" s="29"/>
      <c r="K16" s="21"/>
      <c r="L16" s="29"/>
      <c r="M16" s="28" t="str">
        <f t="shared" si="0"/>
        <v/>
      </c>
      <c r="N16" s="26"/>
    </row>
    <row r="17" ht="15" customHeight="1" spans="1:14">
      <c r="A17" s="21"/>
      <c r="B17" s="26"/>
      <c r="C17" s="26"/>
      <c r="D17" s="23"/>
      <c r="E17" s="27"/>
      <c r="F17" s="47"/>
      <c r="G17" s="26"/>
      <c r="H17" s="29"/>
      <c r="I17" s="29"/>
      <c r="J17" s="29"/>
      <c r="K17" s="21"/>
      <c r="L17" s="29"/>
      <c r="M17" s="28" t="str">
        <f t="shared" si="0"/>
        <v/>
      </c>
      <c r="N17" s="26"/>
    </row>
    <row r="18" ht="15" customHeight="1" spans="1:14">
      <c r="A18" s="21"/>
      <c r="B18" s="26"/>
      <c r="C18" s="26"/>
      <c r="D18" s="23"/>
      <c r="E18" s="27"/>
      <c r="F18" s="47"/>
      <c r="G18" s="26"/>
      <c r="H18" s="29"/>
      <c r="I18" s="29"/>
      <c r="J18" s="29"/>
      <c r="K18" s="21"/>
      <c r="L18" s="29"/>
      <c r="M18" s="28" t="str">
        <f t="shared" si="0"/>
        <v/>
      </c>
      <c r="N18" s="26"/>
    </row>
    <row r="19" ht="15" customHeight="1" spans="1:14">
      <c r="A19" s="21"/>
      <c r="B19" s="26"/>
      <c r="C19" s="26"/>
      <c r="D19" s="23"/>
      <c r="E19" s="27"/>
      <c r="F19" s="47"/>
      <c r="G19" s="26"/>
      <c r="H19" s="29"/>
      <c r="I19" s="29"/>
      <c r="J19" s="29"/>
      <c r="K19" s="21"/>
      <c r="L19" s="29"/>
      <c r="M19" s="28" t="str">
        <f t="shared" si="0"/>
        <v/>
      </c>
      <c r="N19" s="26"/>
    </row>
    <row r="20" ht="15" customHeight="1" spans="1:14">
      <c r="A20" s="21"/>
      <c r="B20" s="26"/>
      <c r="C20" s="26"/>
      <c r="D20" s="23"/>
      <c r="E20" s="27"/>
      <c r="F20" s="47"/>
      <c r="G20" s="26"/>
      <c r="H20" s="29"/>
      <c r="I20" s="29"/>
      <c r="J20" s="29"/>
      <c r="K20" s="21"/>
      <c r="L20" s="29"/>
      <c r="M20" s="28" t="str">
        <f t="shared" si="0"/>
        <v/>
      </c>
      <c r="N20" s="26"/>
    </row>
    <row r="21" ht="15" customHeight="1" spans="1:14">
      <c r="A21" s="21"/>
      <c r="B21" s="26"/>
      <c r="C21" s="26"/>
      <c r="D21" s="23"/>
      <c r="E21" s="27"/>
      <c r="F21" s="47"/>
      <c r="G21" s="26"/>
      <c r="H21" s="29"/>
      <c r="I21" s="29"/>
      <c r="J21" s="29"/>
      <c r="K21" s="21"/>
      <c r="L21" s="29"/>
      <c r="M21" s="28" t="str">
        <f t="shared" si="0"/>
        <v/>
      </c>
      <c r="N21" s="26"/>
    </row>
    <row r="22" ht="15" customHeight="1" spans="1:14">
      <c r="A22" s="21"/>
      <c r="B22" s="26"/>
      <c r="C22" s="26"/>
      <c r="D22" s="23"/>
      <c r="E22" s="27"/>
      <c r="F22" s="47"/>
      <c r="G22" s="26"/>
      <c r="H22" s="29"/>
      <c r="I22" s="29"/>
      <c r="J22" s="29"/>
      <c r="K22" s="21"/>
      <c r="L22" s="29"/>
      <c r="M22" s="28" t="str">
        <f t="shared" si="0"/>
        <v/>
      </c>
      <c r="N22" s="26"/>
    </row>
    <row r="23" ht="15" customHeight="1" spans="1:14">
      <c r="A23" s="21"/>
      <c r="B23" s="26"/>
      <c r="C23" s="26"/>
      <c r="D23" s="23"/>
      <c r="E23" s="27"/>
      <c r="F23" s="47"/>
      <c r="G23" s="26"/>
      <c r="H23" s="29"/>
      <c r="I23" s="29"/>
      <c r="J23" s="29"/>
      <c r="K23" s="21"/>
      <c r="L23" s="29"/>
      <c r="M23" s="28" t="str">
        <f t="shared" si="0"/>
        <v/>
      </c>
      <c r="N23" s="26"/>
    </row>
    <row r="24" ht="15" customHeight="1" spans="1:14">
      <c r="A24" s="21"/>
      <c r="B24" s="26"/>
      <c r="C24" s="26"/>
      <c r="D24" s="23"/>
      <c r="E24" s="27"/>
      <c r="F24" s="47"/>
      <c r="G24" s="26"/>
      <c r="H24" s="29"/>
      <c r="I24" s="29"/>
      <c r="J24" s="29"/>
      <c r="K24" s="21"/>
      <c r="L24" s="29"/>
      <c r="M24" s="28" t="str">
        <f t="shared" si="0"/>
        <v/>
      </c>
      <c r="N24" s="26"/>
    </row>
    <row r="25" ht="15" customHeight="1" spans="1:14">
      <c r="A25" s="21"/>
      <c r="B25" s="26"/>
      <c r="C25" s="26"/>
      <c r="D25" s="23"/>
      <c r="E25" s="27"/>
      <c r="F25" s="47"/>
      <c r="G25" s="26"/>
      <c r="H25" s="29"/>
      <c r="I25" s="29"/>
      <c r="J25" s="29"/>
      <c r="K25" s="21"/>
      <c r="L25" s="29"/>
      <c r="M25" s="28" t="str">
        <f t="shared" si="0"/>
        <v/>
      </c>
      <c r="N25" s="26"/>
    </row>
    <row r="26" ht="15" customHeight="1" spans="1:14">
      <c r="A26" s="21"/>
      <c r="B26" s="26"/>
      <c r="C26" s="26"/>
      <c r="D26" s="23"/>
      <c r="E26" s="27"/>
      <c r="F26" s="47"/>
      <c r="G26" s="26"/>
      <c r="H26" s="29"/>
      <c r="I26" s="29"/>
      <c r="J26" s="29"/>
      <c r="K26" s="21"/>
      <c r="L26" s="29"/>
      <c r="M26" s="28" t="str">
        <f t="shared" si="0"/>
        <v/>
      </c>
      <c r="N26" s="26"/>
    </row>
    <row r="27" ht="15" customHeight="1" spans="1:14">
      <c r="A27" s="21"/>
      <c r="B27" s="26"/>
      <c r="C27" s="26"/>
      <c r="D27" s="23"/>
      <c r="E27" s="27"/>
      <c r="F27" s="47"/>
      <c r="G27" s="26"/>
      <c r="H27" s="29"/>
      <c r="I27" s="29"/>
      <c r="J27" s="29"/>
      <c r="K27" s="21"/>
      <c r="L27" s="29"/>
      <c r="M27" s="28" t="str">
        <f t="shared" si="0"/>
        <v/>
      </c>
      <c r="N27" s="26"/>
    </row>
    <row r="28" ht="15" customHeight="1" spans="1:14">
      <c r="A28" s="21"/>
      <c r="B28" s="26"/>
      <c r="C28" s="26"/>
      <c r="D28" s="23"/>
      <c r="E28" s="27"/>
      <c r="F28" s="47"/>
      <c r="G28" s="26"/>
      <c r="H28" s="29"/>
      <c r="I28" s="29"/>
      <c r="J28" s="29"/>
      <c r="K28" s="21"/>
      <c r="L28" s="29"/>
      <c r="M28" s="28" t="str">
        <f t="shared" si="0"/>
        <v/>
      </c>
      <c r="N28" s="26"/>
    </row>
    <row r="29" ht="15" customHeight="1" spans="1:14">
      <c r="A29" s="30" t="s">
        <v>146</v>
      </c>
      <c r="B29" s="31"/>
      <c r="C29" s="26"/>
      <c r="D29" s="23"/>
      <c r="E29" s="27"/>
      <c r="F29" s="47"/>
      <c r="G29" s="26"/>
      <c r="H29" s="29">
        <f>SUM(H7:H28)</f>
        <v>0</v>
      </c>
      <c r="I29" s="29">
        <f>SUM(I7:I28)</f>
        <v>0</v>
      </c>
      <c r="J29" s="29">
        <f>SUM(J7:J28)</f>
        <v>0</v>
      </c>
      <c r="K29" s="29"/>
      <c r="L29" s="29">
        <f>SUM(L7:L28)</f>
        <v>0</v>
      </c>
      <c r="M29" s="28" t="str">
        <f t="shared" si="0"/>
        <v/>
      </c>
      <c r="N29" s="26"/>
    </row>
    <row r="30" ht="15" customHeight="1" spans="1:14">
      <c r="A30" s="30" t="s">
        <v>3818</v>
      </c>
      <c r="B30" s="31"/>
      <c r="C30" s="26"/>
      <c r="D30" s="23"/>
      <c r="E30" s="27"/>
      <c r="F30" s="47"/>
      <c r="G30" s="26"/>
      <c r="H30" s="29"/>
      <c r="I30" s="29"/>
      <c r="J30" s="29"/>
      <c r="K30" s="21"/>
      <c r="L30" s="29"/>
      <c r="M30" s="28" t="str">
        <f t="shared" si="0"/>
        <v/>
      </c>
      <c r="N30" s="26"/>
    </row>
    <row r="31" ht="15" customHeight="1" spans="1:14">
      <c r="A31" s="30" t="s">
        <v>3834</v>
      </c>
      <c r="B31" s="31"/>
      <c r="C31" s="31"/>
      <c r="D31" s="23"/>
      <c r="E31" s="27"/>
      <c r="F31" s="47"/>
      <c r="G31" s="31"/>
      <c r="H31" s="29">
        <f>H29-H30</f>
        <v>0</v>
      </c>
      <c r="I31" s="29">
        <f>I29-I30</f>
        <v>0</v>
      </c>
      <c r="J31" s="29">
        <f>J29-J30</f>
        <v>0</v>
      </c>
      <c r="K31" s="29"/>
      <c r="L31" s="29">
        <f>L29-L30</f>
        <v>0</v>
      </c>
      <c r="M31" s="28" t="str">
        <f t="shared" si="0"/>
        <v/>
      </c>
      <c r="N31" s="26"/>
    </row>
  </sheetData>
  <mergeCells count="14">
    <mergeCell ref="H5:I5"/>
    <mergeCell ref="J5:L5"/>
    <mergeCell ref="A29:B29"/>
    <mergeCell ref="A30:B30"/>
    <mergeCell ref="A31:B31"/>
    <mergeCell ref="A5:A6"/>
    <mergeCell ref="B5:B6"/>
    <mergeCell ref="C5:C6"/>
    <mergeCell ref="D5:D6"/>
    <mergeCell ref="E5:E6"/>
    <mergeCell ref="F5:F6"/>
    <mergeCell ref="G5:G6"/>
    <mergeCell ref="M5:M6"/>
    <mergeCell ref="N5:N6"/>
  </mergeCells>
  <hyperlinks>
    <hyperlink ref="A2" location="表4非流资汇总!B25" display="返回"/>
    <hyperlink ref="B2" location="索引!D27"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P34"/>
  <sheetViews>
    <sheetView zoomScaleSheetLayoutView="85" workbookViewId="0">
      <selection activeCell="O7" sqref="O7"/>
    </sheetView>
  </sheetViews>
  <sheetFormatPr defaultColWidth="9" defaultRowHeight="15.75"/>
  <cols>
    <col min="1" max="1" width="4.6" style="33" customWidth="1"/>
    <col min="2" max="2" width="10.6" style="33" customWidth="1"/>
    <col min="3" max="3" width="14" style="33" customWidth="1"/>
    <col min="4" max="4" width="15.6" style="33" customWidth="1"/>
    <col min="5" max="5" width="6.6" style="33" customWidth="1"/>
    <col min="6" max="9" width="5.6" style="33" customWidth="1"/>
    <col min="10" max="10" width="7.6" style="33" customWidth="1"/>
    <col min="11" max="11" width="9.6" style="33" customWidth="1"/>
    <col min="12" max="12" width="12.6" style="33" customWidth="1"/>
    <col min="13" max="14" width="12.6" style="33" customWidth="1" outlineLevel="1"/>
    <col min="15" max="15" width="6.7" style="33" customWidth="1" outlineLevel="1"/>
    <col min="16" max="16" width="5.6" style="33" customWidth="1" outlineLevel="1"/>
    <col min="17" max="16384" width="9" style="33"/>
  </cols>
  <sheetData>
    <row r="1" ht="24.9" customHeight="1" spans="1:16">
      <c r="A1" s="42" t="s">
        <v>5793</v>
      </c>
      <c r="B1" s="43"/>
      <c r="C1" s="43"/>
      <c r="D1" s="43"/>
      <c r="E1" s="43"/>
      <c r="F1" s="43"/>
      <c r="G1" s="43"/>
      <c r="H1" s="43"/>
      <c r="I1" s="43"/>
      <c r="J1" s="43"/>
      <c r="K1" s="43"/>
      <c r="L1" s="44"/>
      <c r="M1" s="44"/>
      <c r="N1" s="44"/>
      <c r="O1" s="44"/>
      <c r="P1" s="44"/>
    </row>
    <row r="2" ht="14.1" customHeight="1" spans="1:16">
      <c r="A2" s="4" t="s">
        <v>131</v>
      </c>
      <c r="B2" s="4" t="s">
        <v>0</v>
      </c>
      <c r="C2" s="85"/>
      <c r="D2" s="5"/>
      <c r="E2" s="5"/>
      <c r="F2" s="5"/>
      <c r="G2" s="5"/>
      <c r="H2" s="5"/>
      <c r="I2" s="5"/>
      <c r="J2" s="5"/>
      <c r="K2" s="5"/>
      <c r="L2" s="5"/>
      <c r="M2" s="5"/>
      <c r="N2" s="5"/>
      <c r="O2" s="5"/>
      <c r="P2" s="32" t="s">
        <v>5794</v>
      </c>
    </row>
    <row r="3" ht="14.1" customHeight="1" spans="1:16">
      <c r="A3" s="45" t="e">
        <f>#REF!</f>
        <v>#REF!</v>
      </c>
      <c r="B3" s="45"/>
      <c r="C3" s="45"/>
      <c r="D3" s="45"/>
      <c r="E3" s="45"/>
      <c r="F3" s="45"/>
      <c r="G3" s="45"/>
      <c r="H3" s="45"/>
      <c r="I3" s="45"/>
      <c r="J3" s="45"/>
      <c r="K3" s="45"/>
      <c r="L3" s="45"/>
      <c r="M3" s="45"/>
      <c r="N3" s="45"/>
      <c r="O3" s="45"/>
      <c r="P3" s="45"/>
    </row>
    <row r="4" ht="14.1" customHeight="1" spans="1:16">
      <c r="A4" s="5" t="str">
        <f>封面!D7&amp;封面!F7</f>
        <v>被评估方：</v>
      </c>
      <c r="B4" s="5"/>
      <c r="C4" s="5"/>
      <c r="D4" s="5"/>
      <c r="E4" s="5"/>
      <c r="F4" s="5"/>
      <c r="G4" s="5"/>
      <c r="H4" s="5"/>
      <c r="I4" s="5"/>
      <c r="J4" s="5"/>
      <c r="K4" s="5"/>
      <c r="L4" s="5"/>
      <c r="M4" s="5"/>
      <c r="N4" s="5"/>
      <c r="O4" s="5"/>
      <c r="P4" s="32" t="s">
        <v>133</v>
      </c>
    </row>
    <row r="5" ht="30" customHeight="1" spans="1:16">
      <c r="A5" s="46" t="s">
        <v>134</v>
      </c>
      <c r="B5" s="102" t="s">
        <v>5795</v>
      </c>
      <c r="C5" s="102" t="s">
        <v>3864</v>
      </c>
      <c r="D5" s="102" t="s">
        <v>3865</v>
      </c>
      <c r="E5" s="102" t="s">
        <v>3866</v>
      </c>
      <c r="F5" s="102" t="s">
        <v>3867</v>
      </c>
      <c r="G5" s="102" t="s">
        <v>3868</v>
      </c>
      <c r="H5" s="102" t="s">
        <v>3869</v>
      </c>
      <c r="I5" s="102" t="s">
        <v>3870</v>
      </c>
      <c r="J5" s="102" t="s">
        <v>5796</v>
      </c>
      <c r="K5" s="46" t="s">
        <v>3791</v>
      </c>
      <c r="L5" s="46" t="s">
        <v>139</v>
      </c>
      <c r="M5" s="46" t="s">
        <v>140</v>
      </c>
      <c r="N5" s="46" t="s">
        <v>141</v>
      </c>
      <c r="O5" s="46" t="s">
        <v>142</v>
      </c>
      <c r="P5" s="22" t="s">
        <v>143</v>
      </c>
    </row>
    <row r="6" ht="15" customHeight="1" spans="1:16">
      <c r="A6" s="21"/>
      <c r="B6" s="26"/>
      <c r="C6" s="26"/>
      <c r="D6" s="26"/>
      <c r="E6" s="47"/>
      <c r="F6" s="27"/>
      <c r="G6" s="27"/>
      <c r="H6" s="21"/>
      <c r="I6" s="21"/>
      <c r="J6" s="27"/>
      <c r="K6" s="28"/>
      <c r="L6" s="29"/>
      <c r="M6" s="29"/>
      <c r="N6" s="29">
        <f>M6-L6</f>
        <v>0</v>
      </c>
      <c r="O6" s="28" t="str">
        <f t="shared" ref="O6:O34" si="0">IF(OR(L6&lt;=0,L6=""),"",(M6-L6)/L6*100)</f>
        <v/>
      </c>
      <c r="P6" s="26"/>
    </row>
    <row r="7" ht="15" customHeight="1" spans="1:16">
      <c r="A7" s="21"/>
      <c r="B7" s="26"/>
      <c r="C7" s="26"/>
      <c r="D7" s="26"/>
      <c r="E7" s="47"/>
      <c r="F7" s="27"/>
      <c r="G7" s="27"/>
      <c r="H7" s="21"/>
      <c r="I7" s="21"/>
      <c r="J7" s="27"/>
      <c r="K7" s="28"/>
      <c r="L7" s="29"/>
      <c r="M7" s="29"/>
      <c r="N7" s="29">
        <f t="shared" ref="N7:N33" si="1">M7-L7</f>
        <v>0</v>
      </c>
      <c r="O7" s="28" t="str">
        <f t="shared" si="0"/>
        <v/>
      </c>
      <c r="P7" s="26"/>
    </row>
    <row r="8" ht="15" customHeight="1" spans="1:16">
      <c r="A8" s="21"/>
      <c r="B8" s="26"/>
      <c r="C8" s="26"/>
      <c r="D8" s="26"/>
      <c r="E8" s="47"/>
      <c r="F8" s="27"/>
      <c r="G8" s="27"/>
      <c r="H8" s="21"/>
      <c r="I8" s="21"/>
      <c r="J8" s="27"/>
      <c r="K8" s="28"/>
      <c r="L8" s="29"/>
      <c r="M8" s="29"/>
      <c r="N8" s="29">
        <f t="shared" si="1"/>
        <v>0</v>
      </c>
      <c r="O8" s="28" t="str">
        <f t="shared" si="0"/>
        <v/>
      </c>
      <c r="P8" s="26"/>
    </row>
    <row r="9" ht="15" customHeight="1" spans="1:16">
      <c r="A9" s="21"/>
      <c r="B9" s="26"/>
      <c r="C9" s="26"/>
      <c r="D9" s="26"/>
      <c r="E9" s="47"/>
      <c r="F9" s="27"/>
      <c r="G9" s="27"/>
      <c r="H9" s="21"/>
      <c r="I9" s="21"/>
      <c r="J9" s="27"/>
      <c r="K9" s="28"/>
      <c r="L9" s="29"/>
      <c r="M9" s="29"/>
      <c r="N9" s="29">
        <f t="shared" si="1"/>
        <v>0</v>
      </c>
      <c r="O9" s="28" t="str">
        <f t="shared" si="0"/>
        <v/>
      </c>
      <c r="P9" s="26"/>
    </row>
    <row r="10" ht="15" customHeight="1" spans="1:16">
      <c r="A10" s="21"/>
      <c r="B10" s="26"/>
      <c r="C10" s="26"/>
      <c r="D10" s="26"/>
      <c r="E10" s="47"/>
      <c r="F10" s="27"/>
      <c r="G10" s="27"/>
      <c r="H10" s="21"/>
      <c r="I10" s="21"/>
      <c r="J10" s="27"/>
      <c r="K10" s="28"/>
      <c r="L10" s="29"/>
      <c r="M10" s="29"/>
      <c r="N10" s="29">
        <f t="shared" si="1"/>
        <v>0</v>
      </c>
      <c r="O10" s="28" t="str">
        <f t="shared" si="0"/>
        <v/>
      </c>
      <c r="P10" s="26"/>
    </row>
    <row r="11" ht="15" customHeight="1" spans="1:16">
      <c r="A11" s="21"/>
      <c r="B11" s="26"/>
      <c r="C11" s="26"/>
      <c r="D11" s="26"/>
      <c r="E11" s="47"/>
      <c r="F11" s="27"/>
      <c r="G11" s="27"/>
      <c r="H11" s="21"/>
      <c r="I11" s="21"/>
      <c r="J11" s="27"/>
      <c r="K11" s="28"/>
      <c r="L11" s="29"/>
      <c r="M11" s="29"/>
      <c r="N11" s="29">
        <f t="shared" si="1"/>
        <v>0</v>
      </c>
      <c r="O11" s="28" t="str">
        <f t="shared" si="0"/>
        <v/>
      </c>
      <c r="P11" s="26"/>
    </row>
    <row r="12" ht="15" customHeight="1" spans="1:16">
      <c r="A12" s="21"/>
      <c r="B12" s="26"/>
      <c r="C12" s="26"/>
      <c r="D12" s="26"/>
      <c r="E12" s="47"/>
      <c r="F12" s="27"/>
      <c r="G12" s="27"/>
      <c r="H12" s="21"/>
      <c r="I12" s="21"/>
      <c r="J12" s="27"/>
      <c r="K12" s="28"/>
      <c r="L12" s="29"/>
      <c r="M12" s="29"/>
      <c r="N12" s="29">
        <f t="shared" si="1"/>
        <v>0</v>
      </c>
      <c r="O12" s="28" t="str">
        <f t="shared" si="0"/>
        <v/>
      </c>
      <c r="P12" s="26"/>
    </row>
    <row r="13" ht="15" customHeight="1" spans="1:16">
      <c r="A13" s="21"/>
      <c r="B13" s="26"/>
      <c r="C13" s="26"/>
      <c r="D13" s="26"/>
      <c r="E13" s="47"/>
      <c r="F13" s="27"/>
      <c r="G13" s="27"/>
      <c r="H13" s="21"/>
      <c r="I13" s="21"/>
      <c r="J13" s="27"/>
      <c r="K13" s="28"/>
      <c r="L13" s="29"/>
      <c r="M13" s="29"/>
      <c r="N13" s="29">
        <f t="shared" si="1"/>
        <v>0</v>
      </c>
      <c r="O13" s="28" t="str">
        <f t="shared" si="0"/>
        <v/>
      </c>
      <c r="P13" s="26"/>
    </row>
    <row r="14" ht="15" customHeight="1" spans="1:16">
      <c r="A14" s="21"/>
      <c r="B14" s="26"/>
      <c r="C14" s="26"/>
      <c r="D14" s="26"/>
      <c r="E14" s="47"/>
      <c r="F14" s="27"/>
      <c r="G14" s="27"/>
      <c r="H14" s="21"/>
      <c r="I14" s="21"/>
      <c r="J14" s="27"/>
      <c r="K14" s="28"/>
      <c r="L14" s="29"/>
      <c r="M14" s="29"/>
      <c r="N14" s="29">
        <f t="shared" si="1"/>
        <v>0</v>
      </c>
      <c r="O14" s="28" t="str">
        <f t="shared" si="0"/>
        <v/>
      </c>
      <c r="P14" s="26"/>
    </row>
    <row r="15" ht="15" customHeight="1" spans="1:16">
      <c r="A15" s="21"/>
      <c r="B15" s="26"/>
      <c r="C15" s="26"/>
      <c r="D15" s="26"/>
      <c r="E15" s="47"/>
      <c r="F15" s="27"/>
      <c r="G15" s="27"/>
      <c r="H15" s="21"/>
      <c r="I15" s="21"/>
      <c r="J15" s="27"/>
      <c r="K15" s="28"/>
      <c r="L15" s="29"/>
      <c r="M15" s="29"/>
      <c r="N15" s="29">
        <f t="shared" si="1"/>
        <v>0</v>
      </c>
      <c r="O15" s="28" t="str">
        <f t="shared" si="0"/>
        <v/>
      </c>
      <c r="P15" s="26"/>
    </row>
    <row r="16" ht="15" customHeight="1" spans="1:16">
      <c r="A16" s="21"/>
      <c r="B16" s="26"/>
      <c r="C16" s="26"/>
      <c r="D16" s="26"/>
      <c r="E16" s="47"/>
      <c r="F16" s="27"/>
      <c r="G16" s="27"/>
      <c r="H16" s="21"/>
      <c r="I16" s="21"/>
      <c r="J16" s="27"/>
      <c r="K16" s="28"/>
      <c r="L16" s="29"/>
      <c r="M16" s="29"/>
      <c r="N16" s="29">
        <f t="shared" si="1"/>
        <v>0</v>
      </c>
      <c r="O16" s="28" t="str">
        <f t="shared" si="0"/>
        <v/>
      </c>
      <c r="P16" s="26"/>
    </row>
    <row r="17" ht="15" customHeight="1" spans="1:16">
      <c r="A17" s="21"/>
      <c r="B17" s="26"/>
      <c r="C17" s="26"/>
      <c r="D17" s="26"/>
      <c r="E17" s="47"/>
      <c r="F17" s="27"/>
      <c r="G17" s="27"/>
      <c r="H17" s="21"/>
      <c r="I17" s="21"/>
      <c r="J17" s="27"/>
      <c r="K17" s="28"/>
      <c r="L17" s="29"/>
      <c r="M17" s="29"/>
      <c r="N17" s="29">
        <f t="shared" si="1"/>
        <v>0</v>
      </c>
      <c r="O17" s="28" t="str">
        <f t="shared" si="0"/>
        <v/>
      </c>
      <c r="P17" s="26"/>
    </row>
    <row r="18" ht="15" customHeight="1" spans="1:16">
      <c r="A18" s="21"/>
      <c r="B18" s="26"/>
      <c r="C18" s="26"/>
      <c r="D18" s="26"/>
      <c r="E18" s="47"/>
      <c r="F18" s="27"/>
      <c r="G18" s="27"/>
      <c r="H18" s="21"/>
      <c r="I18" s="21"/>
      <c r="J18" s="27"/>
      <c r="K18" s="28"/>
      <c r="L18" s="29"/>
      <c r="M18" s="29"/>
      <c r="N18" s="29">
        <f t="shared" si="1"/>
        <v>0</v>
      </c>
      <c r="O18" s="28" t="str">
        <f t="shared" si="0"/>
        <v/>
      </c>
      <c r="P18" s="26"/>
    </row>
    <row r="19" ht="15" customHeight="1" spans="1:16">
      <c r="A19" s="21"/>
      <c r="B19" s="26"/>
      <c r="C19" s="26"/>
      <c r="D19" s="26"/>
      <c r="E19" s="47"/>
      <c r="F19" s="27"/>
      <c r="G19" s="27"/>
      <c r="H19" s="21"/>
      <c r="I19" s="21"/>
      <c r="J19" s="27"/>
      <c r="K19" s="28"/>
      <c r="L19" s="29"/>
      <c r="M19" s="29"/>
      <c r="N19" s="29">
        <f t="shared" si="1"/>
        <v>0</v>
      </c>
      <c r="O19" s="28" t="str">
        <f t="shared" si="0"/>
        <v/>
      </c>
      <c r="P19" s="26"/>
    </row>
    <row r="20" ht="15" customHeight="1" spans="1:16">
      <c r="A20" s="21"/>
      <c r="B20" s="26"/>
      <c r="C20" s="26"/>
      <c r="D20" s="26"/>
      <c r="E20" s="47"/>
      <c r="F20" s="27"/>
      <c r="G20" s="27"/>
      <c r="H20" s="21"/>
      <c r="I20" s="21"/>
      <c r="J20" s="27"/>
      <c r="K20" s="28"/>
      <c r="L20" s="29"/>
      <c r="M20" s="29"/>
      <c r="N20" s="29">
        <f t="shared" si="1"/>
        <v>0</v>
      </c>
      <c r="O20" s="28" t="str">
        <f t="shared" si="0"/>
        <v/>
      </c>
      <c r="P20" s="26"/>
    </row>
    <row r="21" ht="15" customHeight="1" spans="1:16">
      <c r="A21" s="21"/>
      <c r="B21" s="26"/>
      <c r="C21" s="26"/>
      <c r="D21" s="26"/>
      <c r="E21" s="47"/>
      <c r="F21" s="27"/>
      <c r="G21" s="27"/>
      <c r="H21" s="21"/>
      <c r="I21" s="21"/>
      <c r="J21" s="27"/>
      <c r="K21" s="28"/>
      <c r="L21" s="29"/>
      <c r="M21" s="29"/>
      <c r="N21" s="29">
        <f t="shared" si="1"/>
        <v>0</v>
      </c>
      <c r="O21" s="28" t="str">
        <f t="shared" si="0"/>
        <v/>
      </c>
      <c r="P21" s="26"/>
    </row>
    <row r="22" ht="15" customHeight="1" spans="1:16">
      <c r="A22" s="21"/>
      <c r="B22" s="26"/>
      <c r="C22" s="26"/>
      <c r="D22" s="26"/>
      <c r="E22" s="47"/>
      <c r="F22" s="27"/>
      <c r="G22" s="27"/>
      <c r="H22" s="21"/>
      <c r="I22" s="21"/>
      <c r="J22" s="27"/>
      <c r="K22" s="28"/>
      <c r="L22" s="29"/>
      <c r="M22" s="29"/>
      <c r="N22" s="29">
        <f t="shared" si="1"/>
        <v>0</v>
      </c>
      <c r="O22" s="28" t="str">
        <f t="shared" si="0"/>
        <v/>
      </c>
      <c r="P22" s="26"/>
    </row>
    <row r="23" ht="15" customHeight="1" spans="1:16">
      <c r="A23" s="21"/>
      <c r="B23" s="26"/>
      <c r="C23" s="26"/>
      <c r="D23" s="26"/>
      <c r="E23" s="47"/>
      <c r="F23" s="27"/>
      <c r="G23" s="27"/>
      <c r="H23" s="21"/>
      <c r="I23" s="21"/>
      <c r="J23" s="27"/>
      <c r="K23" s="28"/>
      <c r="L23" s="29"/>
      <c r="M23" s="29"/>
      <c r="N23" s="29">
        <f t="shared" si="1"/>
        <v>0</v>
      </c>
      <c r="O23" s="28" t="str">
        <f t="shared" si="0"/>
        <v/>
      </c>
      <c r="P23" s="26"/>
    </row>
    <row r="24" ht="15" customHeight="1" spans="1:16">
      <c r="A24" s="21"/>
      <c r="B24" s="26"/>
      <c r="C24" s="26"/>
      <c r="D24" s="26"/>
      <c r="E24" s="47"/>
      <c r="F24" s="27"/>
      <c r="G24" s="27"/>
      <c r="H24" s="21"/>
      <c r="I24" s="21"/>
      <c r="J24" s="27"/>
      <c r="K24" s="28"/>
      <c r="L24" s="29"/>
      <c r="M24" s="29"/>
      <c r="N24" s="29">
        <f t="shared" si="1"/>
        <v>0</v>
      </c>
      <c r="O24" s="28" t="str">
        <f t="shared" si="0"/>
        <v/>
      </c>
      <c r="P24" s="26"/>
    </row>
    <row r="25" ht="15" customHeight="1" spans="1:16">
      <c r="A25" s="21"/>
      <c r="B25" s="26"/>
      <c r="C25" s="26"/>
      <c r="D25" s="26"/>
      <c r="E25" s="47"/>
      <c r="F25" s="27"/>
      <c r="G25" s="27"/>
      <c r="H25" s="21"/>
      <c r="I25" s="21"/>
      <c r="J25" s="27"/>
      <c r="K25" s="28"/>
      <c r="L25" s="29"/>
      <c r="M25" s="29"/>
      <c r="N25" s="29">
        <f t="shared" si="1"/>
        <v>0</v>
      </c>
      <c r="O25" s="28" t="str">
        <f t="shared" si="0"/>
        <v/>
      </c>
      <c r="P25" s="26"/>
    </row>
    <row r="26" ht="15" customHeight="1" spans="1:16">
      <c r="A26" s="21"/>
      <c r="B26" s="26"/>
      <c r="C26" s="26"/>
      <c r="D26" s="26"/>
      <c r="E26" s="47"/>
      <c r="F26" s="27"/>
      <c r="G26" s="27"/>
      <c r="H26" s="21"/>
      <c r="I26" s="21"/>
      <c r="J26" s="27"/>
      <c r="K26" s="28"/>
      <c r="L26" s="29"/>
      <c r="M26" s="29"/>
      <c r="N26" s="29">
        <f t="shared" si="1"/>
        <v>0</v>
      </c>
      <c r="O26" s="28" t="str">
        <f t="shared" si="0"/>
        <v/>
      </c>
      <c r="P26" s="26"/>
    </row>
    <row r="27" ht="15" customHeight="1" spans="1:16">
      <c r="A27" s="21"/>
      <c r="B27" s="26"/>
      <c r="C27" s="26"/>
      <c r="D27" s="26"/>
      <c r="E27" s="47"/>
      <c r="F27" s="27"/>
      <c r="G27" s="27"/>
      <c r="H27" s="21"/>
      <c r="I27" s="21"/>
      <c r="J27" s="27"/>
      <c r="K27" s="28"/>
      <c r="L27" s="29"/>
      <c r="M27" s="29"/>
      <c r="N27" s="29">
        <f t="shared" si="1"/>
        <v>0</v>
      </c>
      <c r="O27" s="28" t="str">
        <f t="shared" si="0"/>
        <v/>
      </c>
      <c r="P27" s="26"/>
    </row>
    <row r="28" ht="15" customHeight="1" spans="1:16">
      <c r="A28" s="21"/>
      <c r="B28" s="26"/>
      <c r="C28" s="26"/>
      <c r="D28" s="26"/>
      <c r="E28" s="47"/>
      <c r="F28" s="27"/>
      <c r="G28" s="27"/>
      <c r="H28" s="21"/>
      <c r="I28" s="21"/>
      <c r="J28" s="27"/>
      <c r="K28" s="28"/>
      <c r="L28" s="29"/>
      <c r="M28" s="29"/>
      <c r="N28" s="29">
        <f t="shared" si="1"/>
        <v>0</v>
      </c>
      <c r="O28" s="28" t="str">
        <f t="shared" si="0"/>
        <v/>
      </c>
      <c r="P28" s="26"/>
    </row>
    <row r="29" ht="15" customHeight="1" spans="1:16">
      <c r="A29" s="21"/>
      <c r="B29" s="26"/>
      <c r="C29" s="26"/>
      <c r="D29" s="26"/>
      <c r="E29" s="47"/>
      <c r="F29" s="27"/>
      <c r="G29" s="27"/>
      <c r="H29" s="21"/>
      <c r="I29" s="21"/>
      <c r="J29" s="27"/>
      <c r="K29" s="28"/>
      <c r="L29" s="29"/>
      <c r="M29" s="29"/>
      <c r="N29" s="29">
        <f t="shared" si="1"/>
        <v>0</v>
      </c>
      <c r="O29" s="28" t="str">
        <f t="shared" si="0"/>
        <v/>
      </c>
      <c r="P29" s="26"/>
    </row>
    <row r="30" ht="15" customHeight="1" spans="1:16">
      <c r="A30" s="21"/>
      <c r="B30" s="26"/>
      <c r="C30" s="26"/>
      <c r="D30" s="26"/>
      <c r="E30" s="47"/>
      <c r="F30" s="27"/>
      <c r="G30" s="27"/>
      <c r="H30" s="21"/>
      <c r="I30" s="21"/>
      <c r="J30" s="27"/>
      <c r="K30" s="28"/>
      <c r="L30" s="29"/>
      <c r="M30" s="29"/>
      <c r="N30" s="29">
        <f t="shared" si="1"/>
        <v>0</v>
      </c>
      <c r="O30" s="28" t="str">
        <f t="shared" si="0"/>
        <v/>
      </c>
      <c r="P30" s="26"/>
    </row>
    <row r="31" ht="15" customHeight="1" spans="1:16">
      <c r="A31" s="21"/>
      <c r="B31" s="26"/>
      <c r="C31" s="26"/>
      <c r="D31" s="26"/>
      <c r="E31" s="47"/>
      <c r="F31" s="27"/>
      <c r="G31" s="27"/>
      <c r="H31" s="21"/>
      <c r="I31" s="21"/>
      <c r="J31" s="27"/>
      <c r="K31" s="28"/>
      <c r="L31" s="29"/>
      <c r="M31" s="29"/>
      <c r="N31" s="29">
        <f t="shared" si="1"/>
        <v>0</v>
      </c>
      <c r="O31" s="28" t="str">
        <f t="shared" si="0"/>
        <v/>
      </c>
      <c r="P31" s="26"/>
    </row>
    <row r="32" ht="15" customHeight="1" spans="1:16">
      <c r="A32" s="21"/>
      <c r="B32" s="26"/>
      <c r="C32" s="26"/>
      <c r="D32" s="26"/>
      <c r="E32" s="47"/>
      <c r="F32" s="27"/>
      <c r="G32" s="27"/>
      <c r="H32" s="21"/>
      <c r="I32" s="21"/>
      <c r="J32" s="27"/>
      <c r="K32" s="28"/>
      <c r="L32" s="29"/>
      <c r="M32" s="29"/>
      <c r="N32" s="29">
        <f t="shared" si="1"/>
        <v>0</v>
      </c>
      <c r="O32" s="28" t="str">
        <f t="shared" si="0"/>
        <v/>
      </c>
      <c r="P32" s="26"/>
    </row>
    <row r="33" ht="15" customHeight="1" spans="1:16">
      <c r="A33" s="21"/>
      <c r="B33" s="26"/>
      <c r="C33" s="26"/>
      <c r="D33" s="26"/>
      <c r="E33" s="47"/>
      <c r="F33" s="27"/>
      <c r="G33" s="27"/>
      <c r="H33" s="21"/>
      <c r="I33" s="21"/>
      <c r="J33" s="27"/>
      <c r="K33" s="28"/>
      <c r="L33" s="29"/>
      <c r="M33" s="29"/>
      <c r="N33" s="29">
        <f t="shared" si="1"/>
        <v>0</v>
      </c>
      <c r="O33" s="28" t="str">
        <f t="shared" si="0"/>
        <v/>
      </c>
      <c r="P33" s="26"/>
    </row>
    <row r="34" ht="15" customHeight="1" spans="1:16">
      <c r="A34" s="48" t="s">
        <v>146</v>
      </c>
      <c r="B34" s="49"/>
      <c r="C34" s="49"/>
      <c r="D34" s="49"/>
      <c r="E34" s="47"/>
      <c r="F34" s="27"/>
      <c r="G34" s="27"/>
      <c r="H34" s="21"/>
      <c r="I34" s="21"/>
      <c r="J34" s="27"/>
      <c r="K34" s="28">
        <f>SUM(K6:K33)</f>
        <v>0</v>
      </c>
      <c r="L34" s="29">
        <f>SUM(L6:L33)</f>
        <v>0</v>
      </c>
      <c r="M34" s="29">
        <f>SUM(M6:M33)</f>
        <v>0</v>
      </c>
      <c r="N34" s="29">
        <f>SUM(N6:N33)</f>
        <v>0</v>
      </c>
      <c r="O34" s="28" t="str">
        <f t="shared" si="0"/>
        <v/>
      </c>
      <c r="P34" s="26"/>
    </row>
  </sheetData>
  <hyperlinks>
    <hyperlink ref="A2" location="'表4-12无资汇总'!B6" display="返回"/>
    <hyperlink ref="B2" location="索引!E29" display="返回索引页"/>
  </hyperlinks>
  <printOptions horizontalCentered="1"/>
  <pageMargins left="0.551181102362205" right="0.551181102362205" top="0.590551181102362" bottom="0.78740157480315" header="0.511811023622047" footer="0.590551181102362"/>
  <pageSetup paperSize="9" scale="89" fitToHeight="0" orientation="landscape"/>
  <headerFooter alignWithMargins="0">
    <oddFooter>&amp;L&amp;9被评估单位(或者产权持有单位)填表人：
填表日期：年月日&amp;C&amp;9共&amp;N页第&amp;P页
&amp;R&amp;9评估人员：
</odd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N30"/>
  <sheetViews>
    <sheetView zoomScaleSheetLayoutView="85" workbookViewId="0">
      <selection activeCell="O7" sqref="O7"/>
    </sheetView>
  </sheetViews>
  <sheetFormatPr defaultColWidth="9" defaultRowHeight="14.25"/>
  <cols>
    <col min="1" max="1" width="4.6" style="76" customWidth="1"/>
    <col min="2" max="2" width="11.7" style="76" customWidth="1"/>
    <col min="3" max="3" width="18.7" style="76" customWidth="1"/>
    <col min="4" max="4" width="8.2" style="76" customWidth="1"/>
    <col min="5" max="5" width="6.6" style="76" customWidth="1"/>
    <col min="6" max="6" width="5.4" style="76" customWidth="1"/>
    <col min="7" max="7" width="7.6" style="76" customWidth="1"/>
    <col min="8" max="8" width="8.2" style="76" customWidth="1"/>
    <col min="9" max="9" width="9.6" style="76" customWidth="1"/>
    <col min="10" max="10" width="12.6" style="76" customWidth="1"/>
    <col min="11" max="12" width="12.6" style="76" customWidth="1" outlineLevel="1"/>
    <col min="13" max="13" width="6.7" style="76" customWidth="1" outlineLevel="1"/>
    <col min="14" max="14" width="8.1" style="76" customWidth="1" outlineLevel="1"/>
    <col min="15" max="16384" width="9" style="76"/>
  </cols>
  <sheetData>
    <row r="1" ht="24.9" customHeight="1" spans="1:14">
      <c r="A1" s="42" t="s">
        <v>5797</v>
      </c>
      <c r="B1" s="42"/>
      <c r="C1" s="42"/>
      <c r="D1" s="42"/>
      <c r="E1" s="42"/>
      <c r="F1" s="42"/>
      <c r="G1" s="77"/>
      <c r="H1" s="77"/>
      <c r="I1" s="42"/>
      <c r="J1" s="77"/>
      <c r="K1" s="77"/>
      <c r="L1" s="77"/>
      <c r="M1" s="77"/>
      <c r="N1" s="77"/>
    </row>
    <row r="2" ht="14.1" customHeight="1" spans="1:14">
      <c r="A2" s="4" t="s">
        <v>131</v>
      </c>
      <c r="B2" s="4" t="s">
        <v>0</v>
      </c>
      <c r="D2" s="4"/>
      <c r="E2" s="78"/>
      <c r="F2" s="78"/>
      <c r="G2" s="78"/>
      <c r="H2" s="78"/>
      <c r="I2" s="78"/>
      <c r="J2" s="78"/>
      <c r="K2" s="78"/>
      <c r="L2" s="78"/>
      <c r="M2" s="78"/>
      <c r="N2" s="32" t="s">
        <v>5798</v>
      </c>
    </row>
    <row r="3" ht="14.1" customHeight="1" spans="1:14">
      <c r="A3" s="79" t="e">
        <f>#REF!</f>
        <v>#REF!</v>
      </c>
      <c r="B3" s="79"/>
      <c r="C3" s="79"/>
      <c r="D3" s="79"/>
      <c r="E3" s="79"/>
      <c r="F3" s="79"/>
      <c r="G3" s="79"/>
      <c r="H3" s="79"/>
      <c r="I3" s="79"/>
      <c r="J3" s="79"/>
      <c r="K3" s="79"/>
      <c r="L3" s="79"/>
      <c r="M3" s="79"/>
      <c r="N3" s="79"/>
    </row>
    <row r="4" ht="14.1" customHeight="1" spans="1:14">
      <c r="A4" s="78" t="str">
        <f>封面!D7&amp;封面!F7</f>
        <v>被评估方：</v>
      </c>
      <c r="B4" s="78"/>
      <c r="C4" s="78"/>
      <c r="D4" s="78"/>
      <c r="E4" s="78"/>
      <c r="F4" s="78"/>
      <c r="G4" s="78"/>
      <c r="H4" s="78"/>
      <c r="I4" s="78"/>
      <c r="J4" s="78"/>
      <c r="K4" s="78"/>
      <c r="L4" s="78"/>
      <c r="M4" s="78"/>
      <c r="N4" s="32" t="s">
        <v>133</v>
      </c>
    </row>
    <row r="5" ht="30" customHeight="1" spans="1:14">
      <c r="A5" s="46" t="s">
        <v>134</v>
      </c>
      <c r="B5" s="102" t="s">
        <v>5799</v>
      </c>
      <c r="C5" s="102" t="s">
        <v>5800</v>
      </c>
      <c r="D5" s="102" t="s">
        <v>5801</v>
      </c>
      <c r="E5" s="102" t="s">
        <v>3866</v>
      </c>
      <c r="F5" s="102" t="s">
        <v>5802</v>
      </c>
      <c r="G5" s="102" t="s">
        <v>5803</v>
      </c>
      <c r="H5" s="102" t="s">
        <v>5804</v>
      </c>
      <c r="I5" s="46" t="s">
        <v>3791</v>
      </c>
      <c r="J5" s="46" t="s">
        <v>139</v>
      </c>
      <c r="K5" s="46" t="s">
        <v>140</v>
      </c>
      <c r="L5" s="46" t="s">
        <v>141</v>
      </c>
      <c r="M5" s="46" t="s">
        <v>176</v>
      </c>
      <c r="N5" s="22" t="s">
        <v>143</v>
      </c>
    </row>
    <row r="6" ht="15" customHeight="1" spans="1:14">
      <c r="A6" s="46"/>
      <c r="B6" s="74"/>
      <c r="C6" s="74"/>
      <c r="D6" s="74"/>
      <c r="E6" s="115"/>
      <c r="F6" s="46"/>
      <c r="G6" s="22"/>
      <c r="H6" s="22"/>
      <c r="I6" s="107"/>
      <c r="J6" s="82"/>
      <c r="K6" s="82"/>
      <c r="L6" s="82">
        <f>K6-J6</f>
        <v>0</v>
      </c>
      <c r="M6" s="107" t="str">
        <f t="shared" ref="M6:M30" si="0">IF(OR(J6&lt;=0,J6=""),"",(K6-J6)/J6*100)</f>
        <v/>
      </c>
      <c r="N6" s="74"/>
    </row>
    <row r="7" ht="15" customHeight="1" spans="1:14">
      <c r="A7" s="46"/>
      <c r="B7" s="74"/>
      <c r="C7" s="74"/>
      <c r="D7" s="74"/>
      <c r="E7" s="115"/>
      <c r="F7" s="46"/>
      <c r="G7" s="22"/>
      <c r="H7" s="22"/>
      <c r="I7" s="107"/>
      <c r="J7" s="82"/>
      <c r="K7" s="82"/>
      <c r="L7" s="82">
        <f t="shared" ref="L7:L29" si="1">K7-J7</f>
        <v>0</v>
      </c>
      <c r="M7" s="107" t="str">
        <f t="shared" si="0"/>
        <v/>
      </c>
      <c r="N7" s="74"/>
    </row>
    <row r="8" ht="15" customHeight="1" spans="1:14">
      <c r="A8" s="46"/>
      <c r="B8" s="74"/>
      <c r="C8" s="74"/>
      <c r="D8" s="74"/>
      <c r="E8" s="115"/>
      <c r="F8" s="46"/>
      <c r="G8" s="22"/>
      <c r="H8" s="22"/>
      <c r="I8" s="107"/>
      <c r="J8" s="82"/>
      <c r="K8" s="82"/>
      <c r="L8" s="82">
        <f t="shared" si="1"/>
        <v>0</v>
      </c>
      <c r="M8" s="107" t="str">
        <f t="shared" si="0"/>
        <v/>
      </c>
      <c r="N8" s="74"/>
    </row>
    <row r="9" ht="15" customHeight="1" spans="1:14">
      <c r="A9" s="46"/>
      <c r="B9" s="74"/>
      <c r="C9" s="74"/>
      <c r="D9" s="74"/>
      <c r="E9" s="115"/>
      <c r="F9" s="46"/>
      <c r="G9" s="22"/>
      <c r="H9" s="22"/>
      <c r="I9" s="107"/>
      <c r="J9" s="82"/>
      <c r="K9" s="82"/>
      <c r="L9" s="82">
        <f t="shared" si="1"/>
        <v>0</v>
      </c>
      <c r="M9" s="107" t="str">
        <f t="shared" si="0"/>
        <v/>
      </c>
      <c r="N9" s="74"/>
    </row>
    <row r="10" ht="15" customHeight="1" spans="1:14">
      <c r="A10" s="46"/>
      <c r="B10" s="74"/>
      <c r="C10" s="74"/>
      <c r="D10" s="74"/>
      <c r="E10" s="115"/>
      <c r="F10" s="46"/>
      <c r="G10" s="22"/>
      <c r="H10" s="22"/>
      <c r="I10" s="107"/>
      <c r="J10" s="82"/>
      <c r="K10" s="82"/>
      <c r="L10" s="82">
        <f t="shared" si="1"/>
        <v>0</v>
      </c>
      <c r="M10" s="107" t="str">
        <f t="shared" si="0"/>
        <v/>
      </c>
      <c r="N10" s="74"/>
    </row>
    <row r="11" ht="15" customHeight="1" spans="1:14">
      <c r="A11" s="46"/>
      <c r="B11" s="74"/>
      <c r="C11" s="74"/>
      <c r="D11" s="74"/>
      <c r="E11" s="115"/>
      <c r="F11" s="46"/>
      <c r="G11" s="22"/>
      <c r="H11" s="22"/>
      <c r="I11" s="107"/>
      <c r="J11" s="82"/>
      <c r="K11" s="82"/>
      <c r="L11" s="82">
        <f t="shared" si="1"/>
        <v>0</v>
      </c>
      <c r="M11" s="107" t="str">
        <f t="shared" si="0"/>
        <v/>
      </c>
      <c r="N11" s="74"/>
    </row>
    <row r="12" ht="15" customHeight="1" spans="1:14">
      <c r="A12" s="46"/>
      <c r="B12" s="74"/>
      <c r="C12" s="74"/>
      <c r="D12" s="74"/>
      <c r="E12" s="115"/>
      <c r="F12" s="46"/>
      <c r="G12" s="22"/>
      <c r="H12" s="22"/>
      <c r="I12" s="107"/>
      <c r="J12" s="82"/>
      <c r="K12" s="82"/>
      <c r="L12" s="82">
        <f t="shared" si="1"/>
        <v>0</v>
      </c>
      <c r="M12" s="107" t="str">
        <f t="shared" si="0"/>
        <v/>
      </c>
      <c r="N12" s="74"/>
    </row>
    <row r="13" ht="15" customHeight="1" spans="1:14">
      <c r="A13" s="46"/>
      <c r="B13" s="74"/>
      <c r="C13" s="74"/>
      <c r="D13" s="74"/>
      <c r="E13" s="115"/>
      <c r="F13" s="46"/>
      <c r="G13" s="22"/>
      <c r="H13" s="22"/>
      <c r="I13" s="107"/>
      <c r="J13" s="82"/>
      <c r="K13" s="82"/>
      <c r="L13" s="82">
        <f t="shared" si="1"/>
        <v>0</v>
      </c>
      <c r="M13" s="107" t="str">
        <f t="shared" si="0"/>
        <v/>
      </c>
      <c r="N13" s="74"/>
    </row>
    <row r="14" ht="15" customHeight="1" spans="1:14">
      <c r="A14" s="46"/>
      <c r="B14" s="74"/>
      <c r="C14" s="74"/>
      <c r="D14" s="74"/>
      <c r="E14" s="115"/>
      <c r="F14" s="46"/>
      <c r="G14" s="22"/>
      <c r="H14" s="22"/>
      <c r="I14" s="107"/>
      <c r="J14" s="82"/>
      <c r="K14" s="82"/>
      <c r="L14" s="82">
        <f t="shared" si="1"/>
        <v>0</v>
      </c>
      <c r="M14" s="107" t="str">
        <f t="shared" si="0"/>
        <v/>
      </c>
      <c r="N14" s="74"/>
    </row>
    <row r="15" ht="15" customHeight="1" spans="1:14">
      <c r="A15" s="46"/>
      <c r="B15" s="74"/>
      <c r="C15" s="74"/>
      <c r="D15" s="74"/>
      <c r="E15" s="115"/>
      <c r="F15" s="46"/>
      <c r="G15" s="22"/>
      <c r="H15" s="22"/>
      <c r="I15" s="107"/>
      <c r="J15" s="82"/>
      <c r="K15" s="82"/>
      <c r="L15" s="82">
        <f t="shared" si="1"/>
        <v>0</v>
      </c>
      <c r="M15" s="107" t="str">
        <f t="shared" si="0"/>
        <v/>
      </c>
      <c r="N15" s="74"/>
    </row>
    <row r="16" ht="15" customHeight="1" spans="1:14">
      <c r="A16" s="46"/>
      <c r="B16" s="74"/>
      <c r="C16" s="74"/>
      <c r="D16" s="74"/>
      <c r="E16" s="115"/>
      <c r="F16" s="46"/>
      <c r="G16" s="22"/>
      <c r="H16" s="22"/>
      <c r="I16" s="107"/>
      <c r="J16" s="82"/>
      <c r="K16" s="82"/>
      <c r="L16" s="82">
        <f t="shared" si="1"/>
        <v>0</v>
      </c>
      <c r="M16" s="107" t="str">
        <f t="shared" si="0"/>
        <v/>
      </c>
      <c r="N16" s="74"/>
    </row>
    <row r="17" ht="15" customHeight="1" spans="1:14">
      <c r="A17" s="46"/>
      <c r="B17" s="74"/>
      <c r="C17" s="74"/>
      <c r="D17" s="74"/>
      <c r="E17" s="115"/>
      <c r="F17" s="46"/>
      <c r="G17" s="22"/>
      <c r="H17" s="22"/>
      <c r="I17" s="107"/>
      <c r="J17" s="82"/>
      <c r="K17" s="82"/>
      <c r="L17" s="82">
        <f t="shared" si="1"/>
        <v>0</v>
      </c>
      <c r="M17" s="107" t="str">
        <f t="shared" si="0"/>
        <v/>
      </c>
      <c r="N17" s="74"/>
    </row>
    <row r="18" ht="15" customHeight="1" spans="1:14">
      <c r="A18" s="46"/>
      <c r="B18" s="74"/>
      <c r="C18" s="74"/>
      <c r="D18" s="74"/>
      <c r="E18" s="115"/>
      <c r="F18" s="46"/>
      <c r="G18" s="22"/>
      <c r="H18" s="22"/>
      <c r="I18" s="107"/>
      <c r="J18" s="82"/>
      <c r="K18" s="82"/>
      <c r="L18" s="82">
        <f t="shared" si="1"/>
        <v>0</v>
      </c>
      <c r="M18" s="107" t="str">
        <f t="shared" si="0"/>
        <v/>
      </c>
      <c r="N18" s="74"/>
    </row>
    <row r="19" ht="15" customHeight="1" spans="1:14">
      <c r="A19" s="46"/>
      <c r="B19" s="74"/>
      <c r="C19" s="74"/>
      <c r="D19" s="74"/>
      <c r="E19" s="115"/>
      <c r="F19" s="46"/>
      <c r="G19" s="22"/>
      <c r="H19" s="22"/>
      <c r="I19" s="107"/>
      <c r="J19" s="82"/>
      <c r="K19" s="82"/>
      <c r="L19" s="82">
        <f t="shared" si="1"/>
        <v>0</v>
      </c>
      <c r="M19" s="107" t="str">
        <f t="shared" si="0"/>
        <v/>
      </c>
      <c r="N19" s="74"/>
    </row>
    <row r="20" ht="15" customHeight="1" spans="1:14">
      <c r="A20" s="46"/>
      <c r="B20" s="74"/>
      <c r="C20" s="74"/>
      <c r="D20" s="74"/>
      <c r="E20" s="115"/>
      <c r="F20" s="46"/>
      <c r="G20" s="22"/>
      <c r="H20" s="22"/>
      <c r="I20" s="107"/>
      <c r="J20" s="82"/>
      <c r="K20" s="82"/>
      <c r="L20" s="82">
        <f t="shared" si="1"/>
        <v>0</v>
      </c>
      <c r="M20" s="107" t="str">
        <f t="shared" si="0"/>
        <v/>
      </c>
      <c r="N20" s="74"/>
    </row>
    <row r="21" ht="15" customHeight="1" spans="1:14">
      <c r="A21" s="46"/>
      <c r="B21" s="74"/>
      <c r="C21" s="74"/>
      <c r="D21" s="74"/>
      <c r="E21" s="115"/>
      <c r="F21" s="46"/>
      <c r="G21" s="22"/>
      <c r="H21" s="22"/>
      <c r="I21" s="107"/>
      <c r="J21" s="82"/>
      <c r="K21" s="82"/>
      <c r="L21" s="82">
        <f t="shared" si="1"/>
        <v>0</v>
      </c>
      <c r="M21" s="107" t="str">
        <f t="shared" si="0"/>
        <v/>
      </c>
      <c r="N21" s="74"/>
    </row>
    <row r="22" ht="15" customHeight="1" spans="1:14">
      <c r="A22" s="46"/>
      <c r="B22" s="74"/>
      <c r="C22" s="74"/>
      <c r="D22" s="74"/>
      <c r="E22" s="115"/>
      <c r="F22" s="46"/>
      <c r="G22" s="22"/>
      <c r="H22" s="22"/>
      <c r="I22" s="107"/>
      <c r="J22" s="82"/>
      <c r="K22" s="82"/>
      <c r="L22" s="82">
        <f t="shared" si="1"/>
        <v>0</v>
      </c>
      <c r="M22" s="107" t="str">
        <f t="shared" si="0"/>
        <v/>
      </c>
      <c r="N22" s="74"/>
    </row>
    <row r="23" ht="15" customHeight="1" spans="1:14">
      <c r="A23" s="46"/>
      <c r="B23" s="74"/>
      <c r="C23" s="74"/>
      <c r="D23" s="74"/>
      <c r="E23" s="115"/>
      <c r="F23" s="46"/>
      <c r="G23" s="22"/>
      <c r="H23" s="22"/>
      <c r="I23" s="107"/>
      <c r="J23" s="82"/>
      <c r="K23" s="82"/>
      <c r="L23" s="82">
        <f t="shared" si="1"/>
        <v>0</v>
      </c>
      <c r="M23" s="107" t="str">
        <f t="shared" si="0"/>
        <v/>
      </c>
      <c r="N23" s="74"/>
    </row>
    <row r="24" ht="15" customHeight="1" spans="1:14">
      <c r="A24" s="46"/>
      <c r="B24" s="74"/>
      <c r="C24" s="74"/>
      <c r="D24" s="74"/>
      <c r="E24" s="115"/>
      <c r="F24" s="46"/>
      <c r="G24" s="22"/>
      <c r="H24" s="22"/>
      <c r="I24" s="107"/>
      <c r="J24" s="82"/>
      <c r="K24" s="82"/>
      <c r="L24" s="82">
        <f t="shared" si="1"/>
        <v>0</v>
      </c>
      <c r="M24" s="107" t="str">
        <f t="shared" si="0"/>
        <v/>
      </c>
      <c r="N24" s="74"/>
    </row>
    <row r="25" ht="15" customHeight="1" spans="1:14">
      <c r="A25" s="46"/>
      <c r="B25" s="74"/>
      <c r="C25" s="74"/>
      <c r="D25" s="74"/>
      <c r="E25" s="115"/>
      <c r="F25" s="46"/>
      <c r="G25" s="22"/>
      <c r="H25" s="22"/>
      <c r="I25" s="107"/>
      <c r="J25" s="82"/>
      <c r="K25" s="82"/>
      <c r="L25" s="82">
        <f t="shared" si="1"/>
        <v>0</v>
      </c>
      <c r="M25" s="107" t="str">
        <f t="shared" si="0"/>
        <v/>
      </c>
      <c r="N25" s="74"/>
    </row>
    <row r="26" ht="15" customHeight="1" spans="1:14">
      <c r="A26" s="46"/>
      <c r="B26" s="74"/>
      <c r="C26" s="74"/>
      <c r="D26" s="74"/>
      <c r="E26" s="115"/>
      <c r="F26" s="46"/>
      <c r="G26" s="22"/>
      <c r="H26" s="22"/>
      <c r="I26" s="107"/>
      <c r="J26" s="82"/>
      <c r="K26" s="82"/>
      <c r="L26" s="82">
        <f t="shared" si="1"/>
        <v>0</v>
      </c>
      <c r="M26" s="107" t="str">
        <f t="shared" si="0"/>
        <v/>
      </c>
      <c r="N26" s="74"/>
    </row>
    <row r="27" ht="15" customHeight="1" spans="1:14">
      <c r="A27" s="46"/>
      <c r="B27" s="74"/>
      <c r="C27" s="74"/>
      <c r="D27" s="74"/>
      <c r="E27" s="115"/>
      <c r="F27" s="46"/>
      <c r="G27" s="22"/>
      <c r="H27" s="22"/>
      <c r="I27" s="107"/>
      <c r="J27" s="82"/>
      <c r="K27" s="82"/>
      <c r="L27" s="82">
        <f t="shared" si="1"/>
        <v>0</v>
      </c>
      <c r="M27" s="107" t="str">
        <f t="shared" si="0"/>
        <v/>
      </c>
      <c r="N27" s="74"/>
    </row>
    <row r="28" ht="15" customHeight="1" spans="1:14">
      <c r="A28" s="46"/>
      <c r="B28" s="74"/>
      <c r="C28" s="74"/>
      <c r="D28" s="74"/>
      <c r="E28" s="115"/>
      <c r="F28" s="46"/>
      <c r="G28" s="22"/>
      <c r="H28" s="22"/>
      <c r="I28" s="107"/>
      <c r="J28" s="82"/>
      <c r="K28" s="82"/>
      <c r="L28" s="82">
        <f t="shared" si="1"/>
        <v>0</v>
      </c>
      <c r="M28" s="107" t="str">
        <f t="shared" si="0"/>
        <v/>
      </c>
      <c r="N28" s="74"/>
    </row>
    <row r="29" ht="15" customHeight="1" spans="1:14">
      <c r="A29" s="46"/>
      <c r="B29" s="74"/>
      <c r="C29" s="74"/>
      <c r="D29" s="74"/>
      <c r="E29" s="115"/>
      <c r="F29" s="46"/>
      <c r="G29" s="22"/>
      <c r="H29" s="22"/>
      <c r="I29" s="107"/>
      <c r="J29" s="82"/>
      <c r="K29" s="82"/>
      <c r="L29" s="82">
        <f t="shared" si="1"/>
        <v>0</v>
      </c>
      <c r="M29" s="107" t="str">
        <f t="shared" si="0"/>
        <v/>
      </c>
      <c r="N29" s="74"/>
    </row>
    <row r="30" ht="15" customHeight="1" spans="1:14">
      <c r="A30" s="48" t="s">
        <v>3856</v>
      </c>
      <c r="B30" s="48"/>
      <c r="C30" s="48"/>
      <c r="D30" s="48"/>
      <c r="E30" s="115"/>
      <c r="F30" s="46"/>
      <c r="G30" s="22"/>
      <c r="H30" s="22"/>
      <c r="I30" s="107"/>
      <c r="J30" s="82">
        <f>SUM(J6:J29)</f>
        <v>0</v>
      </c>
      <c r="K30" s="82">
        <f>SUM(K6:K29)</f>
        <v>0</v>
      </c>
      <c r="L30" s="82">
        <f>SUM(L6:L29)</f>
        <v>0</v>
      </c>
      <c r="M30" s="107" t="str">
        <f t="shared" si="0"/>
        <v/>
      </c>
      <c r="N30" s="74"/>
    </row>
  </sheetData>
  <hyperlinks>
    <hyperlink ref="A2" location="'表4-12无资汇总'!B7" display="返回"/>
    <hyperlink ref="B2" location="索引!E30" display="返回索引页"/>
  </hyperlinks>
  <printOptions horizontalCentered="1"/>
  <pageMargins left="0.551181102362205" right="0.551181102362205" top="0.590551181102362" bottom="0.78740157480315" header="0.511811023622047" footer="0.590551181102362"/>
  <pageSetup paperSize="9" scale="95" fitToHeight="0" orientation="landscape"/>
  <headerFooter alignWithMargins="0">
    <oddFooter>&amp;L&amp;9被评估单位(或者产权持有单位)填表人：
填表日期：年月日&amp;C&amp;9共&amp;N页第&amp;P页
&amp;R&amp;9评估人员：
</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K28"/>
  <sheetViews>
    <sheetView zoomScaleSheetLayoutView="85" workbookViewId="0">
      <selection activeCell="O7" sqref="O7"/>
    </sheetView>
  </sheetViews>
  <sheetFormatPr defaultColWidth="9" defaultRowHeight="15.75"/>
  <cols>
    <col min="1" max="1" width="4.6" style="33" customWidth="1"/>
    <col min="2" max="2" width="19.6" style="33" customWidth="1"/>
    <col min="3" max="3" width="8.6" style="33" customWidth="1"/>
    <col min="4" max="4" width="7.6" style="33" customWidth="1"/>
    <col min="5" max="5" width="11.1" style="33" customWidth="1"/>
    <col min="6" max="6" width="14.6" style="33" customWidth="1"/>
    <col min="7" max="7" width="7.6" style="33" customWidth="1" outlineLevel="1"/>
    <col min="8" max="9" width="14.6" style="33" customWidth="1" outlineLevel="1"/>
    <col min="10" max="10" width="6.7" style="33" customWidth="1" outlineLevel="1"/>
    <col min="11" max="11" width="10.6" style="33" customWidth="1" outlineLevel="1"/>
    <col min="12" max="16384" width="9" style="33"/>
  </cols>
  <sheetData>
    <row r="1" ht="24.9" customHeight="1" spans="1:11">
      <c r="A1" s="42" t="s">
        <v>5805</v>
      </c>
      <c r="B1" s="43"/>
      <c r="C1" s="43"/>
      <c r="D1" s="43"/>
      <c r="E1" s="43"/>
      <c r="F1" s="44"/>
      <c r="G1" s="44"/>
      <c r="H1" s="44"/>
      <c r="I1" s="44"/>
      <c r="J1" s="44"/>
      <c r="K1" s="44"/>
    </row>
    <row r="2" ht="14.1" customHeight="1" spans="1:11">
      <c r="A2" s="4" t="s">
        <v>131</v>
      </c>
      <c r="B2" s="4" t="s">
        <v>0</v>
      </c>
      <c r="C2" s="5"/>
      <c r="D2" s="5"/>
      <c r="E2" s="5"/>
      <c r="F2" s="5"/>
      <c r="G2" s="5"/>
      <c r="H2" s="5"/>
      <c r="I2" s="5"/>
      <c r="J2" s="5"/>
      <c r="K2" s="32" t="s">
        <v>5806</v>
      </c>
    </row>
    <row r="3" ht="14.1" customHeight="1" spans="1:11">
      <c r="A3" s="45" t="e">
        <f>#REF!</f>
        <v>#REF!</v>
      </c>
      <c r="B3" s="45"/>
      <c r="C3" s="45"/>
      <c r="D3" s="45"/>
      <c r="E3" s="45"/>
      <c r="F3" s="45"/>
      <c r="G3" s="45"/>
      <c r="H3" s="45"/>
      <c r="I3" s="45"/>
      <c r="J3" s="45"/>
      <c r="K3" s="45"/>
    </row>
    <row r="4" ht="14.1" customHeight="1" spans="1:11">
      <c r="A4" s="5" t="str">
        <f>封面!D7&amp;封面!F7</f>
        <v>被评估方：</v>
      </c>
      <c r="B4" s="5"/>
      <c r="C4" s="5"/>
      <c r="D4" s="5"/>
      <c r="E4" s="5"/>
      <c r="F4" s="5"/>
      <c r="G4" s="5"/>
      <c r="H4" s="5"/>
      <c r="I4" s="5"/>
      <c r="J4" s="5"/>
      <c r="K4" s="32" t="s">
        <v>133</v>
      </c>
    </row>
    <row r="5" ht="30" customHeight="1" spans="1:11">
      <c r="A5" s="46" t="s">
        <v>134</v>
      </c>
      <c r="B5" s="102" t="s">
        <v>5800</v>
      </c>
      <c r="C5" s="102" t="s">
        <v>3866</v>
      </c>
      <c r="D5" s="102" t="s">
        <v>5807</v>
      </c>
      <c r="E5" s="46" t="s">
        <v>3791</v>
      </c>
      <c r="F5" s="46" t="s">
        <v>139</v>
      </c>
      <c r="G5" s="102" t="s">
        <v>5808</v>
      </c>
      <c r="H5" s="46" t="s">
        <v>140</v>
      </c>
      <c r="I5" s="46" t="s">
        <v>141</v>
      </c>
      <c r="J5" s="46" t="s">
        <v>142</v>
      </c>
      <c r="K5" s="22" t="s">
        <v>143</v>
      </c>
    </row>
    <row r="6" ht="15" customHeight="1" spans="1:11">
      <c r="A6" s="108"/>
      <c r="B6" s="80"/>
      <c r="C6" s="109"/>
      <c r="D6" s="63"/>
      <c r="E6" s="110"/>
      <c r="F6" s="70"/>
      <c r="G6" s="21"/>
      <c r="H6" s="29"/>
      <c r="I6" s="29">
        <f>H6-F6</f>
        <v>0</v>
      </c>
      <c r="J6" s="28" t="str">
        <f t="shared" ref="J6:J28" si="0">IF(OR(F6&lt;=0,F6=""),"",(H6-F6)/F6*100)</f>
        <v/>
      </c>
      <c r="K6" s="26"/>
    </row>
    <row r="7" ht="15" customHeight="1" spans="1:11">
      <c r="A7" s="108"/>
      <c r="B7" s="80"/>
      <c r="C7" s="111"/>
      <c r="D7" s="63"/>
      <c r="E7" s="112"/>
      <c r="F7" s="70"/>
      <c r="G7" s="21"/>
      <c r="H7" s="29"/>
      <c r="I7" s="29">
        <f t="shared" ref="I7:I27" si="1">H7-F7</f>
        <v>0</v>
      </c>
      <c r="J7" s="28" t="str">
        <f t="shared" si="0"/>
        <v/>
      </c>
      <c r="K7" s="74"/>
    </row>
    <row r="8" ht="15" customHeight="1" spans="1:11">
      <c r="A8" s="108"/>
      <c r="B8" s="80"/>
      <c r="C8" s="111"/>
      <c r="D8" s="63"/>
      <c r="E8" s="113"/>
      <c r="F8" s="70"/>
      <c r="G8" s="21"/>
      <c r="H8" s="29"/>
      <c r="I8" s="29">
        <f t="shared" si="1"/>
        <v>0</v>
      </c>
      <c r="J8" s="28" t="str">
        <f t="shared" si="0"/>
        <v/>
      </c>
      <c r="K8" s="26"/>
    </row>
    <row r="9" ht="15" customHeight="1" spans="1:11">
      <c r="A9" s="108"/>
      <c r="B9" s="80"/>
      <c r="C9" s="111"/>
      <c r="D9" s="63"/>
      <c r="E9" s="113"/>
      <c r="F9" s="70"/>
      <c r="G9" s="21"/>
      <c r="H9" s="29"/>
      <c r="I9" s="29">
        <f t="shared" si="1"/>
        <v>0</v>
      </c>
      <c r="J9" s="28" t="str">
        <f t="shared" si="0"/>
        <v/>
      </c>
      <c r="K9" s="26"/>
    </row>
    <row r="10" ht="15" customHeight="1" spans="1:11">
      <c r="A10" s="21"/>
      <c r="B10" s="26"/>
      <c r="C10" s="114"/>
      <c r="D10" s="21"/>
      <c r="E10" s="28"/>
      <c r="F10" s="29"/>
      <c r="G10" s="21"/>
      <c r="H10" s="29"/>
      <c r="I10" s="29">
        <f t="shared" si="1"/>
        <v>0</v>
      </c>
      <c r="J10" s="28" t="str">
        <f t="shared" si="0"/>
        <v/>
      </c>
      <c r="K10" s="26"/>
    </row>
    <row r="11" ht="15" customHeight="1" spans="1:11">
      <c r="A11" s="21"/>
      <c r="B11" s="26"/>
      <c r="C11" s="114"/>
      <c r="D11" s="21"/>
      <c r="E11" s="28"/>
      <c r="F11" s="29"/>
      <c r="G11" s="21"/>
      <c r="H11" s="29"/>
      <c r="I11" s="29">
        <f t="shared" si="1"/>
        <v>0</v>
      </c>
      <c r="J11" s="28" t="str">
        <f t="shared" si="0"/>
        <v/>
      </c>
      <c r="K11" s="26"/>
    </row>
    <row r="12" ht="15" customHeight="1" spans="1:11">
      <c r="A12" s="21"/>
      <c r="B12" s="26"/>
      <c r="C12" s="114"/>
      <c r="D12" s="21"/>
      <c r="E12" s="28"/>
      <c r="F12" s="29"/>
      <c r="G12" s="21"/>
      <c r="H12" s="29"/>
      <c r="I12" s="29">
        <f t="shared" si="1"/>
        <v>0</v>
      </c>
      <c r="J12" s="28" t="str">
        <f t="shared" si="0"/>
        <v/>
      </c>
      <c r="K12" s="26"/>
    </row>
    <row r="13" ht="15" customHeight="1" spans="1:11">
      <c r="A13" s="21"/>
      <c r="B13" s="26"/>
      <c r="C13" s="114"/>
      <c r="D13" s="21"/>
      <c r="E13" s="28"/>
      <c r="F13" s="29"/>
      <c r="G13" s="21"/>
      <c r="H13" s="29"/>
      <c r="I13" s="29">
        <f t="shared" si="1"/>
        <v>0</v>
      </c>
      <c r="J13" s="28" t="str">
        <f t="shared" si="0"/>
        <v/>
      </c>
      <c r="K13" s="26"/>
    </row>
    <row r="14" ht="15" customHeight="1" spans="1:11">
      <c r="A14" s="21"/>
      <c r="B14" s="26"/>
      <c r="C14" s="114"/>
      <c r="D14" s="21"/>
      <c r="E14" s="28"/>
      <c r="F14" s="29"/>
      <c r="G14" s="21"/>
      <c r="H14" s="29"/>
      <c r="I14" s="29">
        <f t="shared" si="1"/>
        <v>0</v>
      </c>
      <c r="J14" s="28" t="str">
        <f t="shared" si="0"/>
        <v/>
      </c>
      <c r="K14" s="26"/>
    </row>
    <row r="15" ht="15" customHeight="1" spans="1:11">
      <c r="A15" s="21"/>
      <c r="B15" s="26"/>
      <c r="C15" s="114"/>
      <c r="D15" s="21"/>
      <c r="E15" s="28"/>
      <c r="F15" s="29"/>
      <c r="G15" s="21"/>
      <c r="H15" s="29"/>
      <c r="I15" s="29">
        <f t="shared" si="1"/>
        <v>0</v>
      </c>
      <c r="J15" s="28" t="str">
        <f t="shared" si="0"/>
        <v/>
      </c>
      <c r="K15" s="26"/>
    </row>
    <row r="16" ht="15" customHeight="1" spans="1:11">
      <c r="A16" s="21"/>
      <c r="B16" s="26"/>
      <c r="C16" s="114"/>
      <c r="D16" s="21"/>
      <c r="E16" s="28"/>
      <c r="F16" s="29"/>
      <c r="G16" s="21"/>
      <c r="H16" s="29"/>
      <c r="I16" s="29">
        <f t="shared" si="1"/>
        <v>0</v>
      </c>
      <c r="J16" s="28" t="str">
        <f t="shared" si="0"/>
        <v/>
      </c>
      <c r="K16" s="26"/>
    </row>
    <row r="17" ht="15" customHeight="1" spans="1:11">
      <c r="A17" s="21"/>
      <c r="B17" s="26"/>
      <c r="C17" s="114"/>
      <c r="D17" s="21"/>
      <c r="E17" s="28"/>
      <c r="F17" s="29"/>
      <c r="G17" s="21"/>
      <c r="H17" s="29"/>
      <c r="I17" s="29">
        <f t="shared" si="1"/>
        <v>0</v>
      </c>
      <c r="J17" s="28" t="str">
        <f t="shared" si="0"/>
        <v/>
      </c>
      <c r="K17" s="26"/>
    </row>
    <row r="18" ht="15" customHeight="1" spans="1:11">
      <c r="A18" s="21"/>
      <c r="B18" s="26"/>
      <c r="C18" s="114"/>
      <c r="D18" s="21"/>
      <c r="E18" s="28"/>
      <c r="F18" s="29"/>
      <c r="G18" s="21"/>
      <c r="H18" s="29"/>
      <c r="I18" s="29">
        <f t="shared" si="1"/>
        <v>0</v>
      </c>
      <c r="J18" s="28" t="str">
        <f t="shared" si="0"/>
        <v/>
      </c>
      <c r="K18" s="26"/>
    </row>
    <row r="19" ht="15" customHeight="1" spans="1:11">
      <c r="A19" s="21"/>
      <c r="B19" s="26"/>
      <c r="C19" s="114"/>
      <c r="D19" s="21"/>
      <c r="E19" s="28"/>
      <c r="F19" s="29"/>
      <c r="G19" s="21"/>
      <c r="H19" s="29"/>
      <c r="I19" s="29">
        <f t="shared" si="1"/>
        <v>0</v>
      </c>
      <c r="J19" s="28" t="str">
        <f t="shared" si="0"/>
        <v/>
      </c>
      <c r="K19" s="26"/>
    </row>
    <row r="20" ht="15" customHeight="1" spans="1:11">
      <c r="A20" s="21"/>
      <c r="B20" s="26"/>
      <c r="C20" s="114"/>
      <c r="D20" s="21"/>
      <c r="E20" s="28"/>
      <c r="F20" s="29"/>
      <c r="G20" s="21"/>
      <c r="H20" s="29"/>
      <c r="I20" s="29">
        <f t="shared" si="1"/>
        <v>0</v>
      </c>
      <c r="J20" s="28" t="str">
        <f t="shared" si="0"/>
        <v/>
      </c>
      <c r="K20" s="26"/>
    </row>
    <row r="21" ht="15" customHeight="1" spans="1:11">
      <c r="A21" s="21"/>
      <c r="B21" s="26"/>
      <c r="C21" s="114"/>
      <c r="D21" s="21"/>
      <c r="E21" s="28"/>
      <c r="F21" s="29"/>
      <c r="G21" s="21"/>
      <c r="H21" s="29"/>
      <c r="I21" s="29">
        <f t="shared" si="1"/>
        <v>0</v>
      </c>
      <c r="J21" s="28" t="str">
        <f t="shared" si="0"/>
        <v/>
      </c>
      <c r="K21" s="26"/>
    </row>
    <row r="22" ht="15" customHeight="1" spans="1:11">
      <c r="A22" s="21"/>
      <c r="B22" s="26"/>
      <c r="C22" s="114"/>
      <c r="D22" s="21"/>
      <c r="E22" s="28"/>
      <c r="F22" s="29"/>
      <c r="G22" s="21"/>
      <c r="H22" s="29"/>
      <c r="I22" s="29">
        <f t="shared" si="1"/>
        <v>0</v>
      </c>
      <c r="J22" s="28" t="str">
        <f t="shared" si="0"/>
        <v/>
      </c>
      <c r="K22" s="26"/>
    </row>
    <row r="23" ht="15" customHeight="1" spans="1:11">
      <c r="A23" s="21"/>
      <c r="B23" s="26"/>
      <c r="C23" s="114"/>
      <c r="D23" s="21"/>
      <c r="E23" s="28"/>
      <c r="F23" s="29"/>
      <c r="G23" s="21"/>
      <c r="H23" s="29"/>
      <c r="I23" s="29">
        <f t="shared" si="1"/>
        <v>0</v>
      </c>
      <c r="J23" s="28" t="str">
        <f t="shared" si="0"/>
        <v/>
      </c>
      <c r="K23" s="26"/>
    </row>
    <row r="24" ht="15" customHeight="1" spans="1:11">
      <c r="A24" s="21"/>
      <c r="B24" s="26"/>
      <c r="C24" s="114"/>
      <c r="D24" s="21"/>
      <c r="E24" s="28"/>
      <c r="F24" s="29"/>
      <c r="G24" s="21"/>
      <c r="H24" s="29"/>
      <c r="I24" s="29">
        <f t="shared" si="1"/>
        <v>0</v>
      </c>
      <c r="J24" s="28" t="str">
        <f t="shared" si="0"/>
        <v/>
      </c>
      <c r="K24" s="26"/>
    </row>
    <row r="25" ht="15" customHeight="1" spans="1:11">
      <c r="A25" s="21"/>
      <c r="B25" s="26"/>
      <c r="C25" s="114"/>
      <c r="D25" s="21"/>
      <c r="E25" s="28"/>
      <c r="F25" s="29"/>
      <c r="G25" s="21"/>
      <c r="H25" s="29"/>
      <c r="I25" s="29">
        <f t="shared" si="1"/>
        <v>0</v>
      </c>
      <c r="J25" s="28" t="str">
        <f t="shared" si="0"/>
        <v/>
      </c>
      <c r="K25" s="26"/>
    </row>
    <row r="26" ht="15" customHeight="1" spans="1:11">
      <c r="A26" s="21"/>
      <c r="B26" s="26"/>
      <c r="C26" s="114"/>
      <c r="D26" s="21"/>
      <c r="E26" s="28"/>
      <c r="F26" s="29"/>
      <c r="G26" s="21"/>
      <c r="H26" s="29"/>
      <c r="I26" s="29">
        <f t="shared" si="1"/>
        <v>0</v>
      </c>
      <c r="J26" s="28" t="str">
        <f t="shared" si="0"/>
        <v/>
      </c>
      <c r="K26" s="26"/>
    </row>
    <row r="27" ht="15" customHeight="1" spans="1:11">
      <c r="A27" s="21"/>
      <c r="B27" s="26"/>
      <c r="C27" s="114"/>
      <c r="D27" s="21"/>
      <c r="E27" s="28"/>
      <c r="F27" s="29"/>
      <c r="G27" s="21"/>
      <c r="H27" s="29"/>
      <c r="I27" s="29">
        <f t="shared" si="1"/>
        <v>0</v>
      </c>
      <c r="J27" s="28" t="str">
        <f t="shared" si="0"/>
        <v/>
      </c>
      <c r="K27" s="26"/>
    </row>
    <row r="28" ht="15" customHeight="1" spans="1:11">
      <c r="A28" s="48" t="s">
        <v>146</v>
      </c>
      <c r="B28" s="49"/>
      <c r="C28" s="114"/>
      <c r="D28" s="21"/>
      <c r="E28" s="28"/>
      <c r="F28" s="29">
        <f>SUM(F6:F27)</f>
        <v>0</v>
      </c>
      <c r="G28" s="21"/>
      <c r="H28" s="29">
        <f>SUM(H6:H27)</f>
        <v>0</v>
      </c>
      <c r="I28" s="29">
        <f>SUM(I6:I27)</f>
        <v>0</v>
      </c>
      <c r="J28" s="28" t="str">
        <f t="shared" si="0"/>
        <v/>
      </c>
      <c r="K28" s="26"/>
    </row>
  </sheetData>
  <hyperlinks>
    <hyperlink ref="A2" location="'表4-12无资汇总'!B8" display="返回"/>
    <hyperlink ref="B2" location="索引!E3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H31"/>
  <sheetViews>
    <sheetView zoomScaleSheetLayoutView="85" workbookViewId="0">
      <selection activeCell="O7" sqref="O7"/>
    </sheetView>
  </sheetViews>
  <sheetFormatPr defaultColWidth="9" defaultRowHeight="14.25" outlineLevelCol="7"/>
  <cols>
    <col min="1" max="1" width="6.9" style="76" customWidth="1"/>
    <col min="2" max="2" width="27.1" style="76" customWidth="1"/>
    <col min="3" max="3" width="9.9" style="76" customWidth="1"/>
    <col min="4" max="6" width="18.2" style="76" customWidth="1"/>
    <col min="7" max="7" width="8.2" style="76" customWidth="1"/>
    <col min="8" max="8" width="14.7" style="76" customWidth="1"/>
    <col min="9" max="16384" width="9" style="76"/>
  </cols>
  <sheetData>
    <row r="1" ht="24.9" customHeight="1" spans="1:8">
      <c r="A1" s="42" t="s">
        <v>5809</v>
      </c>
      <c r="B1" s="42"/>
      <c r="C1" s="42"/>
      <c r="D1" s="77"/>
      <c r="E1" s="77"/>
      <c r="F1" s="77"/>
      <c r="G1" s="77"/>
      <c r="H1" s="77"/>
    </row>
    <row r="2" ht="14.1" customHeight="1" spans="1:8">
      <c r="A2" s="4" t="s">
        <v>131</v>
      </c>
      <c r="B2" s="4" t="s">
        <v>0</v>
      </c>
      <c r="C2" s="78"/>
      <c r="D2" s="78"/>
      <c r="E2" s="78"/>
      <c r="F2" s="78"/>
      <c r="G2" s="78"/>
      <c r="H2" s="32" t="s">
        <v>5810</v>
      </c>
    </row>
    <row r="3" ht="14.1" customHeight="1" spans="1:8">
      <c r="A3" s="79" t="e">
        <f>#REF!</f>
        <v>#REF!</v>
      </c>
      <c r="B3" s="79"/>
      <c r="C3" s="79"/>
      <c r="D3" s="79"/>
      <c r="E3" s="79"/>
      <c r="F3" s="79"/>
      <c r="G3" s="79"/>
      <c r="H3" s="79"/>
    </row>
    <row r="4" ht="14.1" customHeight="1" spans="1:8">
      <c r="A4" s="78" t="str">
        <f>封面!D7&amp;封面!F7</f>
        <v>被评估方：</v>
      </c>
      <c r="B4" s="78"/>
      <c r="C4" s="78"/>
      <c r="D4" s="78"/>
      <c r="E4" s="78"/>
      <c r="F4" s="78"/>
      <c r="G4" s="78"/>
      <c r="H4" s="32" t="s">
        <v>133</v>
      </c>
    </row>
    <row r="5" ht="15" customHeight="1" spans="1:8">
      <c r="A5" s="46" t="s">
        <v>134</v>
      </c>
      <c r="B5" s="46" t="s">
        <v>5800</v>
      </c>
      <c r="C5" s="46" t="s">
        <v>233</v>
      </c>
      <c r="D5" s="46" t="s">
        <v>139</v>
      </c>
      <c r="E5" s="46" t="s">
        <v>140</v>
      </c>
      <c r="F5" s="46" t="s">
        <v>141</v>
      </c>
      <c r="G5" s="46" t="s">
        <v>176</v>
      </c>
      <c r="H5" s="22" t="s">
        <v>143</v>
      </c>
    </row>
    <row r="6" ht="15" customHeight="1" spans="1:8">
      <c r="A6" s="46"/>
      <c r="B6" s="106"/>
      <c r="C6" s="81"/>
      <c r="D6" s="82"/>
      <c r="E6" s="82"/>
      <c r="F6" s="82"/>
      <c r="G6" s="107" t="str">
        <f t="shared" ref="G6:G31" si="0">IF(OR(D6&lt;=0,D6=""),"",(E6-D6)/D6*100)</f>
        <v/>
      </c>
      <c r="H6" s="74"/>
    </row>
    <row r="7" ht="15" customHeight="1" spans="1:8">
      <c r="A7" s="46"/>
      <c r="B7" s="106"/>
      <c r="C7" s="81"/>
      <c r="D7" s="82"/>
      <c r="E7" s="82"/>
      <c r="F7" s="82"/>
      <c r="G7" s="107" t="str">
        <f t="shared" si="0"/>
        <v/>
      </c>
      <c r="H7" s="74"/>
    </row>
    <row r="8" ht="15" customHeight="1" spans="1:8">
      <c r="A8" s="46"/>
      <c r="B8" s="106"/>
      <c r="C8" s="81"/>
      <c r="D8" s="82"/>
      <c r="E8" s="82"/>
      <c r="F8" s="82"/>
      <c r="G8" s="107" t="str">
        <f t="shared" si="0"/>
        <v/>
      </c>
      <c r="H8" s="74"/>
    </row>
    <row r="9" ht="15" customHeight="1" spans="1:8">
      <c r="A9" s="46"/>
      <c r="B9" s="106"/>
      <c r="C9" s="81"/>
      <c r="D9" s="82"/>
      <c r="E9" s="82"/>
      <c r="F9" s="82"/>
      <c r="G9" s="107" t="str">
        <f t="shared" si="0"/>
        <v/>
      </c>
      <c r="H9" s="74"/>
    </row>
    <row r="10" ht="15" customHeight="1" spans="1:8">
      <c r="A10" s="46"/>
      <c r="B10" s="106"/>
      <c r="C10" s="81"/>
      <c r="D10" s="82"/>
      <c r="E10" s="82"/>
      <c r="F10" s="82"/>
      <c r="G10" s="107" t="str">
        <f t="shared" si="0"/>
        <v/>
      </c>
      <c r="H10" s="74"/>
    </row>
    <row r="11" ht="15" customHeight="1" spans="1:8">
      <c r="A11" s="46"/>
      <c r="B11" s="106"/>
      <c r="C11" s="81"/>
      <c r="D11" s="82"/>
      <c r="E11" s="82"/>
      <c r="F11" s="82"/>
      <c r="G11" s="107" t="str">
        <f t="shared" si="0"/>
        <v/>
      </c>
      <c r="H11" s="74"/>
    </row>
    <row r="12" ht="15" customHeight="1" spans="1:8">
      <c r="A12" s="46"/>
      <c r="B12" s="106"/>
      <c r="C12" s="81"/>
      <c r="D12" s="82"/>
      <c r="E12" s="82"/>
      <c r="F12" s="82"/>
      <c r="G12" s="107" t="str">
        <f t="shared" si="0"/>
        <v/>
      </c>
      <c r="H12" s="74"/>
    </row>
    <row r="13" ht="15" customHeight="1" spans="1:8">
      <c r="A13" s="46"/>
      <c r="B13" s="106"/>
      <c r="C13" s="81"/>
      <c r="D13" s="82"/>
      <c r="E13" s="82"/>
      <c r="F13" s="82"/>
      <c r="G13" s="107" t="str">
        <f t="shared" si="0"/>
        <v/>
      </c>
      <c r="H13" s="74"/>
    </row>
    <row r="14" ht="15" customHeight="1" spans="1:8">
      <c r="A14" s="46"/>
      <c r="B14" s="106"/>
      <c r="C14" s="81"/>
      <c r="D14" s="82"/>
      <c r="E14" s="82"/>
      <c r="F14" s="82"/>
      <c r="G14" s="107" t="str">
        <f t="shared" si="0"/>
        <v/>
      </c>
      <c r="H14" s="74"/>
    </row>
    <row r="15" ht="15" customHeight="1" spans="1:8">
      <c r="A15" s="46"/>
      <c r="B15" s="106"/>
      <c r="C15" s="81"/>
      <c r="D15" s="82"/>
      <c r="E15" s="82"/>
      <c r="F15" s="82"/>
      <c r="G15" s="107" t="str">
        <f t="shared" si="0"/>
        <v/>
      </c>
      <c r="H15" s="74"/>
    </row>
    <row r="16" ht="15" customHeight="1" spans="1:8">
      <c r="A16" s="46"/>
      <c r="B16" s="106"/>
      <c r="C16" s="81"/>
      <c r="D16" s="82"/>
      <c r="E16" s="82"/>
      <c r="F16" s="82"/>
      <c r="G16" s="107" t="str">
        <f t="shared" si="0"/>
        <v/>
      </c>
      <c r="H16" s="74"/>
    </row>
    <row r="17" ht="15" customHeight="1" spans="1:8">
      <c r="A17" s="46"/>
      <c r="B17" s="106"/>
      <c r="C17" s="81"/>
      <c r="D17" s="82"/>
      <c r="E17" s="82"/>
      <c r="F17" s="82"/>
      <c r="G17" s="107" t="str">
        <f t="shared" si="0"/>
        <v/>
      </c>
      <c r="H17" s="74"/>
    </row>
    <row r="18" ht="15" customHeight="1" spans="1:8">
      <c r="A18" s="46"/>
      <c r="B18" s="106"/>
      <c r="C18" s="81"/>
      <c r="D18" s="82"/>
      <c r="E18" s="82"/>
      <c r="F18" s="82"/>
      <c r="G18" s="107" t="str">
        <f t="shared" si="0"/>
        <v/>
      </c>
      <c r="H18" s="74"/>
    </row>
    <row r="19" ht="15" customHeight="1" spans="1:8">
      <c r="A19" s="46"/>
      <c r="B19" s="106"/>
      <c r="C19" s="81"/>
      <c r="D19" s="82"/>
      <c r="E19" s="82"/>
      <c r="F19" s="82"/>
      <c r="G19" s="107" t="str">
        <f t="shared" si="0"/>
        <v/>
      </c>
      <c r="H19" s="74"/>
    </row>
    <row r="20" ht="15" customHeight="1" spans="1:8">
      <c r="A20" s="46"/>
      <c r="B20" s="106"/>
      <c r="C20" s="81"/>
      <c r="D20" s="82"/>
      <c r="E20" s="82"/>
      <c r="F20" s="82"/>
      <c r="G20" s="107" t="str">
        <f t="shared" si="0"/>
        <v/>
      </c>
      <c r="H20" s="74"/>
    </row>
    <row r="21" ht="15" customHeight="1" spans="1:8">
      <c r="A21" s="46"/>
      <c r="B21" s="106"/>
      <c r="C21" s="81"/>
      <c r="D21" s="82"/>
      <c r="E21" s="82"/>
      <c r="F21" s="82"/>
      <c r="G21" s="107" t="str">
        <f t="shared" si="0"/>
        <v/>
      </c>
      <c r="H21" s="74"/>
    </row>
    <row r="22" ht="15" customHeight="1" spans="1:8">
      <c r="A22" s="46"/>
      <c r="B22" s="106"/>
      <c r="C22" s="81"/>
      <c r="D22" s="82"/>
      <c r="E22" s="82"/>
      <c r="F22" s="82"/>
      <c r="G22" s="107" t="str">
        <f t="shared" si="0"/>
        <v/>
      </c>
      <c r="H22" s="74"/>
    </row>
    <row r="23" ht="15" customHeight="1" spans="1:8">
      <c r="A23" s="46"/>
      <c r="B23" s="106"/>
      <c r="C23" s="81"/>
      <c r="D23" s="82"/>
      <c r="E23" s="82"/>
      <c r="F23" s="82"/>
      <c r="G23" s="107" t="str">
        <f t="shared" si="0"/>
        <v/>
      </c>
      <c r="H23" s="74"/>
    </row>
    <row r="24" ht="15" customHeight="1" spans="1:8">
      <c r="A24" s="46"/>
      <c r="B24" s="106"/>
      <c r="C24" s="81"/>
      <c r="D24" s="82"/>
      <c r="E24" s="82"/>
      <c r="F24" s="82"/>
      <c r="G24" s="107" t="str">
        <f t="shared" si="0"/>
        <v/>
      </c>
      <c r="H24" s="74"/>
    </row>
    <row r="25" ht="15" customHeight="1" spans="1:8">
      <c r="A25" s="46"/>
      <c r="B25" s="106"/>
      <c r="C25" s="81"/>
      <c r="D25" s="82"/>
      <c r="E25" s="82"/>
      <c r="F25" s="82"/>
      <c r="G25" s="107" t="str">
        <f t="shared" si="0"/>
        <v/>
      </c>
      <c r="H25" s="74"/>
    </row>
    <row r="26" ht="15" customHeight="1" spans="1:8">
      <c r="A26" s="46"/>
      <c r="B26" s="106"/>
      <c r="C26" s="81"/>
      <c r="D26" s="82"/>
      <c r="E26" s="82"/>
      <c r="F26" s="82"/>
      <c r="G26" s="107" t="str">
        <f t="shared" si="0"/>
        <v/>
      </c>
      <c r="H26" s="74"/>
    </row>
    <row r="27" ht="15" customHeight="1" spans="1:8">
      <c r="A27" s="46"/>
      <c r="B27" s="106"/>
      <c r="C27" s="81"/>
      <c r="D27" s="82"/>
      <c r="E27" s="82"/>
      <c r="F27" s="82"/>
      <c r="G27" s="107" t="str">
        <f t="shared" si="0"/>
        <v/>
      </c>
      <c r="H27" s="74"/>
    </row>
    <row r="28" ht="15" customHeight="1" spans="1:8">
      <c r="A28" s="46"/>
      <c r="B28" s="106"/>
      <c r="C28" s="81"/>
      <c r="D28" s="82"/>
      <c r="E28" s="82"/>
      <c r="F28" s="82"/>
      <c r="G28" s="107" t="str">
        <f t="shared" si="0"/>
        <v/>
      </c>
      <c r="H28" s="74"/>
    </row>
    <row r="29" ht="15" customHeight="1" spans="1:8">
      <c r="A29" s="46"/>
      <c r="B29" s="106"/>
      <c r="C29" s="81"/>
      <c r="D29" s="82"/>
      <c r="E29" s="82"/>
      <c r="F29" s="82"/>
      <c r="G29" s="107" t="str">
        <f t="shared" si="0"/>
        <v/>
      </c>
      <c r="H29" s="74"/>
    </row>
    <row r="30" ht="15" customHeight="1" spans="1:8">
      <c r="A30" s="46"/>
      <c r="B30" s="106"/>
      <c r="C30" s="81"/>
      <c r="D30" s="82"/>
      <c r="E30" s="82"/>
      <c r="F30" s="82"/>
      <c r="G30" s="107" t="str">
        <f t="shared" si="0"/>
        <v/>
      </c>
      <c r="H30" s="74"/>
    </row>
    <row r="31" ht="15" customHeight="1" spans="1:8">
      <c r="A31" s="48" t="s">
        <v>3856</v>
      </c>
      <c r="B31" s="48"/>
      <c r="C31" s="81"/>
      <c r="D31" s="82">
        <f>SUM(D6:D30)</f>
        <v>0</v>
      </c>
      <c r="E31" s="82">
        <f>SUM(E6:E30)</f>
        <v>0</v>
      </c>
      <c r="F31" s="82">
        <f>SUM(F6:F30)</f>
        <v>0</v>
      </c>
      <c r="G31" s="107" t="str">
        <f t="shared" si="0"/>
        <v/>
      </c>
      <c r="H31" s="74"/>
    </row>
  </sheetData>
  <hyperlinks>
    <hyperlink ref="A2" location="表4非流资汇总!B27" display="返回"/>
    <hyperlink ref="B2" location="索引!D3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H31"/>
  <sheetViews>
    <sheetView zoomScaleSheetLayoutView="85" workbookViewId="0">
      <selection activeCell="O7" sqref="O7"/>
    </sheetView>
  </sheetViews>
  <sheetFormatPr defaultColWidth="9" defaultRowHeight="15.75" outlineLevelCol="7"/>
  <cols>
    <col min="1" max="1" width="6.9" style="33" customWidth="1"/>
    <col min="2" max="2" width="25.6" style="33" customWidth="1"/>
    <col min="3" max="3" width="10.2" style="33" customWidth="1"/>
    <col min="4" max="6" width="18.2" style="33" customWidth="1"/>
    <col min="7" max="7" width="9.1" style="33" customWidth="1"/>
    <col min="8" max="8" width="14.6" style="33" customWidth="1"/>
    <col min="9" max="16384" width="9" style="33"/>
  </cols>
  <sheetData>
    <row r="1" ht="24.9" customHeight="1" spans="1:8">
      <c r="A1" s="42" t="s">
        <v>5811</v>
      </c>
      <c r="B1" s="43"/>
      <c r="C1" s="43"/>
      <c r="D1" s="44"/>
      <c r="E1" s="44"/>
      <c r="F1" s="44"/>
      <c r="G1" s="44"/>
      <c r="H1" s="44"/>
    </row>
    <row r="2" ht="14.1" customHeight="1" spans="1:8">
      <c r="A2" s="4" t="s">
        <v>131</v>
      </c>
      <c r="B2" s="4" t="s">
        <v>0</v>
      </c>
      <c r="C2" s="5"/>
      <c r="D2" s="5"/>
      <c r="E2" s="5"/>
      <c r="F2" s="5"/>
      <c r="G2" s="5"/>
      <c r="H2" s="32" t="s">
        <v>5812</v>
      </c>
    </row>
    <row r="3" ht="14.1" customHeight="1" spans="1:8">
      <c r="A3" s="45" t="e">
        <f>#REF!</f>
        <v>#REF!</v>
      </c>
      <c r="B3" s="45"/>
      <c r="C3" s="45"/>
      <c r="D3" s="45"/>
      <c r="E3" s="45"/>
      <c r="F3" s="45"/>
      <c r="G3" s="45"/>
      <c r="H3" s="45"/>
    </row>
    <row r="4" ht="14.1" customHeight="1" spans="1:8">
      <c r="A4" s="5" t="str">
        <f>封面!D7&amp;封面!F7</f>
        <v>被评估方：</v>
      </c>
      <c r="B4" s="5"/>
      <c r="C4" s="5"/>
      <c r="D4" s="5"/>
      <c r="E4" s="5"/>
      <c r="F4" s="5"/>
      <c r="G4" s="5"/>
      <c r="H4" s="32" t="s">
        <v>133</v>
      </c>
    </row>
    <row r="5" ht="15" customHeight="1" spans="1:8">
      <c r="A5" s="46" t="s">
        <v>134</v>
      </c>
      <c r="B5" s="102" t="s">
        <v>5800</v>
      </c>
      <c r="C5" s="102" t="s">
        <v>3866</v>
      </c>
      <c r="D5" s="46" t="s">
        <v>139</v>
      </c>
      <c r="E5" s="46" t="s">
        <v>140</v>
      </c>
      <c r="F5" s="46" t="s">
        <v>141</v>
      </c>
      <c r="G5" s="46" t="s">
        <v>142</v>
      </c>
      <c r="H5" s="22" t="s">
        <v>143</v>
      </c>
    </row>
    <row r="6" ht="15" customHeight="1" spans="1:8">
      <c r="A6" s="21"/>
      <c r="B6" s="26"/>
      <c r="C6" s="47"/>
      <c r="D6" s="29"/>
      <c r="E6" s="29"/>
      <c r="F6" s="29">
        <f>E6-D6</f>
        <v>0</v>
      </c>
      <c r="G6" s="28" t="str">
        <f t="shared" ref="G6:G31" si="0">IF(OR(D6&lt;=0,D6=""),"",(E6-D6)/D6*100)</f>
        <v/>
      </c>
      <c r="H6" s="26"/>
    </row>
    <row r="7" ht="15" customHeight="1" spans="1:8">
      <c r="A7" s="21"/>
      <c r="B7" s="26"/>
      <c r="C7" s="47"/>
      <c r="D7" s="29"/>
      <c r="E7" s="29"/>
      <c r="F7" s="29">
        <f t="shared" ref="F7:F28" si="1">E7-D7</f>
        <v>0</v>
      </c>
      <c r="G7" s="28" t="str">
        <f t="shared" si="0"/>
        <v/>
      </c>
      <c r="H7" s="26"/>
    </row>
    <row r="8" ht="15" customHeight="1" spans="1:8">
      <c r="A8" s="21"/>
      <c r="B8" s="26"/>
      <c r="C8" s="47"/>
      <c r="D8" s="29"/>
      <c r="E8" s="29"/>
      <c r="F8" s="29">
        <f t="shared" si="1"/>
        <v>0</v>
      </c>
      <c r="G8" s="28" t="str">
        <f t="shared" si="0"/>
        <v/>
      </c>
      <c r="H8" s="26"/>
    </row>
    <row r="9" ht="15" customHeight="1" spans="1:8">
      <c r="A9" s="21"/>
      <c r="B9" s="26"/>
      <c r="C9" s="47"/>
      <c r="D9" s="29"/>
      <c r="E9" s="29"/>
      <c r="F9" s="29">
        <f t="shared" si="1"/>
        <v>0</v>
      </c>
      <c r="G9" s="28" t="str">
        <f t="shared" si="0"/>
        <v/>
      </c>
      <c r="H9" s="26"/>
    </row>
    <row r="10" ht="15" customHeight="1" spans="1:8">
      <c r="A10" s="21"/>
      <c r="B10" s="26"/>
      <c r="C10" s="47"/>
      <c r="D10" s="29"/>
      <c r="E10" s="29"/>
      <c r="F10" s="29">
        <f t="shared" si="1"/>
        <v>0</v>
      </c>
      <c r="G10" s="28" t="str">
        <f t="shared" si="0"/>
        <v/>
      </c>
      <c r="H10" s="26"/>
    </row>
    <row r="11" ht="15" customHeight="1" spans="1:8">
      <c r="A11" s="21"/>
      <c r="B11" s="26"/>
      <c r="C11" s="47"/>
      <c r="D11" s="29"/>
      <c r="E11" s="29"/>
      <c r="F11" s="29">
        <f t="shared" si="1"/>
        <v>0</v>
      </c>
      <c r="G11" s="28" t="str">
        <f t="shared" si="0"/>
        <v/>
      </c>
      <c r="H11" s="26"/>
    </row>
    <row r="12" ht="15" customHeight="1" spans="1:8">
      <c r="A12" s="21"/>
      <c r="B12" s="26"/>
      <c r="C12" s="47"/>
      <c r="D12" s="29"/>
      <c r="E12" s="29"/>
      <c r="F12" s="29">
        <f t="shared" si="1"/>
        <v>0</v>
      </c>
      <c r="G12" s="28" t="str">
        <f t="shared" si="0"/>
        <v/>
      </c>
      <c r="H12" s="26"/>
    </row>
    <row r="13" ht="15" customHeight="1" spans="1:8">
      <c r="A13" s="21"/>
      <c r="B13" s="26"/>
      <c r="C13" s="47"/>
      <c r="D13" s="29"/>
      <c r="E13" s="29"/>
      <c r="F13" s="29">
        <f t="shared" si="1"/>
        <v>0</v>
      </c>
      <c r="G13" s="28" t="str">
        <f t="shared" si="0"/>
        <v/>
      </c>
      <c r="H13" s="26"/>
    </row>
    <row r="14" ht="15" customHeight="1" spans="1:8">
      <c r="A14" s="21"/>
      <c r="B14" s="26"/>
      <c r="C14" s="47"/>
      <c r="D14" s="29"/>
      <c r="E14" s="29"/>
      <c r="F14" s="29">
        <f t="shared" si="1"/>
        <v>0</v>
      </c>
      <c r="G14" s="28" t="str">
        <f t="shared" si="0"/>
        <v/>
      </c>
      <c r="H14" s="26"/>
    </row>
    <row r="15" ht="15" customHeight="1" spans="1:8">
      <c r="A15" s="21"/>
      <c r="B15" s="26"/>
      <c r="C15" s="47"/>
      <c r="D15" s="29"/>
      <c r="E15" s="29"/>
      <c r="F15" s="29">
        <f t="shared" si="1"/>
        <v>0</v>
      </c>
      <c r="G15" s="28" t="str">
        <f t="shared" si="0"/>
        <v/>
      </c>
      <c r="H15" s="26"/>
    </row>
    <row r="16" ht="15" customHeight="1" spans="1:8">
      <c r="A16" s="21"/>
      <c r="B16" s="26"/>
      <c r="C16" s="47"/>
      <c r="D16" s="29"/>
      <c r="E16" s="29"/>
      <c r="F16" s="29">
        <f t="shared" si="1"/>
        <v>0</v>
      </c>
      <c r="G16" s="28" t="str">
        <f t="shared" si="0"/>
        <v/>
      </c>
      <c r="H16" s="26"/>
    </row>
    <row r="17" ht="15" customHeight="1" spans="1:8">
      <c r="A17" s="21"/>
      <c r="B17" s="26"/>
      <c r="C17" s="47"/>
      <c r="D17" s="29"/>
      <c r="E17" s="29"/>
      <c r="F17" s="29">
        <f t="shared" si="1"/>
        <v>0</v>
      </c>
      <c r="G17" s="28" t="str">
        <f t="shared" si="0"/>
        <v/>
      </c>
      <c r="H17" s="26"/>
    </row>
    <row r="18" ht="15" customHeight="1" spans="1:8">
      <c r="A18" s="21"/>
      <c r="B18" s="26"/>
      <c r="C18" s="47"/>
      <c r="D18" s="29"/>
      <c r="E18" s="29"/>
      <c r="F18" s="29">
        <f t="shared" si="1"/>
        <v>0</v>
      </c>
      <c r="G18" s="28" t="str">
        <f t="shared" si="0"/>
        <v/>
      </c>
      <c r="H18" s="26"/>
    </row>
    <row r="19" ht="15" customHeight="1" spans="1:8">
      <c r="A19" s="21"/>
      <c r="B19" s="26"/>
      <c r="C19" s="47"/>
      <c r="D19" s="29"/>
      <c r="E19" s="29"/>
      <c r="F19" s="29">
        <f t="shared" si="1"/>
        <v>0</v>
      </c>
      <c r="G19" s="28" t="str">
        <f t="shared" si="0"/>
        <v/>
      </c>
      <c r="H19" s="26"/>
    </row>
    <row r="20" ht="15" customHeight="1" spans="1:8">
      <c r="A20" s="21"/>
      <c r="B20" s="26"/>
      <c r="C20" s="47"/>
      <c r="D20" s="29"/>
      <c r="E20" s="29"/>
      <c r="F20" s="29">
        <f t="shared" si="1"/>
        <v>0</v>
      </c>
      <c r="G20" s="28" t="str">
        <f t="shared" si="0"/>
        <v/>
      </c>
      <c r="H20" s="26"/>
    </row>
    <row r="21" ht="15" customHeight="1" spans="1:8">
      <c r="A21" s="21"/>
      <c r="B21" s="26"/>
      <c r="C21" s="47"/>
      <c r="D21" s="29"/>
      <c r="E21" s="29"/>
      <c r="F21" s="29">
        <f t="shared" si="1"/>
        <v>0</v>
      </c>
      <c r="G21" s="28" t="str">
        <f t="shared" si="0"/>
        <v/>
      </c>
      <c r="H21" s="26"/>
    </row>
    <row r="22" ht="15" customHeight="1" spans="1:8">
      <c r="A22" s="21"/>
      <c r="B22" s="26"/>
      <c r="C22" s="47"/>
      <c r="D22" s="29"/>
      <c r="E22" s="29"/>
      <c r="F22" s="29">
        <f t="shared" si="1"/>
        <v>0</v>
      </c>
      <c r="G22" s="28" t="str">
        <f t="shared" si="0"/>
        <v/>
      </c>
      <c r="H22" s="26"/>
    </row>
    <row r="23" ht="15" customHeight="1" spans="1:8">
      <c r="A23" s="21"/>
      <c r="B23" s="26"/>
      <c r="C23" s="47"/>
      <c r="D23" s="29"/>
      <c r="E23" s="29"/>
      <c r="F23" s="29">
        <f t="shared" si="1"/>
        <v>0</v>
      </c>
      <c r="G23" s="28" t="str">
        <f t="shared" si="0"/>
        <v/>
      </c>
      <c r="H23" s="26"/>
    </row>
    <row r="24" ht="15" customHeight="1" spans="1:8">
      <c r="A24" s="21"/>
      <c r="B24" s="26"/>
      <c r="C24" s="47"/>
      <c r="D24" s="29"/>
      <c r="E24" s="29"/>
      <c r="F24" s="29">
        <f t="shared" si="1"/>
        <v>0</v>
      </c>
      <c r="G24" s="28" t="str">
        <f t="shared" si="0"/>
        <v/>
      </c>
      <c r="H24" s="26"/>
    </row>
    <row r="25" ht="15" customHeight="1" spans="1:8">
      <c r="A25" s="21"/>
      <c r="B25" s="26"/>
      <c r="C25" s="47"/>
      <c r="D25" s="29"/>
      <c r="E25" s="29"/>
      <c r="F25" s="29">
        <f t="shared" si="1"/>
        <v>0</v>
      </c>
      <c r="G25" s="28" t="str">
        <f t="shared" si="0"/>
        <v/>
      </c>
      <c r="H25" s="26"/>
    </row>
    <row r="26" ht="15" customHeight="1" spans="1:8">
      <c r="A26" s="21"/>
      <c r="B26" s="26"/>
      <c r="C26" s="47"/>
      <c r="D26" s="29"/>
      <c r="E26" s="29"/>
      <c r="F26" s="29">
        <f t="shared" si="1"/>
        <v>0</v>
      </c>
      <c r="G26" s="28" t="str">
        <f t="shared" si="0"/>
        <v/>
      </c>
      <c r="H26" s="26"/>
    </row>
    <row r="27" ht="15" customHeight="1" spans="1:8">
      <c r="A27" s="21"/>
      <c r="B27" s="26"/>
      <c r="C27" s="47"/>
      <c r="D27" s="29"/>
      <c r="E27" s="29"/>
      <c r="F27" s="29">
        <f t="shared" si="1"/>
        <v>0</v>
      </c>
      <c r="G27" s="28" t="str">
        <f t="shared" si="0"/>
        <v/>
      </c>
      <c r="H27" s="26"/>
    </row>
    <row r="28" ht="15" customHeight="1" spans="1:8">
      <c r="A28" s="21"/>
      <c r="B28" s="26"/>
      <c r="C28" s="47"/>
      <c r="D28" s="29"/>
      <c r="E28" s="29"/>
      <c r="F28" s="29">
        <f t="shared" si="1"/>
        <v>0</v>
      </c>
      <c r="G28" s="28" t="str">
        <f t="shared" si="0"/>
        <v/>
      </c>
      <c r="H28" s="26"/>
    </row>
    <row r="29" ht="15" customHeight="1" spans="1:8">
      <c r="A29" s="30" t="s">
        <v>146</v>
      </c>
      <c r="B29" s="31"/>
      <c r="C29" s="47"/>
      <c r="D29" s="29">
        <f>SUM(D6:D28)</f>
        <v>0</v>
      </c>
      <c r="E29" s="29">
        <f>SUM(E6:E28)</f>
        <v>0</v>
      </c>
      <c r="F29" s="29">
        <f>SUM(F6:F28)</f>
        <v>0</v>
      </c>
      <c r="G29" s="28" t="str">
        <f t="shared" si="0"/>
        <v/>
      </c>
      <c r="H29" s="26"/>
    </row>
    <row r="30" ht="15" customHeight="1" spans="1:8">
      <c r="A30" s="30" t="s">
        <v>3818</v>
      </c>
      <c r="B30" s="31"/>
      <c r="C30" s="47"/>
      <c r="D30" s="29"/>
      <c r="E30" s="29"/>
      <c r="F30" s="29"/>
      <c r="G30" s="28" t="str">
        <f t="shared" si="0"/>
        <v/>
      </c>
      <c r="H30" s="26"/>
    </row>
    <row r="31" ht="15" customHeight="1" spans="1:8">
      <c r="A31" s="30" t="s">
        <v>3834</v>
      </c>
      <c r="B31" s="31"/>
      <c r="C31" s="47"/>
      <c r="D31" s="29">
        <f>D29-D30</f>
        <v>0</v>
      </c>
      <c r="E31" s="29">
        <f>E29-E30</f>
        <v>0</v>
      </c>
      <c r="F31" s="29">
        <f>F29-F30</f>
        <v>0</v>
      </c>
      <c r="G31" s="28" t="str">
        <f t="shared" si="0"/>
        <v/>
      </c>
      <c r="H31" s="26"/>
    </row>
  </sheetData>
  <mergeCells count="3">
    <mergeCell ref="A29:B29"/>
    <mergeCell ref="A30:B30"/>
    <mergeCell ref="A31:B31"/>
  </mergeCells>
  <hyperlinks>
    <hyperlink ref="A2" location="表4非流资汇总!B28" display="返回"/>
    <hyperlink ref="B2" location="索引!D3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L31"/>
  <sheetViews>
    <sheetView zoomScaleSheetLayoutView="85" workbookViewId="0">
      <selection activeCell="O7" sqref="O7"/>
    </sheetView>
  </sheetViews>
  <sheetFormatPr defaultColWidth="9" defaultRowHeight="15.75"/>
  <cols>
    <col min="1" max="1" width="4.6" style="33" customWidth="1"/>
    <col min="2" max="2" width="18.2" style="33" customWidth="1"/>
    <col min="3" max="3" width="9.5" style="33" customWidth="1"/>
    <col min="4" max="4" width="13" style="33" customWidth="1"/>
    <col min="5" max="5" width="9.6" style="33" customWidth="1"/>
    <col min="6" max="6" width="13.6" style="33" customWidth="1"/>
    <col min="7" max="7" width="9.6" style="33" customWidth="1" outlineLevel="1"/>
    <col min="8" max="9" width="13.6" style="33" customWidth="1" outlineLevel="1"/>
    <col min="10" max="10" width="6.7" style="33" customWidth="1" outlineLevel="1"/>
    <col min="11" max="11" width="8.6" style="33" customWidth="1" outlineLevel="1"/>
    <col min="12" max="16384" width="9" style="33"/>
  </cols>
  <sheetData>
    <row r="1" ht="24.9" customHeight="1" spans="1:11">
      <c r="A1" s="42" t="s">
        <v>5813</v>
      </c>
      <c r="B1" s="43"/>
      <c r="C1" s="43"/>
      <c r="D1" s="43"/>
      <c r="E1" s="43"/>
      <c r="F1" s="44"/>
      <c r="G1" s="44"/>
      <c r="H1" s="44"/>
      <c r="I1" s="44"/>
      <c r="J1" s="44"/>
      <c r="K1" s="44"/>
    </row>
    <row r="2" ht="14.1" customHeight="1" spans="1:11">
      <c r="A2" s="4" t="s">
        <v>131</v>
      </c>
      <c r="B2" s="4" t="s">
        <v>0</v>
      </c>
      <c r="C2" s="5"/>
      <c r="D2" s="5"/>
      <c r="E2" s="5"/>
      <c r="F2" s="5"/>
      <c r="G2" s="5"/>
      <c r="H2" s="5"/>
      <c r="I2" s="5"/>
      <c r="J2" s="5"/>
      <c r="K2" s="32" t="s">
        <v>5814</v>
      </c>
    </row>
    <row r="3" ht="14.1" customHeight="1" spans="1:11">
      <c r="A3" s="45" t="e">
        <f>#REF!</f>
        <v>#REF!</v>
      </c>
      <c r="B3" s="45"/>
      <c r="C3" s="45"/>
      <c r="D3" s="45"/>
      <c r="E3" s="45"/>
      <c r="F3" s="45"/>
      <c r="G3" s="45"/>
      <c r="H3" s="45"/>
      <c r="I3" s="45"/>
      <c r="J3" s="45"/>
      <c r="K3" s="45"/>
    </row>
    <row r="4" ht="14.1" customHeight="1" spans="1:11">
      <c r="A4" s="5" t="str">
        <f>封面!D7&amp;封面!F7</f>
        <v>被评估方：</v>
      </c>
      <c r="B4" s="5"/>
      <c r="C4" s="5"/>
      <c r="D4" s="5"/>
      <c r="E4" s="5"/>
      <c r="F4" s="5"/>
      <c r="G4" s="5"/>
      <c r="H4" s="5"/>
      <c r="I4" s="5"/>
      <c r="J4" s="5"/>
      <c r="K4" s="32" t="s">
        <v>133</v>
      </c>
    </row>
    <row r="5" ht="15" customHeight="1" spans="1:11">
      <c r="A5" s="46" t="s">
        <v>134</v>
      </c>
      <c r="B5" s="46" t="s">
        <v>5815</v>
      </c>
      <c r="C5" s="46" t="s">
        <v>5791</v>
      </c>
      <c r="D5" s="46" t="s">
        <v>5816</v>
      </c>
      <c r="E5" s="46" t="s">
        <v>5817</v>
      </c>
      <c r="F5" s="46" t="s">
        <v>139</v>
      </c>
      <c r="G5" s="46" t="s">
        <v>5818</v>
      </c>
      <c r="H5" s="46" t="s">
        <v>140</v>
      </c>
      <c r="I5" s="46" t="s">
        <v>141</v>
      </c>
      <c r="J5" s="46" t="s">
        <v>142</v>
      </c>
      <c r="K5" s="22" t="s">
        <v>143</v>
      </c>
    </row>
    <row r="6" ht="15" customHeight="1" spans="1:12">
      <c r="A6" s="21"/>
      <c r="B6" s="80"/>
      <c r="C6" s="47"/>
      <c r="D6" s="104"/>
      <c r="E6" s="21"/>
      <c r="F6" s="70"/>
      <c r="G6" s="21"/>
      <c r="H6" s="29"/>
      <c r="I6" s="29">
        <f>H6-F6</f>
        <v>0</v>
      </c>
      <c r="J6" s="28" t="str">
        <f t="shared" ref="J6:J31" si="0">IF(OR(F6&lt;=0,F6=""),"",(H6-F6)/F6*100)</f>
        <v/>
      </c>
      <c r="K6" s="26"/>
      <c r="L6" s="103"/>
    </row>
    <row r="7" ht="15" customHeight="1" spans="1:12">
      <c r="A7" s="21"/>
      <c r="B7" s="80"/>
      <c r="C7" s="47"/>
      <c r="D7" s="105"/>
      <c r="E7" s="21"/>
      <c r="F7" s="70"/>
      <c r="G7" s="21"/>
      <c r="H7" s="29"/>
      <c r="I7" s="29">
        <f>H7-F7</f>
        <v>0</v>
      </c>
      <c r="J7" s="28" t="str">
        <f t="shared" si="0"/>
        <v/>
      </c>
      <c r="K7" s="26"/>
      <c r="L7" s="103"/>
    </row>
    <row r="8" ht="15" customHeight="1" spans="1:12">
      <c r="A8" s="21"/>
      <c r="B8" s="26"/>
      <c r="C8" s="47"/>
      <c r="D8" s="28"/>
      <c r="E8" s="21"/>
      <c r="F8" s="29"/>
      <c r="G8" s="21"/>
      <c r="H8" s="29"/>
      <c r="I8" s="29"/>
      <c r="J8" s="28" t="str">
        <f t="shared" si="0"/>
        <v/>
      </c>
      <c r="K8" s="26"/>
      <c r="L8" s="103"/>
    </row>
    <row r="9" ht="15" customHeight="1" spans="1:11">
      <c r="A9" s="21"/>
      <c r="B9" s="26"/>
      <c r="C9" s="47"/>
      <c r="D9" s="28"/>
      <c r="E9" s="21"/>
      <c r="F9" s="29"/>
      <c r="G9" s="21"/>
      <c r="H9" s="29"/>
      <c r="I9" s="29"/>
      <c r="J9" s="28" t="str">
        <f t="shared" si="0"/>
        <v/>
      </c>
      <c r="K9" s="26"/>
    </row>
    <row r="10" ht="15" customHeight="1" spans="1:11">
      <c r="A10" s="21"/>
      <c r="B10" s="26"/>
      <c r="C10" s="47"/>
      <c r="D10" s="28"/>
      <c r="E10" s="21"/>
      <c r="F10" s="29"/>
      <c r="G10" s="21"/>
      <c r="H10" s="29"/>
      <c r="I10" s="29"/>
      <c r="J10" s="28" t="str">
        <f t="shared" si="0"/>
        <v/>
      </c>
      <c r="K10" s="26"/>
    </row>
    <row r="11" ht="15" customHeight="1" spans="1:11">
      <c r="A11" s="21"/>
      <c r="B11" s="26"/>
      <c r="C11" s="47"/>
      <c r="D11" s="28"/>
      <c r="E11" s="21"/>
      <c r="F11" s="29"/>
      <c r="G11" s="21"/>
      <c r="H11" s="29"/>
      <c r="I11" s="29"/>
      <c r="J11" s="28" t="str">
        <f t="shared" si="0"/>
        <v/>
      </c>
      <c r="K11" s="26"/>
    </row>
    <row r="12" ht="15" customHeight="1" spans="1:11">
      <c r="A12" s="21"/>
      <c r="B12" s="26"/>
      <c r="C12" s="47"/>
      <c r="D12" s="28"/>
      <c r="E12" s="21"/>
      <c r="F12" s="29"/>
      <c r="G12" s="21"/>
      <c r="H12" s="29"/>
      <c r="I12" s="29"/>
      <c r="J12" s="28" t="str">
        <f t="shared" si="0"/>
        <v/>
      </c>
      <c r="K12" s="26"/>
    </row>
    <row r="13" ht="15" customHeight="1" spans="1:11">
      <c r="A13" s="21"/>
      <c r="B13" s="26"/>
      <c r="C13" s="47"/>
      <c r="D13" s="28"/>
      <c r="E13" s="21"/>
      <c r="F13" s="29"/>
      <c r="G13" s="21"/>
      <c r="H13" s="29"/>
      <c r="I13" s="29"/>
      <c r="J13" s="28" t="str">
        <f t="shared" si="0"/>
        <v/>
      </c>
      <c r="K13" s="26"/>
    </row>
    <row r="14" ht="15" customHeight="1" spans="1:11">
      <c r="A14" s="21"/>
      <c r="B14" s="26"/>
      <c r="C14" s="47"/>
      <c r="D14" s="28"/>
      <c r="E14" s="21"/>
      <c r="F14" s="29"/>
      <c r="G14" s="21"/>
      <c r="H14" s="29"/>
      <c r="I14" s="29"/>
      <c r="J14" s="28" t="str">
        <f t="shared" si="0"/>
        <v/>
      </c>
      <c r="K14" s="26"/>
    </row>
    <row r="15" ht="15" customHeight="1" spans="1:11">
      <c r="A15" s="21"/>
      <c r="B15" s="26"/>
      <c r="C15" s="47"/>
      <c r="D15" s="28"/>
      <c r="E15" s="21"/>
      <c r="F15" s="29"/>
      <c r="G15" s="21"/>
      <c r="H15" s="29"/>
      <c r="I15" s="29"/>
      <c r="J15" s="28" t="str">
        <f t="shared" si="0"/>
        <v/>
      </c>
      <c r="K15" s="26"/>
    </row>
    <row r="16" ht="15" customHeight="1" spans="1:11">
      <c r="A16" s="21"/>
      <c r="B16" s="26"/>
      <c r="C16" s="47"/>
      <c r="D16" s="28"/>
      <c r="E16" s="21"/>
      <c r="F16" s="29"/>
      <c r="G16" s="21"/>
      <c r="H16" s="29"/>
      <c r="I16" s="29"/>
      <c r="J16" s="28" t="str">
        <f t="shared" si="0"/>
        <v/>
      </c>
      <c r="K16" s="26"/>
    </row>
    <row r="17" ht="15" customHeight="1" spans="1:11">
      <c r="A17" s="21"/>
      <c r="B17" s="26"/>
      <c r="C17" s="47"/>
      <c r="D17" s="28"/>
      <c r="E17" s="21"/>
      <c r="F17" s="29"/>
      <c r="G17" s="21"/>
      <c r="H17" s="29"/>
      <c r="I17" s="29"/>
      <c r="J17" s="28" t="str">
        <f t="shared" si="0"/>
        <v/>
      </c>
      <c r="K17" s="26"/>
    </row>
    <row r="18" ht="15" customHeight="1" spans="1:11">
      <c r="A18" s="21"/>
      <c r="B18" s="26"/>
      <c r="C18" s="47"/>
      <c r="D18" s="28"/>
      <c r="E18" s="21"/>
      <c r="F18" s="29"/>
      <c r="G18" s="21"/>
      <c r="H18" s="29"/>
      <c r="I18" s="29"/>
      <c r="J18" s="28" t="str">
        <f t="shared" si="0"/>
        <v/>
      </c>
      <c r="K18" s="26"/>
    </row>
    <row r="19" ht="15" customHeight="1" spans="1:11">
      <c r="A19" s="21"/>
      <c r="B19" s="26"/>
      <c r="C19" s="47"/>
      <c r="D19" s="28"/>
      <c r="E19" s="21"/>
      <c r="F19" s="29"/>
      <c r="G19" s="21"/>
      <c r="H19" s="29"/>
      <c r="I19" s="29"/>
      <c r="J19" s="28" t="str">
        <f t="shared" si="0"/>
        <v/>
      </c>
      <c r="K19" s="26"/>
    </row>
    <row r="20" ht="15" customHeight="1" spans="1:11">
      <c r="A20" s="21"/>
      <c r="B20" s="26"/>
      <c r="C20" s="47"/>
      <c r="D20" s="28"/>
      <c r="E20" s="21"/>
      <c r="F20" s="29"/>
      <c r="G20" s="21"/>
      <c r="H20" s="29"/>
      <c r="I20" s="29"/>
      <c r="J20" s="28" t="str">
        <f t="shared" si="0"/>
        <v/>
      </c>
      <c r="K20" s="26"/>
    </row>
    <row r="21" ht="15" customHeight="1" spans="1:11">
      <c r="A21" s="21"/>
      <c r="B21" s="26"/>
      <c r="C21" s="47"/>
      <c r="D21" s="28"/>
      <c r="E21" s="21"/>
      <c r="F21" s="29"/>
      <c r="G21" s="21"/>
      <c r="H21" s="29"/>
      <c r="I21" s="29"/>
      <c r="J21" s="28" t="str">
        <f t="shared" si="0"/>
        <v/>
      </c>
      <c r="K21" s="26"/>
    </row>
    <row r="22" ht="15" customHeight="1" spans="1:11">
      <c r="A22" s="21"/>
      <c r="B22" s="26"/>
      <c r="C22" s="47"/>
      <c r="D22" s="28"/>
      <c r="E22" s="21"/>
      <c r="F22" s="29"/>
      <c r="G22" s="21"/>
      <c r="H22" s="29"/>
      <c r="I22" s="29"/>
      <c r="J22" s="28" t="str">
        <f t="shared" si="0"/>
        <v/>
      </c>
      <c r="K22" s="26"/>
    </row>
    <row r="23" ht="15" customHeight="1" spans="1:11">
      <c r="A23" s="21"/>
      <c r="B23" s="26"/>
      <c r="C23" s="47"/>
      <c r="D23" s="28"/>
      <c r="E23" s="21"/>
      <c r="F23" s="29"/>
      <c r="G23" s="21"/>
      <c r="H23" s="29"/>
      <c r="I23" s="29"/>
      <c r="J23" s="28" t="str">
        <f t="shared" si="0"/>
        <v/>
      </c>
      <c r="K23" s="26"/>
    </row>
    <row r="24" ht="15" customHeight="1" spans="1:11">
      <c r="A24" s="21"/>
      <c r="B24" s="26"/>
      <c r="C24" s="47"/>
      <c r="D24" s="28"/>
      <c r="E24" s="21"/>
      <c r="F24" s="29"/>
      <c r="G24" s="21"/>
      <c r="H24" s="29"/>
      <c r="I24" s="29"/>
      <c r="J24" s="28" t="str">
        <f t="shared" si="0"/>
        <v/>
      </c>
      <c r="K24" s="26"/>
    </row>
    <row r="25" ht="15" customHeight="1" spans="1:11">
      <c r="A25" s="21"/>
      <c r="B25" s="26"/>
      <c r="C25" s="47"/>
      <c r="D25" s="28"/>
      <c r="E25" s="21"/>
      <c r="F25" s="29"/>
      <c r="G25" s="21"/>
      <c r="H25" s="29"/>
      <c r="I25" s="29"/>
      <c r="J25" s="28" t="str">
        <f t="shared" si="0"/>
        <v/>
      </c>
      <c r="K25" s="26"/>
    </row>
    <row r="26" ht="15" customHeight="1" spans="1:11">
      <c r="A26" s="21"/>
      <c r="B26" s="26"/>
      <c r="C26" s="47"/>
      <c r="D26" s="28"/>
      <c r="E26" s="21"/>
      <c r="F26" s="29"/>
      <c r="G26" s="21"/>
      <c r="H26" s="29"/>
      <c r="I26" s="29"/>
      <c r="J26" s="28" t="str">
        <f t="shared" si="0"/>
        <v/>
      </c>
      <c r="K26" s="26"/>
    </row>
    <row r="27" ht="15" customHeight="1" spans="1:11">
      <c r="A27" s="21"/>
      <c r="B27" s="26"/>
      <c r="C27" s="47"/>
      <c r="D27" s="28"/>
      <c r="E27" s="21"/>
      <c r="F27" s="29"/>
      <c r="G27" s="21"/>
      <c r="H27" s="29"/>
      <c r="I27" s="29"/>
      <c r="J27" s="28" t="str">
        <f t="shared" si="0"/>
        <v/>
      </c>
      <c r="K27" s="26"/>
    </row>
    <row r="28" ht="15" customHeight="1" spans="1:11">
      <c r="A28" s="21"/>
      <c r="B28" s="26"/>
      <c r="C28" s="47"/>
      <c r="D28" s="28"/>
      <c r="E28" s="21"/>
      <c r="F28" s="29"/>
      <c r="G28" s="21"/>
      <c r="H28" s="29"/>
      <c r="I28" s="29"/>
      <c r="J28" s="28" t="str">
        <f t="shared" si="0"/>
        <v/>
      </c>
      <c r="K28" s="26"/>
    </row>
    <row r="29" ht="15" customHeight="1" spans="1:11">
      <c r="A29" s="21"/>
      <c r="B29" s="26"/>
      <c r="C29" s="47"/>
      <c r="D29" s="28"/>
      <c r="E29" s="21"/>
      <c r="F29" s="29"/>
      <c r="G29" s="21"/>
      <c r="H29" s="29"/>
      <c r="I29" s="29"/>
      <c r="J29" s="28" t="str">
        <f t="shared" si="0"/>
        <v/>
      </c>
      <c r="K29" s="26"/>
    </row>
    <row r="30" ht="15" customHeight="1" spans="1:11">
      <c r="A30" s="21"/>
      <c r="B30" s="26"/>
      <c r="C30" s="47"/>
      <c r="D30" s="28"/>
      <c r="E30" s="21"/>
      <c r="F30" s="29"/>
      <c r="G30" s="21"/>
      <c r="H30" s="29"/>
      <c r="I30" s="29"/>
      <c r="J30" s="28" t="str">
        <f t="shared" si="0"/>
        <v/>
      </c>
      <c r="K30" s="26"/>
    </row>
    <row r="31" ht="15" customHeight="1" spans="1:11">
      <c r="A31" s="48" t="s">
        <v>146</v>
      </c>
      <c r="B31" s="49"/>
      <c r="C31" s="47"/>
      <c r="D31" s="29">
        <f>SUM(D6:D30)</f>
        <v>0</v>
      </c>
      <c r="E31" s="21"/>
      <c r="F31" s="29">
        <f>SUM(F6:F30)</f>
        <v>0</v>
      </c>
      <c r="G31" s="21"/>
      <c r="H31" s="29">
        <f>SUM(H6:H30)</f>
        <v>0</v>
      </c>
      <c r="I31" s="29">
        <f>SUM(I6:I30)</f>
        <v>0</v>
      </c>
      <c r="J31" s="28" t="str">
        <f t="shared" si="0"/>
        <v/>
      </c>
      <c r="K31" s="26"/>
    </row>
  </sheetData>
  <hyperlinks>
    <hyperlink ref="A2" location="表4非流资汇总!B29" display="返回"/>
    <hyperlink ref="B2" location="索引!D32"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H31"/>
  <sheetViews>
    <sheetView zoomScaleSheetLayoutView="85" workbookViewId="0">
      <selection activeCell="O7" sqref="O7"/>
    </sheetView>
  </sheetViews>
  <sheetFormatPr defaultColWidth="9" defaultRowHeight="15.75" outlineLevelCol="7"/>
  <cols>
    <col min="1" max="1" width="6.6" style="33" customWidth="1"/>
    <col min="2" max="2" width="24.4" style="33" customWidth="1"/>
    <col min="3" max="3" width="10.6" style="33" customWidth="1"/>
    <col min="4" max="5" width="18.1" style="33" customWidth="1"/>
    <col min="6" max="6" width="18.1" style="33" customWidth="1" outlineLevel="1"/>
    <col min="7" max="7" width="10.2" style="33" customWidth="1" outlineLevel="1"/>
    <col min="8" max="8" width="14.1" style="33" customWidth="1" outlineLevel="1"/>
    <col min="9" max="16384" width="9" style="33"/>
  </cols>
  <sheetData>
    <row r="1" ht="24.9" customHeight="1" spans="1:8">
      <c r="A1" s="42" t="s">
        <v>5819</v>
      </c>
      <c r="B1" s="43"/>
      <c r="C1" s="43"/>
      <c r="D1" s="44"/>
      <c r="E1" s="44"/>
      <c r="F1" s="44"/>
      <c r="G1" s="44"/>
      <c r="H1" s="44"/>
    </row>
    <row r="2" ht="14.1" customHeight="1" spans="1:8">
      <c r="A2" s="4" t="s">
        <v>131</v>
      </c>
      <c r="B2" s="4" t="s">
        <v>0</v>
      </c>
      <c r="C2" s="5"/>
      <c r="D2" s="5"/>
      <c r="E2" s="5"/>
      <c r="F2" s="5"/>
      <c r="G2" s="5"/>
      <c r="H2" s="32" t="s">
        <v>5820</v>
      </c>
    </row>
    <row r="3" ht="14.1" customHeight="1" spans="1:8">
      <c r="A3" s="45" t="e">
        <f>#REF!</f>
        <v>#REF!</v>
      </c>
      <c r="B3" s="45"/>
      <c r="C3" s="45"/>
      <c r="D3" s="45"/>
      <c r="E3" s="45"/>
      <c r="F3" s="45"/>
      <c r="G3" s="45"/>
      <c r="H3" s="45"/>
    </row>
    <row r="4" ht="14.1" customHeight="1" spans="1:8">
      <c r="A4" s="5" t="str">
        <f>封面!D7&amp;封面!F7</f>
        <v>被评估方：</v>
      </c>
      <c r="B4" s="5"/>
      <c r="C4" s="5"/>
      <c r="D4" s="5"/>
      <c r="E4" s="5"/>
      <c r="F4" s="5"/>
      <c r="G4" s="5"/>
      <c r="H4" s="32" t="s">
        <v>133</v>
      </c>
    </row>
    <row r="5" ht="15" customHeight="1" spans="1:8">
      <c r="A5" s="46" t="s">
        <v>134</v>
      </c>
      <c r="B5" s="46" t="s">
        <v>5800</v>
      </c>
      <c r="C5" s="46" t="s">
        <v>233</v>
      </c>
      <c r="D5" s="46" t="s">
        <v>139</v>
      </c>
      <c r="E5" s="46" t="s">
        <v>140</v>
      </c>
      <c r="F5" s="46" t="s">
        <v>141</v>
      </c>
      <c r="G5" s="46" t="s">
        <v>142</v>
      </c>
      <c r="H5" s="22" t="s">
        <v>143</v>
      </c>
    </row>
    <row r="6" ht="15" customHeight="1" spans="1:8">
      <c r="A6" s="21"/>
      <c r="B6" s="103"/>
      <c r="C6" s="67"/>
      <c r="D6" s="70"/>
      <c r="E6" s="29"/>
      <c r="F6" s="29">
        <f>E6-D6</f>
        <v>0</v>
      </c>
      <c r="G6" s="28" t="str">
        <f t="shared" ref="G6:G31" si="0">IF(OR(D6&lt;=0,D6=""),"",(E6-D6)/D6*100)</f>
        <v/>
      </c>
      <c r="H6" s="26"/>
    </row>
    <row r="7" ht="15" customHeight="1" spans="1:8">
      <c r="A7" s="21"/>
      <c r="B7" s="26"/>
      <c r="C7" s="47"/>
      <c r="D7" s="29"/>
      <c r="E7" s="29"/>
      <c r="F7" s="29"/>
      <c r="G7" s="28" t="str">
        <f t="shared" si="0"/>
        <v/>
      </c>
      <c r="H7" s="26"/>
    </row>
    <row r="8" ht="15" customHeight="1" spans="1:8">
      <c r="A8" s="21"/>
      <c r="B8" s="26"/>
      <c r="C8" s="47"/>
      <c r="D8" s="29"/>
      <c r="E8" s="29"/>
      <c r="F8" s="29"/>
      <c r="G8" s="28" t="str">
        <f t="shared" si="0"/>
        <v/>
      </c>
      <c r="H8" s="26"/>
    </row>
    <row r="9" ht="15" customHeight="1" spans="1:8">
      <c r="A9" s="21"/>
      <c r="B9" s="26"/>
      <c r="C9" s="47"/>
      <c r="D9" s="29"/>
      <c r="E9" s="29"/>
      <c r="F9" s="29"/>
      <c r="G9" s="28" t="str">
        <f t="shared" si="0"/>
        <v/>
      </c>
      <c r="H9" s="26"/>
    </row>
    <row r="10" ht="15" customHeight="1" spans="1:8">
      <c r="A10" s="21"/>
      <c r="B10" s="26"/>
      <c r="C10" s="47"/>
      <c r="D10" s="29"/>
      <c r="E10" s="29"/>
      <c r="F10" s="29"/>
      <c r="G10" s="28" t="str">
        <f t="shared" si="0"/>
        <v/>
      </c>
      <c r="H10" s="26"/>
    </row>
    <row r="11" ht="15" customHeight="1" spans="1:8">
      <c r="A11" s="21"/>
      <c r="B11" s="26"/>
      <c r="C11" s="47"/>
      <c r="D11" s="29"/>
      <c r="E11" s="29"/>
      <c r="F11" s="29"/>
      <c r="G11" s="28" t="str">
        <f t="shared" si="0"/>
        <v/>
      </c>
      <c r="H11" s="26"/>
    </row>
    <row r="12" ht="15" customHeight="1" spans="1:8">
      <c r="A12" s="21"/>
      <c r="B12" s="26"/>
      <c r="C12" s="47"/>
      <c r="D12" s="29"/>
      <c r="E12" s="29"/>
      <c r="F12" s="29"/>
      <c r="G12" s="28" t="str">
        <f t="shared" si="0"/>
        <v/>
      </c>
      <c r="H12" s="26"/>
    </row>
    <row r="13" ht="15" customHeight="1" spans="1:8">
      <c r="A13" s="21"/>
      <c r="B13" s="26"/>
      <c r="C13" s="47"/>
      <c r="D13" s="29"/>
      <c r="E13" s="29"/>
      <c r="F13" s="29"/>
      <c r="G13" s="28" t="str">
        <f t="shared" si="0"/>
        <v/>
      </c>
      <c r="H13" s="26"/>
    </row>
    <row r="14" ht="15" customHeight="1" spans="1:8">
      <c r="A14" s="21"/>
      <c r="B14" s="26"/>
      <c r="C14" s="47"/>
      <c r="D14" s="29"/>
      <c r="E14" s="29"/>
      <c r="F14" s="29"/>
      <c r="G14" s="28" t="str">
        <f t="shared" si="0"/>
        <v/>
      </c>
      <c r="H14" s="26"/>
    </row>
    <row r="15" ht="15" customHeight="1" spans="1:8">
      <c r="A15" s="21"/>
      <c r="B15" s="26"/>
      <c r="C15" s="47"/>
      <c r="D15" s="29"/>
      <c r="E15" s="29"/>
      <c r="F15" s="29"/>
      <c r="G15" s="28" t="str">
        <f t="shared" si="0"/>
        <v/>
      </c>
      <c r="H15" s="26"/>
    </row>
    <row r="16" ht="15" customHeight="1" spans="1:8">
      <c r="A16" s="21"/>
      <c r="B16" s="26"/>
      <c r="C16" s="47"/>
      <c r="D16" s="29"/>
      <c r="E16" s="29"/>
      <c r="F16" s="29"/>
      <c r="G16" s="28" t="str">
        <f t="shared" si="0"/>
        <v/>
      </c>
      <c r="H16" s="26"/>
    </row>
    <row r="17" ht="15" customHeight="1" spans="1:8">
      <c r="A17" s="21"/>
      <c r="B17" s="26"/>
      <c r="C17" s="47"/>
      <c r="D17" s="29"/>
      <c r="E17" s="29"/>
      <c r="F17" s="29"/>
      <c r="G17" s="28" t="str">
        <f t="shared" si="0"/>
        <v/>
      </c>
      <c r="H17" s="26"/>
    </row>
    <row r="18" ht="15" customHeight="1" spans="1:8">
      <c r="A18" s="21"/>
      <c r="B18" s="26"/>
      <c r="C18" s="47"/>
      <c r="D18" s="29"/>
      <c r="E18" s="29"/>
      <c r="F18" s="29"/>
      <c r="G18" s="28" t="str">
        <f t="shared" si="0"/>
        <v/>
      </c>
      <c r="H18" s="26"/>
    </row>
    <row r="19" ht="15" customHeight="1" spans="1:8">
      <c r="A19" s="21"/>
      <c r="B19" s="26"/>
      <c r="C19" s="47"/>
      <c r="D19" s="29"/>
      <c r="E19" s="29"/>
      <c r="F19" s="29"/>
      <c r="G19" s="28" t="str">
        <f t="shared" si="0"/>
        <v/>
      </c>
      <c r="H19" s="26"/>
    </row>
    <row r="20" ht="15" customHeight="1" spans="1:8">
      <c r="A20" s="21"/>
      <c r="B20" s="26"/>
      <c r="C20" s="47"/>
      <c r="D20" s="29"/>
      <c r="E20" s="29"/>
      <c r="F20" s="29"/>
      <c r="G20" s="28" t="str">
        <f t="shared" si="0"/>
        <v/>
      </c>
      <c r="H20" s="26"/>
    </row>
    <row r="21" ht="15" customHeight="1" spans="1:8">
      <c r="A21" s="21"/>
      <c r="B21" s="26"/>
      <c r="C21" s="47"/>
      <c r="D21" s="29"/>
      <c r="E21" s="29"/>
      <c r="F21" s="29"/>
      <c r="G21" s="28" t="str">
        <f t="shared" si="0"/>
        <v/>
      </c>
      <c r="H21" s="26"/>
    </row>
    <row r="22" ht="15" customHeight="1" spans="1:8">
      <c r="A22" s="21"/>
      <c r="B22" s="26"/>
      <c r="C22" s="47"/>
      <c r="D22" s="29"/>
      <c r="E22" s="29"/>
      <c r="F22" s="29"/>
      <c r="G22" s="28" t="str">
        <f t="shared" si="0"/>
        <v/>
      </c>
      <c r="H22" s="26"/>
    </row>
    <row r="23" ht="15" customHeight="1" spans="1:8">
      <c r="A23" s="21"/>
      <c r="B23" s="26"/>
      <c r="C23" s="47"/>
      <c r="D23" s="29"/>
      <c r="E23" s="29"/>
      <c r="F23" s="29"/>
      <c r="G23" s="28" t="str">
        <f t="shared" si="0"/>
        <v/>
      </c>
      <c r="H23" s="26"/>
    </row>
    <row r="24" ht="15" customHeight="1" spans="1:8">
      <c r="A24" s="21"/>
      <c r="B24" s="26"/>
      <c r="C24" s="47"/>
      <c r="D24" s="29"/>
      <c r="E24" s="29"/>
      <c r="F24" s="29"/>
      <c r="G24" s="28" t="str">
        <f t="shared" si="0"/>
        <v/>
      </c>
      <c r="H24" s="26"/>
    </row>
    <row r="25" ht="15" customHeight="1" spans="1:8">
      <c r="A25" s="21"/>
      <c r="B25" s="26"/>
      <c r="C25" s="47"/>
      <c r="D25" s="29"/>
      <c r="E25" s="29"/>
      <c r="F25" s="29"/>
      <c r="G25" s="28" t="str">
        <f t="shared" si="0"/>
        <v/>
      </c>
      <c r="H25" s="26"/>
    </row>
    <row r="26" ht="15" customHeight="1" spans="1:8">
      <c r="A26" s="21"/>
      <c r="B26" s="26"/>
      <c r="C26" s="47"/>
      <c r="D26" s="29"/>
      <c r="E26" s="29"/>
      <c r="F26" s="29"/>
      <c r="G26" s="28" t="str">
        <f t="shared" si="0"/>
        <v/>
      </c>
      <c r="H26" s="26"/>
    </row>
    <row r="27" ht="15" customHeight="1" spans="1:8">
      <c r="A27" s="21"/>
      <c r="B27" s="26"/>
      <c r="C27" s="47"/>
      <c r="D27" s="29"/>
      <c r="E27" s="29"/>
      <c r="F27" s="29"/>
      <c r="G27" s="28" t="str">
        <f t="shared" si="0"/>
        <v/>
      </c>
      <c r="H27" s="26"/>
    </row>
    <row r="28" ht="15" customHeight="1" spans="1:8">
      <c r="A28" s="21"/>
      <c r="B28" s="26"/>
      <c r="C28" s="47"/>
      <c r="D28" s="29"/>
      <c r="E28" s="29"/>
      <c r="F28" s="29"/>
      <c r="G28" s="28" t="str">
        <f t="shared" si="0"/>
        <v/>
      </c>
      <c r="H28" s="26"/>
    </row>
    <row r="29" ht="15" customHeight="1" spans="1:8">
      <c r="A29" s="21"/>
      <c r="B29" s="26"/>
      <c r="C29" s="47"/>
      <c r="D29" s="29"/>
      <c r="E29" s="29"/>
      <c r="F29" s="29"/>
      <c r="G29" s="28" t="str">
        <f t="shared" si="0"/>
        <v/>
      </c>
      <c r="H29" s="26"/>
    </row>
    <row r="30" ht="15" customHeight="1" spans="1:8">
      <c r="A30" s="21"/>
      <c r="B30" s="26"/>
      <c r="C30" s="47"/>
      <c r="D30" s="29"/>
      <c r="E30" s="29"/>
      <c r="F30" s="29"/>
      <c r="G30" s="28" t="str">
        <f t="shared" si="0"/>
        <v/>
      </c>
      <c r="H30" s="26"/>
    </row>
    <row r="31" ht="15" customHeight="1" spans="1:8">
      <c r="A31" s="48" t="s">
        <v>146</v>
      </c>
      <c r="B31" s="49"/>
      <c r="C31" s="47"/>
      <c r="D31" s="29">
        <f>SUM(D6:D30)</f>
        <v>0</v>
      </c>
      <c r="E31" s="29">
        <f>SUM(E6:E30)</f>
        <v>0</v>
      </c>
      <c r="F31" s="29">
        <f>SUM(F6:F30)</f>
        <v>0</v>
      </c>
      <c r="G31" s="28" t="str">
        <f t="shared" si="0"/>
        <v/>
      </c>
      <c r="H31" s="26"/>
    </row>
  </sheetData>
  <hyperlinks>
    <hyperlink ref="A2" location="表4非流资汇总!B30" display="返回"/>
    <hyperlink ref="B2" location="索引!D33"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H31"/>
  <sheetViews>
    <sheetView zoomScaleSheetLayoutView="85" workbookViewId="0">
      <selection activeCell="O7" sqref="O7"/>
    </sheetView>
  </sheetViews>
  <sheetFormatPr defaultColWidth="9" defaultRowHeight="15.75" outlineLevelCol="7"/>
  <cols>
    <col min="1" max="1" width="6.6" style="33" customWidth="1"/>
    <col min="2" max="2" width="22.6" style="33" customWidth="1"/>
    <col min="3" max="3" width="13.6" style="33" customWidth="1"/>
    <col min="4" max="4" width="19.6" style="33" customWidth="1"/>
    <col min="5" max="6" width="19.6" style="33" customWidth="1" outlineLevel="1"/>
    <col min="7" max="7" width="8.6" style="33" customWidth="1" outlineLevel="1"/>
    <col min="8" max="8" width="10.6" style="33" customWidth="1" outlineLevel="1"/>
    <col min="9" max="16384" width="9" style="33"/>
  </cols>
  <sheetData>
    <row r="1" ht="24.9" customHeight="1" spans="1:8">
      <c r="A1" s="42" t="s">
        <v>5821</v>
      </c>
      <c r="B1" s="43"/>
      <c r="C1" s="43"/>
      <c r="D1" s="44"/>
      <c r="E1" s="44"/>
      <c r="F1" s="44"/>
      <c r="G1" s="44"/>
      <c r="H1" s="44"/>
    </row>
    <row r="2" ht="14.1" customHeight="1" spans="1:8">
      <c r="A2" s="4" t="s">
        <v>131</v>
      </c>
      <c r="B2" s="4" t="s">
        <v>0</v>
      </c>
      <c r="C2" s="5"/>
      <c r="D2" s="5"/>
      <c r="E2" s="5"/>
      <c r="F2" s="5"/>
      <c r="G2" s="5"/>
      <c r="H2" s="32" t="s">
        <v>5822</v>
      </c>
    </row>
    <row r="3" ht="14.1" customHeight="1" spans="1:8">
      <c r="A3" s="45" t="e">
        <f>#REF!</f>
        <v>#REF!</v>
      </c>
      <c r="B3" s="45"/>
      <c r="C3" s="45"/>
      <c r="D3" s="45"/>
      <c r="E3" s="45"/>
      <c r="F3" s="45"/>
      <c r="G3" s="45"/>
      <c r="H3" s="45"/>
    </row>
    <row r="4" ht="14.1" customHeight="1" spans="1:8">
      <c r="A4" s="5" t="str">
        <f>封面!D7&amp;封面!F7</f>
        <v>被评估方：</v>
      </c>
      <c r="B4" s="5"/>
      <c r="C4" s="5"/>
      <c r="D4" s="5"/>
      <c r="E4" s="5"/>
      <c r="F4" s="5"/>
      <c r="G4" s="5"/>
      <c r="H4" s="32" t="s">
        <v>133</v>
      </c>
    </row>
    <row r="5" ht="15" customHeight="1" spans="1:8">
      <c r="A5" s="46" t="s">
        <v>134</v>
      </c>
      <c r="B5" s="46" t="s">
        <v>5800</v>
      </c>
      <c r="C5" s="46" t="s">
        <v>3866</v>
      </c>
      <c r="D5" s="46" t="s">
        <v>139</v>
      </c>
      <c r="E5" s="46" t="s">
        <v>140</v>
      </c>
      <c r="F5" s="46" t="s">
        <v>141</v>
      </c>
      <c r="G5" s="46" t="s">
        <v>142</v>
      </c>
      <c r="H5" s="22" t="s">
        <v>143</v>
      </c>
    </row>
    <row r="6" ht="15" customHeight="1" spans="1:8">
      <c r="A6" s="21"/>
      <c r="B6" s="26"/>
      <c r="C6" s="47"/>
      <c r="D6" s="29"/>
      <c r="E6" s="29"/>
      <c r="F6" s="29">
        <f>E6-D6</f>
        <v>0</v>
      </c>
      <c r="G6" s="28" t="str">
        <f t="shared" ref="G6:G31" si="0">IF(OR(D6&lt;=0,D6=""),"",(E6-D6)/D6*100)</f>
        <v/>
      </c>
      <c r="H6" s="26"/>
    </row>
    <row r="7" ht="15" customHeight="1" spans="1:8">
      <c r="A7" s="21"/>
      <c r="B7" s="26"/>
      <c r="C7" s="47"/>
      <c r="D7" s="29"/>
      <c r="E7" s="29"/>
      <c r="F7" s="29">
        <f t="shared" ref="F7:F30" si="1">E7-D7</f>
        <v>0</v>
      </c>
      <c r="G7" s="28" t="str">
        <f t="shared" si="0"/>
        <v/>
      </c>
      <c r="H7" s="26"/>
    </row>
    <row r="8" ht="15" customHeight="1" spans="1:8">
      <c r="A8" s="21"/>
      <c r="B8" s="26"/>
      <c r="C8" s="47"/>
      <c r="D8" s="29"/>
      <c r="E8" s="29"/>
      <c r="F8" s="29">
        <f t="shared" si="1"/>
        <v>0</v>
      </c>
      <c r="G8" s="28" t="str">
        <f t="shared" si="0"/>
        <v/>
      </c>
      <c r="H8" s="26"/>
    </row>
    <row r="9" ht="15" customHeight="1" spans="1:8">
      <c r="A9" s="21"/>
      <c r="B9" s="26"/>
      <c r="C9" s="47"/>
      <c r="D9" s="29"/>
      <c r="E9" s="29"/>
      <c r="F9" s="29">
        <f t="shared" si="1"/>
        <v>0</v>
      </c>
      <c r="G9" s="28" t="str">
        <f t="shared" si="0"/>
        <v/>
      </c>
      <c r="H9" s="26"/>
    </row>
    <row r="10" ht="15" customHeight="1" spans="1:8">
      <c r="A10" s="21"/>
      <c r="B10" s="26"/>
      <c r="C10" s="47"/>
      <c r="D10" s="29"/>
      <c r="E10" s="29"/>
      <c r="F10" s="29">
        <f t="shared" si="1"/>
        <v>0</v>
      </c>
      <c r="G10" s="28" t="str">
        <f t="shared" si="0"/>
        <v/>
      </c>
      <c r="H10" s="26"/>
    </row>
    <row r="11" ht="15" customHeight="1" spans="1:8">
      <c r="A11" s="21"/>
      <c r="B11" s="26"/>
      <c r="C11" s="47"/>
      <c r="D11" s="29"/>
      <c r="E11" s="29"/>
      <c r="F11" s="29">
        <f t="shared" si="1"/>
        <v>0</v>
      </c>
      <c r="G11" s="28" t="str">
        <f t="shared" si="0"/>
        <v/>
      </c>
      <c r="H11" s="26"/>
    </row>
    <row r="12" ht="15" customHeight="1" spans="1:8">
      <c r="A12" s="21"/>
      <c r="B12" s="26"/>
      <c r="C12" s="47"/>
      <c r="D12" s="29"/>
      <c r="E12" s="29"/>
      <c r="F12" s="29">
        <f t="shared" si="1"/>
        <v>0</v>
      </c>
      <c r="G12" s="28" t="str">
        <f t="shared" si="0"/>
        <v/>
      </c>
      <c r="H12" s="26"/>
    </row>
    <row r="13" ht="15" customHeight="1" spans="1:8">
      <c r="A13" s="21"/>
      <c r="B13" s="26"/>
      <c r="C13" s="47"/>
      <c r="D13" s="29"/>
      <c r="E13" s="29"/>
      <c r="F13" s="29">
        <f t="shared" si="1"/>
        <v>0</v>
      </c>
      <c r="G13" s="28" t="str">
        <f t="shared" si="0"/>
        <v/>
      </c>
      <c r="H13" s="26"/>
    </row>
    <row r="14" ht="15" customHeight="1" spans="1:8">
      <c r="A14" s="21"/>
      <c r="B14" s="26"/>
      <c r="C14" s="47"/>
      <c r="D14" s="29"/>
      <c r="E14" s="29"/>
      <c r="F14" s="29">
        <f t="shared" si="1"/>
        <v>0</v>
      </c>
      <c r="G14" s="28" t="str">
        <f t="shared" si="0"/>
        <v/>
      </c>
      <c r="H14" s="26"/>
    </row>
    <row r="15" ht="15" customHeight="1" spans="1:8">
      <c r="A15" s="21"/>
      <c r="B15" s="26"/>
      <c r="C15" s="47"/>
      <c r="D15" s="29"/>
      <c r="E15" s="29"/>
      <c r="F15" s="29">
        <f t="shared" si="1"/>
        <v>0</v>
      </c>
      <c r="G15" s="28" t="str">
        <f t="shared" si="0"/>
        <v/>
      </c>
      <c r="H15" s="26"/>
    </row>
    <row r="16" ht="15" customHeight="1" spans="1:8">
      <c r="A16" s="21"/>
      <c r="B16" s="26"/>
      <c r="C16" s="47"/>
      <c r="D16" s="29"/>
      <c r="E16" s="29"/>
      <c r="F16" s="29">
        <f t="shared" si="1"/>
        <v>0</v>
      </c>
      <c r="G16" s="28" t="str">
        <f t="shared" si="0"/>
        <v/>
      </c>
      <c r="H16" s="26"/>
    </row>
    <row r="17" ht="15" customHeight="1" spans="1:8">
      <c r="A17" s="21"/>
      <c r="B17" s="26"/>
      <c r="C17" s="47"/>
      <c r="D17" s="29"/>
      <c r="E17" s="29"/>
      <c r="F17" s="29">
        <f t="shared" si="1"/>
        <v>0</v>
      </c>
      <c r="G17" s="28" t="str">
        <f t="shared" si="0"/>
        <v/>
      </c>
      <c r="H17" s="26"/>
    </row>
    <row r="18" ht="15" customHeight="1" spans="1:8">
      <c r="A18" s="21"/>
      <c r="B18" s="26"/>
      <c r="C18" s="47"/>
      <c r="D18" s="29"/>
      <c r="E18" s="29"/>
      <c r="F18" s="29">
        <f t="shared" si="1"/>
        <v>0</v>
      </c>
      <c r="G18" s="28" t="str">
        <f t="shared" si="0"/>
        <v/>
      </c>
      <c r="H18" s="26"/>
    </row>
    <row r="19" ht="15" customHeight="1" spans="1:8">
      <c r="A19" s="21"/>
      <c r="B19" s="26"/>
      <c r="C19" s="47"/>
      <c r="D19" s="29"/>
      <c r="E19" s="29"/>
      <c r="F19" s="29">
        <f t="shared" si="1"/>
        <v>0</v>
      </c>
      <c r="G19" s="28" t="str">
        <f t="shared" si="0"/>
        <v/>
      </c>
      <c r="H19" s="26"/>
    </row>
    <row r="20" ht="15" customHeight="1" spans="1:8">
      <c r="A20" s="21"/>
      <c r="B20" s="26"/>
      <c r="C20" s="47"/>
      <c r="D20" s="29"/>
      <c r="E20" s="29"/>
      <c r="F20" s="29">
        <f t="shared" si="1"/>
        <v>0</v>
      </c>
      <c r="G20" s="28" t="str">
        <f t="shared" si="0"/>
        <v/>
      </c>
      <c r="H20" s="26"/>
    </row>
    <row r="21" ht="15" customHeight="1" spans="1:8">
      <c r="A21" s="21"/>
      <c r="B21" s="26"/>
      <c r="C21" s="47"/>
      <c r="D21" s="29"/>
      <c r="E21" s="29"/>
      <c r="F21" s="29">
        <f t="shared" si="1"/>
        <v>0</v>
      </c>
      <c r="G21" s="28" t="str">
        <f t="shared" si="0"/>
        <v/>
      </c>
      <c r="H21" s="26"/>
    </row>
    <row r="22" ht="15" customHeight="1" spans="1:8">
      <c r="A22" s="21"/>
      <c r="B22" s="26"/>
      <c r="C22" s="47"/>
      <c r="D22" s="29"/>
      <c r="E22" s="29"/>
      <c r="F22" s="29">
        <f t="shared" si="1"/>
        <v>0</v>
      </c>
      <c r="G22" s="28" t="str">
        <f t="shared" si="0"/>
        <v/>
      </c>
      <c r="H22" s="26"/>
    </row>
    <row r="23" ht="15" customHeight="1" spans="1:8">
      <c r="A23" s="21"/>
      <c r="B23" s="26"/>
      <c r="C23" s="47"/>
      <c r="D23" s="29"/>
      <c r="E23" s="29"/>
      <c r="F23" s="29">
        <f t="shared" si="1"/>
        <v>0</v>
      </c>
      <c r="G23" s="28" t="str">
        <f t="shared" si="0"/>
        <v/>
      </c>
      <c r="H23" s="26"/>
    </row>
    <row r="24" ht="15" customHeight="1" spans="1:8">
      <c r="A24" s="21"/>
      <c r="B24" s="26"/>
      <c r="C24" s="47"/>
      <c r="D24" s="29"/>
      <c r="E24" s="29"/>
      <c r="F24" s="29">
        <f t="shared" si="1"/>
        <v>0</v>
      </c>
      <c r="G24" s="28" t="str">
        <f t="shared" si="0"/>
        <v/>
      </c>
      <c r="H24" s="26"/>
    </row>
    <row r="25" ht="15" customHeight="1" spans="1:8">
      <c r="A25" s="21"/>
      <c r="B25" s="26"/>
      <c r="C25" s="47"/>
      <c r="D25" s="29"/>
      <c r="E25" s="29"/>
      <c r="F25" s="29">
        <f t="shared" si="1"/>
        <v>0</v>
      </c>
      <c r="G25" s="28" t="str">
        <f t="shared" si="0"/>
        <v/>
      </c>
      <c r="H25" s="26"/>
    </row>
    <row r="26" ht="15" customHeight="1" spans="1:8">
      <c r="A26" s="21"/>
      <c r="B26" s="26"/>
      <c r="C26" s="47"/>
      <c r="D26" s="29"/>
      <c r="E26" s="29"/>
      <c r="F26" s="29">
        <f t="shared" si="1"/>
        <v>0</v>
      </c>
      <c r="G26" s="28" t="str">
        <f t="shared" si="0"/>
        <v/>
      </c>
      <c r="H26" s="26"/>
    </row>
    <row r="27" ht="15" customHeight="1" spans="1:8">
      <c r="A27" s="21"/>
      <c r="B27" s="26"/>
      <c r="C27" s="47"/>
      <c r="D27" s="29"/>
      <c r="E27" s="29"/>
      <c r="F27" s="29">
        <f t="shared" si="1"/>
        <v>0</v>
      </c>
      <c r="G27" s="28" t="str">
        <f t="shared" si="0"/>
        <v/>
      </c>
      <c r="H27" s="26"/>
    </row>
    <row r="28" ht="15" customHeight="1" spans="1:8">
      <c r="A28" s="21"/>
      <c r="B28" s="26"/>
      <c r="C28" s="47"/>
      <c r="D28" s="29"/>
      <c r="E28" s="29"/>
      <c r="F28" s="29">
        <f t="shared" si="1"/>
        <v>0</v>
      </c>
      <c r="G28" s="28" t="str">
        <f t="shared" si="0"/>
        <v/>
      </c>
      <c r="H28" s="26"/>
    </row>
    <row r="29" ht="15" customHeight="1" spans="1:8">
      <c r="A29" s="21"/>
      <c r="B29" s="26"/>
      <c r="C29" s="47"/>
      <c r="D29" s="29"/>
      <c r="E29" s="29"/>
      <c r="F29" s="29">
        <f t="shared" si="1"/>
        <v>0</v>
      </c>
      <c r="G29" s="28" t="str">
        <f t="shared" si="0"/>
        <v/>
      </c>
      <c r="H29" s="26"/>
    </row>
    <row r="30" ht="15" customHeight="1" spans="1:8">
      <c r="A30" s="21"/>
      <c r="B30" s="26"/>
      <c r="C30" s="47"/>
      <c r="D30" s="29"/>
      <c r="E30" s="29"/>
      <c r="F30" s="29">
        <f t="shared" si="1"/>
        <v>0</v>
      </c>
      <c r="G30" s="28" t="str">
        <f t="shared" si="0"/>
        <v/>
      </c>
      <c r="H30" s="26"/>
    </row>
    <row r="31" ht="15" customHeight="1" spans="1:8">
      <c r="A31" s="48" t="s">
        <v>146</v>
      </c>
      <c r="B31" s="49"/>
      <c r="C31" s="47"/>
      <c r="D31" s="29">
        <f>SUM(D6:D30)</f>
        <v>0</v>
      </c>
      <c r="E31" s="29">
        <f>SUM(E6:E30)</f>
        <v>0</v>
      </c>
      <c r="F31" s="29">
        <f>SUM(F6:F30)</f>
        <v>0</v>
      </c>
      <c r="G31" s="28" t="str">
        <f t="shared" si="0"/>
        <v/>
      </c>
      <c r="H31" s="26"/>
    </row>
  </sheetData>
  <hyperlinks>
    <hyperlink ref="A2" location="表4非流资汇总!B31" display="返回"/>
    <hyperlink ref="B2" location="索引!D34"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K30"/>
  <sheetViews>
    <sheetView zoomScaleSheetLayoutView="85" workbookViewId="0">
      <selection activeCell="L8" sqref="L8"/>
    </sheetView>
  </sheetViews>
  <sheetFormatPr defaultColWidth="9" defaultRowHeight="15.75"/>
  <cols>
    <col min="1" max="1" width="4.6" style="33" customWidth="1"/>
    <col min="2" max="2" width="22.7" style="33" customWidth="1"/>
    <col min="3" max="4" width="9.2" style="33" customWidth="1"/>
    <col min="5" max="5" width="8" style="33" customWidth="1"/>
    <col min="6" max="6" width="6.9" style="33" customWidth="1"/>
    <col min="7" max="8" width="15.6" style="33" customWidth="1"/>
    <col min="9" max="9" width="8.1" style="33" customWidth="1" outlineLevel="1"/>
    <col min="10" max="10" width="15.6" style="33" customWidth="1" outlineLevel="1"/>
    <col min="11" max="11" width="9" style="33" outlineLevel="1"/>
    <col min="12" max="16384" width="9" style="33"/>
  </cols>
  <sheetData>
    <row r="1" ht="24.9" customHeight="1" spans="1:11">
      <c r="A1" s="42" t="s">
        <v>5823</v>
      </c>
      <c r="B1" s="43"/>
      <c r="C1" s="43"/>
      <c r="D1" s="43"/>
      <c r="E1" s="43"/>
      <c r="F1" s="43"/>
      <c r="G1" s="43"/>
      <c r="H1" s="44"/>
      <c r="I1" s="44"/>
      <c r="J1" s="44"/>
      <c r="K1" s="44"/>
    </row>
    <row r="2" ht="14.1" customHeight="1" spans="1:11">
      <c r="A2" s="4" t="s">
        <v>131</v>
      </c>
      <c r="B2" s="4" t="s">
        <v>0</v>
      </c>
      <c r="C2" s="5"/>
      <c r="D2" s="5"/>
      <c r="E2" s="5"/>
      <c r="F2" s="5"/>
      <c r="G2" s="5"/>
      <c r="H2" s="5"/>
      <c r="I2" s="5"/>
      <c r="J2" s="5"/>
      <c r="K2" s="32" t="s">
        <v>5824</v>
      </c>
    </row>
    <row r="3" ht="14.1" customHeight="1" spans="1:11">
      <c r="A3" s="45" t="e">
        <f>#REF!</f>
        <v>#REF!</v>
      </c>
      <c r="B3" s="45"/>
      <c r="C3" s="45"/>
      <c r="D3" s="45"/>
      <c r="E3" s="45"/>
      <c r="F3" s="45"/>
      <c r="G3" s="45"/>
      <c r="H3" s="45"/>
      <c r="I3" s="45"/>
      <c r="J3" s="45"/>
      <c r="K3" s="45"/>
    </row>
    <row r="4" ht="14.1" customHeight="1" spans="1:11">
      <c r="A4" s="5" t="str">
        <f>封面!D7&amp;封面!F7</f>
        <v>被评估方：</v>
      </c>
      <c r="B4" s="5"/>
      <c r="C4" s="5"/>
      <c r="D4" s="5"/>
      <c r="E4" s="5"/>
      <c r="F4" s="5"/>
      <c r="G4" s="5"/>
      <c r="H4" s="5"/>
      <c r="I4" s="5"/>
      <c r="J4" s="5"/>
      <c r="K4" s="32" t="s">
        <v>133</v>
      </c>
    </row>
    <row r="5" ht="30" customHeight="1" spans="1:11">
      <c r="A5" s="46" t="s">
        <v>134</v>
      </c>
      <c r="B5" s="46" t="s">
        <v>5825</v>
      </c>
      <c r="C5" s="102" t="s">
        <v>233</v>
      </c>
      <c r="D5" s="102" t="s">
        <v>3823</v>
      </c>
      <c r="E5" s="46" t="s">
        <v>5826</v>
      </c>
      <c r="F5" s="46" t="s">
        <v>136</v>
      </c>
      <c r="G5" s="46" t="s">
        <v>5827</v>
      </c>
      <c r="H5" s="46" t="s">
        <v>139</v>
      </c>
      <c r="I5" s="102" t="s">
        <v>5828</v>
      </c>
      <c r="J5" s="46" t="s">
        <v>140</v>
      </c>
      <c r="K5" s="22" t="s">
        <v>143</v>
      </c>
    </row>
    <row r="6" ht="15" customHeight="1" spans="1:11">
      <c r="A6" s="21"/>
      <c r="B6" s="27"/>
      <c r="C6" s="47"/>
      <c r="D6" s="47"/>
      <c r="E6" s="27"/>
      <c r="F6" s="21"/>
      <c r="G6" s="28"/>
      <c r="H6" s="29"/>
      <c r="I6" s="21"/>
      <c r="J6" s="29"/>
      <c r="K6" s="26"/>
    </row>
    <row r="7" ht="15" customHeight="1" spans="1:11">
      <c r="A7" s="21"/>
      <c r="B7" s="27"/>
      <c r="C7" s="47"/>
      <c r="D7" s="47"/>
      <c r="E7" s="27"/>
      <c r="F7" s="21"/>
      <c r="G7" s="28"/>
      <c r="H7" s="29"/>
      <c r="I7" s="21"/>
      <c r="J7" s="29"/>
      <c r="K7" s="26"/>
    </row>
    <row r="8" ht="15" customHeight="1" spans="1:11">
      <c r="A8" s="21"/>
      <c r="B8" s="27"/>
      <c r="C8" s="47"/>
      <c r="D8" s="47"/>
      <c r="E8" s="27"/>
      <c r="F8" s="21"/>
      <c r="G8" s="28"/>
      <c r="H8" s="29"/>
      <c r="I8" s="21"/>
      <c r="J8" s="29"/>
      <c r="K8" s="26"/>
    </row>
    <row r="9" ht="15" customHeight="1" spans="1:11">
      <c r="A9" s="21"/>
      <c r="B9" s="27"/>
      <c r="C9" s="47"/>
      <c r="D9" s="47"/>
      <c r="E9" s="27"/>
      <c r="F9" s="21"/>
      <c r="G9" s="28"/>
      <c r="H9" s="29"/>
      <c r="I9" s="21"/>
      <c r="J9" s="29"/>
      <c r="K9" s="26"/>
    </row>
    <row r="10" ht="15" customHeight="1" spans="1:11">
      <c r="A10" s="21"/>
      <c r="B10" s="27"/>
      <c r="C10" s="47"/>
      <c r="D10" s="47"/>
      <c r="E10" s="27"/>
      <c r="F10" s="21"/>
      <c r="G10" s="28"/>
      <c r="H10" s="29"/>
      <c r="I10" s="21"/>
      <c r="J10" s="29"/>
      <c r="K10" s="26"/>
    </row>
    <row r="11" ht="15" customHeight="1" spans="1:11">
      <c r="A11" s="21"/>
      <c r="B11" s="27"/>
      <c r="C11" s="47"/>
      <c r="D11" s="47"/>
      <c r="E11" s="27"/>
      <c r="F11" s="21"/>
      <c r="G11" s="28"/>
      <c r="H11" s="29"/>
      <c r="I11" s="21"/>
      <c r="J11" s="29"/>
      <c r="K11" s="26"/>
    </row>
    <row r="12" ht="15" customHeight="1" spans="1:11">
      <c r="A12" s="21"/>
      <c r="B12" s="27"/>
      <c r="C12" s="47"/>
      <c r="D12" s="47"/>
      <c r="E12" s="27"/>
      <c r="F12" s="21"/>
      <c r="G12" s="28"/>
      <c r="H12" s="29"/>
      <c r="I12" s="21"/>
      <c r="J12" s="29"/>
      <c r="K12" s="26"/>
    </row>
    <row r="13" ht="15" customHeight="1" spans="1:11">
      <c r="A13" s="21"/>
      <c r="B13" s="27"/>
      <c r="C13" s="47"/>
      <c r="D13" s="47"/>
      <c r="E13" s="27"/>
      <c r="F13" s="21"/>
      <c r="G13" s="28"/>
      <c r="H13" s="29"/>
      <c r="I13" s="21"/>
      <c r="J13" s="29"/>
      <c r="K13" s="26"/>
    </row>
    <row r="14" ht="15" customHeight="1" spans="1:11">
      <c r="A14" s="21"/>
      <c r="B14" s="27"/>
      <c r="C14" s="47"/>
      <c r="D14" s="47"/>
      <c r="E14" s="27"/>
      <c r="F14" s="21"/>
      <c r="G14" s="28"/>
      <c r="H14" s="29"/>
      <c r="I14" s="21"/>
      <c r="J14" s="29"/>
      <c r="K14" s="26"/>
    </row>
    <row r="15" ht="15" customHeight="1" spans="1:11">
      <c r="A15" s="21"/>
      <c r="B15" s="27"/>
      <c r="C15" s="47"/>
      <c r="D15" s="47"/>
      <c r="E15" s="27"/>
      <c r="F15" s="21"/>
      <c r="G15" s="28"/>
      <c r="H15" s="29"/>
      <c r="I15" s="21"/>
      <c r="J15" s="29"/>
      <c r="K15" s="26"/>
    </row>
    <row r="16" ht="15" customHeight="1" spans="1:11">
      <c r="A16" s="21"/>
      <c r="B16" s="27"/>
      <c r="C16" s="47"/>
      <c r="D16" s="47"/>
      <c r="E16" s="27"/>
      <c r="F16" s="21"/>
      <c r="G16" s="28"/>
      <c r="H16" s="29"/>
      <c r="I16" s="21"/>
      <c r="J16" s="29"/>
      <c r="K16" s="26"/>
    </row>
    <row r="17" ht="15" customHeight="1" spans="1:11">
      <c r="A17" s="21"/>
      <c r="B17" s="27"/>
      <c r="C17" s="47"/>
      <c r="D17" s="47"/>
      <c r="E17" s="27"/>
      <c r="F17" s="21"/>
      <c r="G17" s="28"/>
      <c r="H17" s="29"/>
      <c r="I17" s="21"/>
      <c r="J17" s="29"/>
      <c r="K17" s="26"/>
    </row>
    <row r="18" ht="15" customHeight="1" spans="1:11">
      <c r="A18" s="21"/>
      <c r="B18" s="27"/>
      <c r="C18" s="47"/>
      <c r="D18" s="47"/>
      <c r="E18" s="27"/>
      <c r="F18" s="21"/>
      <c r="G18" s="28"/>
      <c r="H18" s="29"/>
      <c r="I18" s="21"/>
      <c r="J18" s="29"/>
      <c r="K18" s="26"/>
    </row>
    <row r="19" ht="15" customHeight="1" spans="1:11">
      <c r="A19" s="21"/>
      <c r="B19" s="27"/>
      <c r="C19" s="47"/>
      <c r="D19" s="47"/>
      <c r="E19" s="27"/>
      <c r="F19" s="21"/>
      <c r="G19" s="28"/>
      <c r="H19" s="29"/>
      <c r="I19" s="21"/>
      <c r="J19" s="29"/>
      <c r="K19" s="26"/>
    </row>
    <row r="20" ht="15" customHeight="1" spans="1:11">
      <c r="A20" s="21"/>
      <c r="B20" s="27"/>
      <c r="C20" s="47"/>
      <c r="D20" s="47"/>
      <c r="E20" s="27"/>
      <c r="F20" s="21"/>
      <c r="G20" s="28"/>
      <c r="H20" s="29"/>
      <c r="I20" s="21"/>
      <c r="J20" s="29"/>
      <c r="K20" s="26"/>
    </row>
    <row r="21" ht="15" customHeight="1" spans="1:11">
      <c r="A21" s="21"/>
      <c r="B21" s="27"/>
      <c r="C21" s="47"/>
      <c r="D21" s="47"/>
      <c r="E21" s="27"/>
      <c r="F21" s="21"/>
      <c r="G21" s="28"/>
      <c r="H21" s="29"/>
      <c r="I21" s="21"/>
      <c r="J21" s="29"/>
      <c r="K21" s="26"/>
    </row>
    <row r="22" ht="15" customHeight="1" spans="1:11">
      <c r="A22" s="21"/>
      <c r="B22" s="27"/>
      <c r="C22" s="47"/>
      <c r="D22" s="47"/>
      <c r="E22" s="27"/>
      <c r="F22" s="21"/>
      <c r="G22" s="28"/>
      <c r="H22" s="29"/>
      <c r="I22" s="21"/>
      <c r="J22" s="29"/>
      <c r="K22" s="26"/>
    </row>
    <row r="23" ht="15" customHeight="1" spans="1:11">
      <c r="A23" s="21"/>
      <c r="B23" s="27"/>
      <c r="C23" s="47"/>
      <c r="D23" s="47"/>
      <c r="E23" s="27"/>
      <c r="F23" s="21"/>
      <c r="G23" s="28"/>
      <c r="H23" s="29"/>
      <c r="I23" s="21"/>
      <c r="J23" s="29"/>
      <c r="K23" s="26"/>
    </row>
    <row r="24" ht="15" customHeight="1" spans="1:11">
      <c r="A24" s="21"/>
      <c r="B24" s="27"/>
      <c r="C24" s="47"/>
      <c r="D24" s="47"/>
      <c r="E24" s="27"/>
      <c r="F24" s="21"/>
      <c r="G24" s="28"/>
      <c r="H24" s="29"/>
      <c r="I24" s="21"/>
      <c r="J24" s="29"/>
      <c r="K24" s="26"/>
    </row>
    <row r="25" ht="15" customHeight="1" spans="1:11">
      <c r="A25" s="21"/>
      <c r="B25" s="27"/>
      <c r="C25" s="47"/>
      <c r="D25" s="47"/>
      <c r="E25" s="27"/>
      <c r="F25" s="21"/>
      <c r="G25" s="28"/>
      <c r="H25" s="29"/>
      <c r="I25" s="21"/>
      <c r="J25" s="29"/>
      <c r="K25" s="26"/>
    </row>
    <row r="26" ht="15" customHeight="1" spans="1:11">
      <c r="A26" s="21"/>
      <c r="B26" s="27"/>
      <c r="C26" s="47"/>
      <c r="D26" s="47"/>
      <c r="E26" s="27"/>
      <c r="F26" s="21"/>
      <c r="G26" s="28"/>
      <c r="H26" s="29"/>
      <c r="I26" s="21"/>
      <c r="J26" s="29"/>
      <c r="K26" s="26"/>
    </row>
    <row r="27" ht="15" customHeight="1" spans="1:11">
      <c r="A27" s="21"/>
      <c r="B27" s="27"/>
      <c r="C27" s="47"/>
      <c r="D27" s="47"/>
      <c r="E27" s="27"/>
      <c r="F27" s="21"/>
      <c r="G27" s="28"/>
      <c r="H27" s="29"/>
      <c r="I27" s="21"/>
      <c r="J27" s="29"/>
      <c r="K27" s="26"/>
    </row>
    <row r="28" ht="15" customHeight="1" spans="1:11">
      <c r="A28" s="21"/>
      <c r="B28" s="27"/>
      <c r="C28" s="47"/>
      <c r="D28" s="47"/>
      <c r="E28" s="27"/>
      <c r="F28" s="21"/>
      <c r="G28" s="28"/>
      <c r="H28" s="29"/>
      <c r="I28" s="21"/>
      <c r="J28" s="29"/>
      <c r="K28" s="26"/>
    </row>
    <row r="29" ht="15" customHeight="1" spans="1:11">
      <c r="A29" s="21"/>
      <c r="B29" s="27"/>
      <c r="C29" s="47"/>
      <c r="D29" s="47"/>
      <c r="E29" s="27"/>
      <c r="F29" s="21"/>
      <c r="G29" s="28"/>
      <c r="H29" s="29"/>
      <c r="I29" s="21"/>
      <c r="J29" s="29"/>
      <c r="K29" s="26"/>
    </row>
    <row r="30" ht="15" customHeight="1" spans="1:11">
      <c r="A30" s="30" t="s">
        <v>146</v>
      </c>
      <c r="B30" s="31"/>
      <c r="C30" s="47"/>
      <c r="D30" s="47"/>
      <c r="E30" s="27"/>
      <c r="F30" s="21"/>
      <c r="G30" s="28"/>
      <c r="H30" s="29">
        <f>SUM(H6:H29)</f>
        <v>0</v>
      </c>
      <c r="I30" s="21"/>
      <c r="J30" s="29">
        <f>SUM(J6:J29)</f>
        <v>0</v>
      </c>
      <c r="K30" s="26"/>
    </row>
  </sheetData>
  <mergeCells count="1">
    <mergeCell ref="A30:B30"/>
  </mergeCells>
  <hyperlinks>
    <hyperlink ref="A2" location="表5流负汇总!B6" display="返回"/>
    <hyperlink ref="B2" location="索引!H5"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G30"/>
  <sheetViews>
    <sheetView zoomScaleSheetLayoutView="85" workbookViewId="0">
      <selection activeCell="L8" sqref="L8"/>
    </sheetView>
  </sheetViews>
  <sheetFormatPr defaultColWidth="9" defaultRowHeight="15.75" outlineLevelCol="6"/>
  <cols>
    <col min="1" max="1" width="7.2" style="33" customWidth="1"/>
    <col min="2" max="2" width="28.6" style="33" customWidth="1"/>
    <col min="3" max="3" width="12.7" style="33" customWidth="1"/>
    <col min="4" max="4" width="14.1" style="33" customWidth="1"/>
    <col min="5" max="6" width="21.5" style="33" customWidth="1"/>
    <col min="7" max="7" width="15.5" style="33" customWidth="1"/>
    <col min="8" max="16384" width="9" style="33"/>
  </cols>
  <sheetData>
    <row r="1" ht="24.9" customHeight="1" spans="1:7">
      <c r="A1" s="42" t="s">
        <v>5829</v>
      </c>
      <c r="B1" s="43"/>
      <c r="C1" s="43"/>
      <c r="D1" s="43"/>
      <c r="E1" s="44"/>
      <c r="F1" s="44"/>
      <c r="G1" s="44"/>
    </row>
    <row r="2" ht="14.1" customHeight="1" spans="1:7">
      <c r="A2" s="4" t="s">
        <v>131</v>
      </c>
      <c r="B2" s="4" t="s">
        <v>0</v>
      </c>
      <c r="C2" s="5"/>
      <c r="D2" s="5"/>
      <c r="E2" s="5"/>
      <c r="F2" s="5"/>
      <c r="G2" s="32" t="s">
        <v>5830</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30" customHeight="1" spans="1:7">
      <c r="A5" s="46" t="s">
        <v>134</v>
      </c>
      <c r="B5" s="46" t="s">
        <v>5831</v>
      </c>
      <c r="C5" s="102" t="s">
        <v>233</v>
      </c>
      <c r="D5" s="46" t="s">
        <v>232</v>
      </c>
      <c r="E5" s="46" t="s">
        <v>139</v>
      </c>
      <c r="F5" s="46" t="s">
        <v>140</v>
      </c>
      <c r="G5" s="22" t="s">
        <v>143</v>
      </c>
    </row>
    <row r="6" ht="15" customHeight="1" spans="1:7">
      <c r="A6" s="21"/>
      <c r="B6" s="26"/>
      <c r="C6" s="47"/>
      <c r="D6" s="26"/>
      <c r="E6" s="29"/>
      <c r="F6" s="29"/>
      <c r="G6" s="26"/>
    </row>
    <row r="7" ht="15" customHeight="1" spans="1:7">
      <c r="A7" s="21"/>
      <c r="B7" s="26"/>
      <c r="C7" s="47"/>
      <c r="D7" s="26"/>
      <c r="E7" s="29"/>
      <c r="F7" s="29"/>
      <c r="G7" s="26"/>
    </row>
    <row r="8" ht="15" customHeight="1" spans="1:7">
      <c r="A8" s="21"/>
      <c r="B8" s="26"/>
      <c r="C8" s="47"/>
      <c r="D8" s="26"/>
      <c r="E8" s="29"/>
      <c r="F8" s="29"/>
      <c r="G8" s="26"/>
    </row>
    <row r="9" ht="15" customHeight="1" spans="1:7">
      <c r="A9" s="21"/>
      <c r="B9" s="26"/>
      <c r="C9" s="47"/>
      <c r="D9" s="26"/>
      <c r="E9" s="29"/>
      <c r="F9" s="29"/>
      <c r="G9" s="26"/>
    </row>
    <row r="10" ht="15" customHeight="1" spans="1:7">
      <c r="A10" s="21"/>
      <c r="B10" s="26"/>
      <c r="C10" s="47"/>
      <c r="D10" s="26"/>
      <c r="E10" s="29"/>
      <c r="F10" s="29"/>
      <c r="G10" s="26"/>
    </row>
    <row r="11" ht="15" customHeight="1" spans="1:7">
      <c r="A11" s="21"/>
      <c r="B11" s="26"/>
      <c r="C11" s="47"/>
      <c r="D11" s="26"/>
      <c r="E11" s="29"/>
      <c r="F11" s="29"/>
      <c r="G11" s="26"/>
    </row>
    <row r="12" ht="15" customHeight="1" spans="1:7">
      <c r="A12" s="21"/>
      <c r="B12" s="26"/>
      <c r="C12" s="47"/>
      <c r="D12" s="26"/>
      <c r="E12" s="29"/>
      <c r="F12" s="29"/>
      <c r="G12" s="26"/>
    </row>
    <row r="13" ht="15" customHeight="1" spans="1:7">
      <c r="A13" s="21"/>
      <c r="B13" s="26"/>
      <c r="C13" s="47"/>
      <c r="D13" s="26"/>
      <c r="E13" s="29"/>
      <c r="F13" s="29"/>
      <c r="G13" s="26"/>
    </row>
    <row r="14" ht="15" customHeight="1" spans="1:7">
      <c r="A14" s="21"/>
      <c r="B14" s="26"/>
      <c r="C14" s="47"/>
      <c r="D14" s="26"/>
      <c r="E14" s="29"/>
      <c r="F14" s="29"/>
      <c r="G14" s="26"/>
    </row>
    <row r="15" ht="15" customHeight="1" spans="1:7">
      <c r="A15" s="21"/>
      <c r="B15" s="26"/>
      <c r="C15" s="47"/>
      <c r="D15" s="26"/>
      <c r="E15" s="29"/>
      <c r="F15" s="29"/>
      <c r="G15" s="26"/>
    </row>
    <row r="16" ht="15" customHeight="1" spans="1:7">
      <c r="A16" s="21"/>
      <c r="B16" s="26"/>
      <c r="C16" s="47"/>
      <c r="D16" s="26"/>
      <c r="E16" s="29"/>
      <c r="F16" s="29"/>
      <c r="G16" s="26"/>
    </row>
    <row r="17" ht="15" customHeight="1" spans="1:7">
      <c r="A17" s="21"/>
      <c r="B17" s="26"/>
      <c r="C17" s="47"/>
      <c r="D17" s="26"/>
      <c r="E17" s="29"/>
      <c r="F17" s="29"/>
      <c r="G17" s="26"/>
    </row>
    <row r="18" ht="15" customHeight="1" spans="1:7">
      <c r="A18" s="21"/>
      <c r="B18" s="26"/>
      <c r="C18" s="47"/>
      <c r="D18" s="26"/>
      <c r="E18" s="29"/>
      <c r="F18" s="29"/>
      <c r="G18" s="26"/>
    </row>
    <row r="19" ht="15" customHeight="1" spans="1:7">
      <c r="A19" s="21"/>
      <c r="B19" s="26"/>
      <c r="C19" s="47"/>
      <c r="D19" s="26"/>
      <c r="E19" s="29"/>
      <c r="F19" s="29"/>
      <c r="G19" s="26"/>
    </row>
    <row r="20" ht="15" customHeight="1" spans="1:7">
      <c r="A20" s="21"/>
      <c r="B20" s="26"/>
      <c r="C20" s="47"/>
      <c r="D20" s="26"/>
      <c r="E20" s="29"/>
      <c r="F20" s="29"/>
      <c r="G20" s="26"/>
    </row>
    <row r="21" ht="15" customHeight="1" spans="1:7">
      <c r="A21" s="21"/>
      <c r="B21" s="26"/>
      <c r="C21" s="47"/>
      <c r="D21" s="26"/>
      <c r="E21" s="29"/>
      <c r="F21" s="29"/>
      <c r="G21" s="26"/>
    </row>
    <row r="22" ht="15" customHeight="1" spans="1:7">
      <c r="A22" s="21"/>
      <c r="B22" s="26"/>
      <c r="C22" s="47"/>
      <c r="D22" s="26"/>
      <c r="E22" s="29"/>
      <c r="F22" s="29"/>
      <c r="G22" s="26"/>
    </row>
    <row r="23" ht="15" customHeight="1" spans="1:7">
      <c r="A23" s="21"/>
      <c r="B23" s="26"/>
      <c r="C23" s="47"/>
      <c r="D23" s="26"/>
      <c r="E23" s="29"/>
      <c r="F23" s="29"/>
      <c r="G23" s="26"/>
    </row>
    <row r="24" ht="15" customHeight="1" spans="1:7">
      <c r="A24" s="21"/>
      <c r="B24" s="26"/>
      <c r="C24" s="47"/>
      <c r="D24" s="26"/>
      <c r="E24" s="29"/>
      <c r="F24" s="29"/>
      <c r="G24" s="26"/>
    </row>
    <row r="25" ht="15" customHeight="1" spans="1:7">
      <c r="A25" s="21"/>
      <c r="B25" s="26"/>
      <c r="C25" s="47"/>
      <c r="D25" s="26"/>
      <c r="E25" s="29"/>
      <c r="F25" s="29"/>
      <c r="G25" s="26"/>
    </row>
    <row r="26" ht="15" customHeight="1" spans="1:7">
      <c r="A26" s="21"/>
      <c r="B26" s="26"/>
      <c r="C26" s="47"/>
      <c r="D26" s="26"/>
      <c r="E26" s="29"/>
      <c r="F26" s="29"/>
      <c r="G26" s="26"/>
    </row>
    <row r="27" ht="15" customHeight="1" spans="1:7">
      <c r="A27" s="21"/>
      <c r="B27" s="26"/>
      <c r="C27" s="47"/>
      <c r="D27" s="26"/>
      <c r="E27" s="29"/>
      <c r="F27" s="29"/>
      <c r="G27" s="26"/>
    </row>
    <row r="28" ht="15" customHeight="1" spans="1:7">
      <c r="A28" s="21"/>
      <c r="B28" s="26"/>
      <c r="C28" s="47"/>
      <c r="D28" s="26"/>
      <c r="E28" s="29"/>
      <c r="F28" s="29"/>
      <c r="G28" s="26"/>
    </row>
    <row r="29" ht="15" customHeight="1" spans="1:7">
      <c r="A29" s="21"/>
      <c r="B29" s="26"/>
      <c r="C29" s="47"/>
      <c r="D29" s="26"/>
      <c r="E29" s="29"/>
      <c r="F29" s="29"/>
      <c r="G29" s="26"/>
    </row>
    <row r="30" ht="15" customHeight="1" spans="1:7">
      <c r="A30" s="48" t="s">
        <v>146</v>
      </c>
      <c r="B30" s="49"/>
      <c r="C30" s="47"/>
      <c r="D30" s="26"/>
      <c r="E30" s="29">
        <f>SUM(E6:E29)</f>
        <v>0</v>
      </c>
      <c r="F30" s="29">
        <f>SUM(F6:F29)</f>
        <v>0</v>
      </c>
      <c r="G30" s="26"/>
    </row>
  </sheetData>
  <hyperlinks>
    <hyperlink ref="A2" location="表5流负汇总!B7" display="返回"/>
    <hyperlink ref="B2" location="索引!H6"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H31"/>
  <sheetViews>
    <sheetView zoomScaleSheetLayoutView="85" workbookViewId="0">
      <selection activeCell="L8" sqref="L8"/>
    </sheetView>
  </sheetViews>
  <sheetFormatPr defaultColWidth="9" defaultRowHeight="15.75" outlineLevelCol="7"/>
  <cols>
    <col min="1" max="1" width="6.4" style="33" customWidth="1"/>
    <col min="2" max="2" width="25" style="33" customWidth="1"/>
    <col min="3" max="4" width="9.6" style="33" customWidth="1"/>
    <col min="5" max="5" width="9.1" style="33" customWidth="1"/>
    <col min="6" max="6" width="22.2" style="33" customWidth="1"/>
    <col min="7" max="7" width="22.2" style="33" customWidth="1" outlineLevel="1"/>
    <col min="8" max="8" width="16.4" style="33" customWidth="1" outlineLevel="1"/>
    <col min="9" max="16384" width="9" style="33"/>
  </cols>
  <sheetData>
    <row r="1" ht="24.9" customHeight="1" spans="1:8">
      <c r="A1" s="42" t="s">
        <v>5832</v>
      </c>
      <c r="B1" s="43"/>
      <c r="C1" s="43"/>
      <c r="D1" s="43"/>
      <c r="E1" s="43"/>
      <c r="F1" s="44"/>
      <c r="G1" s="44"/>
      <c r="H1" s="44"/>
    </row>
    <row r="2" ht="14.1" customHeight="1" spans="1:8">
      <c r="A2" s="4" t="s">
        <v>131</v>
      </c>
      <c r="B2" s="4" t="s">
        <v>0</v>
      </c>
      <c r="C2" s="5"/>
      <c r="D2" s="5"/>
      <c r="E2" s="5"/>
      <c r="F2" s="5"/>
      <c r="G2" s="5"/>
      <c r="H2" s="32" t="s">
        <v>5833</v>
      </c>
    </row>
    <row r="3" ht="14.1" customHeight="1" spans="1:8">
      <c r="A3" s="45" t="e">
        <f>#REF!</f>
        <v>#REF!</v>
      </c>
      <c r="B3" s="45"/>
      <c r="C3" s="45"/>
      <c r="D3" s="45"/>
      <c r="E3" s="45"/>
      <c r="F3" s="45"/>
      <c r="G3" s="45"/>
      <c r="H3" s="45"/>
    </row>
    <row r="4" ht="14.1" customHeight="1" spans="1:8">
      <c r="A4" s="5" t="str">
        <f>封面!D7&amp;封面!F7</f>
        <v>被评估方：</v>
      </c>
      <c r="B4" s="5"/>
      <c r="C4" s="5"/>
      <c r="D4" s="5"/>
      <c r="E4" s="5"/>
      <c r="F4" s="5"/>
      <c r="G4" s="5"/>
      <c r="H4" s="32" t="s">
        <v>133</v>
      </c>
    </row>
    <row r="5" ht="15" customHeight="1" spans="1:8">
      <c r="A5" s="46" t="s">
        <v>134</v>
      </c>
      <c r="B5" s="46" t="s">
        <v>209</v>
      </c>
      <c r="C5" s="46" t="s">
        <v>233</v>
      </c>
      <c r="D5" s="46" t="s">
        <v>3823</v>
      </c>
      <c r="E5" s="46" t="s">
        <v>200</v>
      </c>
      <c r="F5" s="46" t="s">
        <v>139</v>
      </c>
      <c r="G5" s="46" t="s">
        <v>140</v>
      </c>
      <c r="H5" s="22" t="s">
        <v>143</v>
      </c>
    </row>
    <row r="6" ht="15" customHeight="1" spans="1:8">
      <c r="A6" s="21"/>
      <c r="B6" s="26"/>
      <c r="C6" s="47"/>
      <c r="D6" s="47"/>
      <c r="E6" s="27"/>
      <c r="F6" s="29"/>
      <c r="G6" s="29"/>
      <c r="H6" s="26"/>
    </row>
    <row r="7" ht="15" customHeight="1" spans="1:8">
      <c r="A7" s="21"/>
      <c r="B7" s="26"/>
      <c r="C7" s="47"/>
      <c r="D7" s="47"/>
      <c r="E7" s="27"/>
      <c r="F7" s="29"/>
      <c r="G7" s="29"/>
      <c r="H7" s="26"/>
    </row>
    <row r="8" ht="15" customHeight="1" spans="1:8">
      <c r="A8" s="21"/>
      <c r="B8" s="26"/>
      <c r="C8" s="47"/>
      <c r="D8" s="47"/>
      <c r="E8" s="27"/>
      <c r="F8" s="29"/>
      <c r="G8" s="29"/>
      <c r="H8" s="26"/>
    </row>
    <row r="9" ht="15" customHeight="1" spans="1:8">
      <c r="A9" s="21"/>
      <c r="B9" s="26"/>
      <c r="C9" s="47"/>
      <c r="D9" s="47"/>
      <c r="E9" s="27"/>
      <c r="F9" s="29"/>
      <c r="G9" s="29"/>
      <c r="H9" s="26"/>
    </row>
    <row r="10" ht="15" customHeight="1" spans="1:8">
      <c r="A10" s="21"/>
      <c r="B10" s="26"/>
      <c r="C10" s="47"/>
      <c r="D10" s="47"/>
      <c r="E10" s="27"/>
      <c r="F10" s="29"/>
      <c r="G10" s="29"/>
      <c r="H10" s="26"/>
    </row>
    <row r="11" ht="15" customHeight="1" spans="1:8">
      <c r="A11" s="21"/>
      <c r="B11" s="26"/>
      <c r="C11" s="47"/>
      <c r="D11" s="47"/>
      <c r="E11" s="27"/>
      <c r="F11" s="29"/>
      <c r="G11" s="29"/>
      <c r="H11" s="26"/>
    </row>
    <row r="12" ht="15" customHeight="1" spans="1:8">
      <c r="A12" s="21"/>
      <c r="B12" s="26"/>
      <c r="C12" s="47"/>
      <c r="D12" s="47"/>
      <c r="E12" s="27"/>
      <c r="F12" s="29"/>
      <c r="G12" s="29"/>
      <c r="H12" s="26"/>
    </row>
    <row r="13" ht="15" customHeight="1" spans="1:8">
      <c r="A13" s="21"/>
      <c r="B13" s="26"/>
      <c r="C13" s="47"/>
      <c r="D13" s="47"/>
      <c r="E13" s="27"/>
      <c r="F13" s="29"/>
      <c r="G13" s="29"/>
      <c r="H13" s="26"/>
    </row>
    <row r="14" ht="15" customHeight="1" spans="1:8">
      <c r="A14" s="21"/>
      <c r="B14" s="26"/>
      <c r="C14" s="47"/>
      <c r="D14" s="47"/>
      <c r="E14" s="27"/>
      <c r="F14" s="29"/>
      <c r="G14" s="29"/>
      <c r="H14" s="26"/>
    </row>
    <row r="15" ht="15" customHeight="1" spans="1:8">
      <c r="A15" s="21"/>
      <c r="B15" s="26"/>
      <c r="C15" s="47"/>
      <c r="D15" s="47"/>
      <c r="E15" s="27"/>
      <c r="F15" s="29"/>
      <c r="G15" s="29"/>
      <c r="H15" s="26"/>
    </row>
    <row r="16" ht="15" customHeight="1" spans="1:8">
      <c r="A16" s="21"/>
      <c r="B16" s="26"/>
      <c r="C16" s="47"/>
      <c r="D16" s="47"/>
      <c r="E16" s="27"/>
      <c r="F16" s="29"/>
      <c r="G16" s="29"/>
      <c r="H16" s="26"/>
    </row>
    <row r="17" ht="15" customHeight="1" spans="1:8">
      <c r="A17" s="21"/>
      <c r="B17" s="26"/>
      <c r="C17" s="47"/>
      <c r="D17" s="47"/>
      <c r="E17" s="27"/>
      <c r="F17" s="29"/>
      <c r="G17" s="29"/>
      <c r="H17" s="26"/>
    </row>
    <row r="18" ht="15" customHeight="1" spans="1:8">
      <c r="A18" s="21"/>
      <c r="B18" s="26"/>
      <c r="C18" s="47"/>
      <c r="D18" s="47"/>
      <c r="E18" s="27"/>
      <c r="F18" s="29"/>
      <c r="G18" s="29"/>
      <c r="H18" s="26"/>
    </row>
    <row r="19" ht="15" customHeight="1" spans="1:8">
      <c r="A19" s="21"/>
      <c r="B19" s="26"/>
      <c r="C19" s="47"/>
      <c r="D19" s="47"/>
      <c r="E19" s="27"/>
      <c r="F19" s="29"/>
      <c r="G19" s="29"/>
      <c r="H19" s="26"/>
    </row>
    <row r="20" ht="15" customHeight="1" spans="1:8">
      <c r="A20" s="21"/>
      <c r="B20" s="26"/>
      <c r="C20" s="47"/>
      <c r="D20" s="47"/>
      <c r="E20" s="27"/>
      <c r="F20" s="29"/>
      <c r="G20" s="29"/>
      <c r="H20" s="26"/>
    </row>
    <row r="21" ht="15" customHeight="1" spans="1:8">
      <c r="A21" s="21"/>
      <c r="B21" s="26"/>
      <c r="C21" s="47"/>
      <c r="D21" s="47"/>
      <c r="E21" s="27"/>
      <c r="F21" s="29"/>
      <c r="G21" s="29"/>
      <c r="H21" s="26"/>
    </row>
    <row r="22" ht="15" customHeight="1" spans="1:8">
      <c r="A22" s="21"/>
      <c r="B22" s="26"/>
      <c r="C22" s="47"/>
      <c r="D22" s="47"/>
      <c r="E22" s="27"/>
      <c r="F22" s="29"/>
      <c r="G22" s="29"/>
      <c r="H22" s="26"/>
    </row>
    <row r="23" ht="15" customHeight="1" spans="1:8">
      <c r="A23" s="21"/>
      <c r="B23" s="26"/>
      <c r="C23" s="47"/>
      <c r="D23" s="47"/>
      <c r="E23" s="27"/>
      <c r="F23" s="29"/>
      <c r="G23" s="29"/>
      <c r="H23" s="26"/>
    </row>
    <row r="24" ht="15" customHeight="1" spans="1:8">
      <c r="A24" s="21"/>
      <c r="B24" s="26"/>
      <c r="C24" s="47"/>
      <c r="D24" s="47"/>
      <c r="E24" s="27"/>
      <c r="F24" s="29"/>
      <c r="G24" s="29"/>
      <c r="H24" s="26"/>
    </row>
    <row r="25" ht="15" customHeight="1" spans="1:8">
      <c r="A25" s="21"/>
      <c r="B25" s="26"/>
      <c r="C25" s="47"/>
      <c r="D25" s="47"/>
      <c r="E25" s="27"/>
      <c r="F25" s="29"/>
      <c r="G25" s="29"/>
      <c r="H25" s="26"/>
    </row>
    <row r="26" ht="15" customHeight="1" spans="1:8">
      <c r="A26" s="21"/>
      <c r="B26" s="26"/>
      <c r="C26" s="47"/>
      <c r="D26" s="47"/>
      <c r="E26" s="27"/>
      <c r="F26" s="29"/>
      <c r="G26" s="29"/>
      <c r="H26" s="26"/>
    </row>
    <row r="27" ht="15" customHeight="1" spans="1:8">
      <c r="A27" s="21"/>
      <c r="B27" s="26"/>
      <c r="C27" s="47"/>
      <c r="D27" s="47"/>
      <c r="E27" s="27"/>
      <c r="F27" s="29"/>
      <c r="G27" s="29"/>
      <c r="H27" s="26"/>
    </row>
    <row r="28" ht="15" customHeight="1" spans="1:8">
      <c r="A28" s="21"/>
      <c r="B28" s="26"/>
      <c r="C28" s="47"/>
      <c r="D28" s="47"/>
      <c r="E28" s="27"/>
      <c r="F28" s="29"/>
      <c r="G28" s="29"/>
      <c r="H28" s="26"/>
    </row>
    <row r="29" ht="15" customHeight="1" spans="1:8">
      <c r="A29" s="21"/>
      <c r="B29" s="26"/>
      <c r="C29" s="47"/>
      <c r="D29" s="47"/>
      <c r="E29" s="27"/>
      <c r="F29" s="29"/>
      <c r="G29" s="29"/>
      <c r="H29" s="26"/>
    </row>
    <row r="30" ht="15" customHeight="1" spans="1:8">
      <c r="A30" s="21"/>
      <c r="B30" s="26"/>
      <c r="C30" s="47"/>
      <c r="D30" s="47"/>
      <c r="E30" s="27"/>
      <c r="F30" s="29"/>
      <c r="G30" s="29"/>
      <c r="H30" s="26"/>
    </row>
    <row r="31" ht="15" customHeight="1" spans="1:8">
      <c r="A31" s="48" t="s">
        <v>146</v>
      </c>
      <c r="B31" s="49"/>
      <c r="C31" s="47"/>
      <c r="D31" s="47"/>
      <c r="E31" s="27"/>
      <c r="F31" s="29">
        <f>SUM(F6:F30)</f>
        <v>0</v>
      </c>
      <c r="G31" s="29">
        <f>SUM(G6:G30)</f>
        <v>0</v>
      </c>
      <c r="H31" s="26"/>
    </row>
  </sheetData>
  <hyperlinks>
    <hyperlink ref="A2" location="表5流负汇总!B8" display="返回"/>
    <hyperlink ref="B2" location="索引!H7"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G27"/>
  <sheetViews>
    <sheetView zoomScaleSheetLayoutView="85" workbookViewId="0">
      <selection activeCell="L8" sqref="L8"/>
    </sheetView>
  </sheetViews>
  <sheetFormatPr defaultColWidth="9" defaultRowHeight="15.75" outlineLevelCol="6"/>
  <cols>
    <col min="1" max="1" width="7.1" style="33" customWidth="1"/>
    <col min="2" max="2" width="28.5" style="33" customWidth="1"/>
    <col min="3" max="3" width="8.7" style="33" customWidth="1"/>
    <col min="4" max="4" width="11.2" style="33" customWidth="1"/>
    <col min="5" max="5" width="21.1" style="58" customWidth="1"/>
    <col min="6" max="6" width="21.1" style="33" customWidth="1" outlineLevel="1"/>
    <col min="7" max="7" width="17.5" style="33" customWidth="1" outlineLevel="1"/>
    <col min="8" max="16384" width="9" style="33"/>
  </cols>
  <sheetData>
    <row r="1" ht="24.9" customHeight="1" spans="1:7">
      <c r="A1" s="43" t="s">
        <v>5834</v>
      </c>
      <c r="B1" s="43"/>
      <c r="C1" s="43"/>
      <c r="D1" s="43"/>
      <c r="E1" s="84"/>
      <c r="F1" s="44"/>
      <c r="G1" s="44"/>
    </row>
    <row r="2" ht="14.1" customHeight="1" spans="1:7">
      <c r="A2" s="85" t="s">
        <v>213</v>
      </c>
      <c r="B2" s="85" t="s">
        <v>214</v>
      </c>
      <c r="C2" s="5"/>
      <c r="D2" s="5"/>
      <c r="E2" s="86"/>
      <c r="F2" s="5"/>
      <c r="G2" s="87" t="s">
        <v>5835</v>
      </c>
    </row>
    <row r="3" ht="14.1" customHeight="1" spans="1:7">
      <c r="A3" s="45" t="e">
        <f>#REF!</f>
        <v>#REF!</v>
      </c>
      <c r="B3" s="45"/>
      <c r="C3" s="45"/>
      <c r="D3" s="45"/>
      <c r="E3" s="88"/>
      <c r="F3" s="45"/>
      <c r="G3" s="45"/>
    </row>
    <row r="4" ht="14.1" customHeight="1" spans="1:7">
      <c r="A4" s="5" t="str">
        <f>封面!D7&amp;封面!F7</f>
        <v>被评估方：</v>
      </c>
      <c r="B4" s="5"/>
      <c r="C4" s="5"/>
      <c r="D4" s="5"/>
      <c r="E4" s="86"/>
      <c r="F4" s="5"/>
      <c r="G4" s="87" t="s">
        <v>216</v>
      </c>
    </row>
    <row r="5" ht="15" customHeight="1" spans="1:7">
      <c r="A5" s="21" t="s">
        <v>3879</v>
      </c>
      <c r="B5" s="21" t="s">
        <v>5836</v>
      </c>
      <c r="C5" s="21" t="s">
        <v>5837</v>
      </c>
      <c r="D5" s="21" t="s">
        <v>5838</v>
      </c>
      <c r="E5" s="89" t="s">
        <v>3885</v>
      </c>
      <c r="F5" s="21" t="s">
        <v>5839</v>
      </c>
      <c r="G5" s="23" t="s">
        <v>5840</v>
      </c>
    </row>
    <row r="6" ht="15" customHeight="1" spans="1:7">
      <c r="A6" s="21"/>
      <c r="B6" s="90"/>
      <c r="C6" s="91"/>
      <c r="D6" s="68"/>
      <c r="E6" s="69"/>
      <c r="F6" s="92"/>
      <c r="G6" s="93"/>
    </row>
    <row r="7" ht="15" customHeight="1" spans="1:7">
      <c r="A7" s="21"/>
      <c r="B7" s="90"/>
      <c r="C7" s="91"/>
      <c r="D7" s="68"/>
      <c r="E7" s="69"/>
      <c r="F7" s="92"/>
      <c r="G7" s="93"/>
    </row>
    <row r="8" ht="15" customHeight="1" spans="1:7">
      <c r="A8" s="21"/>
      <c r="B8" s="66"/>
      <c r="C8" s="91"/>
      <c r="D8" s="68"/>
      <c r="E8" s="69"/>
      <c r="F8" s="92"/>
      <c r="G8" s="93"/>
    </row>
    <row r="9" ht="15" customHeight="1" spans="1:7">
      <c r="A9" s="21"/>
      <c r="B9" s="90"/>
      <c r="C9" s="91"/>
      <c r="D9" s="68"/>
      <c r="E9" s="69"/>
      <c r="F9" s="92"/>
      <c r="G9" s="93"/>
    </row>
    <row r="10" ht="15" customHeight="1" spans="1:7">
      <c r="A10" s="21"/>
      <c r="B10" s="94"/>
      <c r="C10" s="91"/>
      <c r="D10" s="68"/>
      <c r="E10" s="95"/>
      <c r="F10" s="92"/>
      <c r="G10" s="93"/>
    </row>
    <row r="11" ht="15" customHeight="1" spans="1:7">
      <c r="A11" s="21"/>
      <c r="B11" s="96"/>
      <c r="C11" s="91"/>
      <c r="D11" s="68"/>
      <c r="E11" s="95"/>
      <c r="F11" s="92"/>
      <c r="G11" s="93"/>
    </row>
    <row r="12" ht="15" customHeight="1" spans="1:7">
      <c r="A12" s="21"/>
      <c r="B12" s="96"/>
      <c r="C12" s="91"/>
      <c r="D12" s="68"/>
      <c r="E12" s="97"/>
      <c r="F12" s="92"/>
      <c r="G12" s="93"/>
    </row>
    <row r="13" ht="15" customHeight="1" spans="1:7">
      <c r="A13" s="21"/>
      <c r="B13" s="90"/>
      <c r="C13" s="91"/>
      <c r="D13" s="68"/>
      <c r="E13" s="69"/>
      <c r="F13" s="92"/>
      <c r="G13" s="93"/>
    </row>
    <row r="14" ht="15" customHeight="1" spans="1:7">
      <c r="A14" s="21"/>
      <c r="B14" s="98"/>
      <c r="C14" s="91"/>
      <c r="D14" s="68"/>
      <c r="E14" s="97"/>
      <c r="F14" s="92"/>
      <c r="G14" s="93"/>
    </row>
    <row r="15" ht="15" customHeight="1" spans="1:7">
      <c r="A15" s="21"/>
      <c r="B15" s="94"/>
      <c r="C15" s="91"/>
      <c r="D15" s="68"/>
      <c r="E15" s="97"/>
      <c r="F15" s="92"/>
      <c r="G15" s="93"/>
    </row>
    <row r="16" ht="15" customHeight="1" spans="1:7">
      <c r="A16" s="21"/>
      <c r="B16" s="98"/>
      <c r="C16" s="91"/>
      <c r="D16" s="68"/>
      <c r="E16" s="97"/>
      <c r="F16" s="92"/>
      <c r="G16" s="93"/>
    </row>
    <row r="17" ht="15" customHeight="1" spans="1:7">
      <c r="A17" s="21"/>
      <c r="B17" s="90"/>
      <c r="C17" s="91"/>
      <c r="D17" s="68"/>
      <c r="E17" s="69"/>
      <c r="F17" s="92"/>
      <c r="G17" s="93"/>
    </row>
    <row r="18" ht="15" customHeight="1" spans="1:7">
      <c r="A18" s="21"/>
      <c r="B18" s="90"/>
      <c r="C18" s="91"/>
      <c r="D18" s="68"/>
      <c r="E18" s="69"/>
      <c r="F18" s="92"/>
      <c r="G18" s="93"/>
    </row>
    <row r="19" ht="15" customHeight="1" spans="1:7">
      <c r="A19" s="21"/>
      <c r="B19" s="90"/>
      <c r="C19" s="91"/>
      <c r="D19" s="68"/>
      <c r="E19" s="69"/>
      <c r="F19" s="92"/>
      <c r="G19" s="93"/>
    </row>
    <row r="20" ht="15" customHeight="1" spans="1:7">
      <c r="A20" s="21"/>
      <c r="B20" s="99"/>
      <c r="C20" s="91"/>
      <c r="D20" s="68"/>
      <c r="E20" s="100"/>
      <c r="F20" s="92"/>
      <c r="G20" s="93"/>
    </row>
    <row r="21" ht="15" customHeight="1" spans="1:7">
      <c r="A21" s="21"/>
      <c r="B21" s="90"/>
      <c r="C21" s="91"/>
      <c r="D21" s="68"/>
      <c r="E21" s="69"/>
      <c r="F21" s="92"/>
      <c r="G21" s="93"/>
    </row>
    <row r="22" ht="15" customHeight="1" spans="1:7">
      <c r="A22" s="21"/>
      <c r="B22" s="90"/>
      <c r="C22" s="91"/>
      <c r="D22" s="68"/>
      <c r="E22" s="69"/>
      <c r="F22" s="92"/>
      <c r="G22" s="93"/>
    </row>
    <row r="23" ht="15" customHeight="1" spans="1:7">
      <c r="A23" s="21"/>
      <c r="B23" s="94"/>
      <c r="C23" s="91"/>
      <c r="D23" s="68"/>
      <c r="E23" s="97"/>
      <c r="F23" s="92"/>
      <c r="G23" s="93"/>
    </row>
    <row r="24" ht="15" customHeight="1" spans="1:7">
      <c r="A24" s="21"/>
      <c r="B24" s="94"/>
      <c r="C24" s="91"/>
      <c r="D24" s="68"/>
      <c r="E24" s="97"/>
      <c r="F24" s="92"/>
      <c r="G24" s="93"/>
    </row>
    <row r="25" ht="15" customHeight="1" spans="1:7">
      <c r="A25" s="21"/>
      <c r="B25" s="90"/>
      <c r="C25" s="91"/>
      <c r="D25" s="68"/>
      <c r="E25" s="69"/>
      <c r="F25" s="92"/>
      <c r="G25" s="93"/>
    </row>
    <row r="26" ht="15" customHeight="1" spans="1:7">
      <c r="A26" s="21"/>
      <c r="B26" s="99"/>
      <c r="C26" s="91"/>
      <c r="D26" s="68"/>
      <c r="E26" s="92"/>
      <c r="F26" s="92"/>
      <c r="G26" s="101"/>
    </row>
    <row r="27" ht="15" customHeight="1" spans="1:7">
      <c r="A27" s="49" t="s">
        <v>146</v>
      </c>
      <c r="B27" s="49"/>
      <c r="C27" s="47"/>
      <c r="D27" s="23"/>
      <c r="E27" s="73">
        <f>SUM(E6:E26)</f>
        <v>0</v>
      </c>
      <c r="F27" s="73">
        <f>SUM(F6:F26)</f>
        <v>0</v>
      </c>
      <c r="G27" s="26"/>
    </row>
  </sheetData>
  <hyperlinks>
    <hyperlink ref="A2" location="表5流负汇总!B9" display="返回"/>
    <hyperlink ref="B2" location="索引!H8"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dimension ref="A1:G31"/>
  <sheetViews>
    <sheetView zoomScaleSheetLayoutView="85" workbookViewId="0">
      <selection activeCell="L8" sqref="L8"/>
    </sheetView>
  </sheetViews>
  <sheetFormatPr defaultColWidth="9" defaultRowHeight="15.75" outlineLevelCol="6"/>
  <cols>
    <col min="1" max="1" width="7.1" style="33" customWidth="1"/>
    <col min="2" max="2" width="28.5" style="33" customWidth="1"/>
    <col min="3" max="3" width="10.1" style="33" customWidth="1"/>
    <col min="4" max="4" width="16.4" style="33" customWidth="1"/>
    <col min="5" max="5" width="21.1" style="33" customWidth="1"/>
    <col min="6" max="6" width="21.1" style="33" customWidth="1" outlineLevel="1"/>
    <col min="7" max="7" width="17.5" style="33" customWidth="1" outlineLevel="1"/>
    <col min="8" max="16384" width="9" style="33"/>
  </cols>
  <sheetData>
    <row r="1" ht="24.9" customHeight="1" spans="1:7">
      <c r="A1" s="42" t="s">
        <v>5841</v>
      </c>
      <c r="B1" s="43"/>
      <c r="C1" s="43"/>
      <c r="D1" s="43"/>
      <c r="E1" s="44"/>
      <c r="F1" s="44"/>
      <c r="G1" s="44"/>
    </row>
    <row r="2" ht="14.1" customHeight="1" spans="1:7">
      <c r="A2" s="4" t="s">
        <v>131</v>
      </c>
      <c r="B2" s="4" t="s">
        <v>0</v>
      </c>
      <c r="C2" s="5"/>
      <c r="D2" s="5"/>
      <c r="E2" s="5"/>
      <c r="F2" s="5"/>
      <c r="G2" s="32" t="s">
        <v>5842</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209</v>
      </c>
      <c r="C5" s="46" t="s">
        <v>233</v>
      </c>
      <c r="D5" s="46" t="s">
        <v>232</v>
      </c>
      <c r="E5" s="46" t="s">
        <v>139</v>
      </c>
      <c r="F5" s="46" t="s">
        <v>140</v>
      </c>
      <c r="G5" s="22" t="s">
        <v>143</v>
      </c>
    </row>
    <row r="6" ht="15" customHeight="1" spans="1:7">
      <c r="A6" s="21"/>
      <c r="B6" s="26"/>
      <c r="C6" s="47"/>
      <c r="D6" s="23"/>
      <c r="E6" s="29"/>
      <c r="F6" s="29"/>
      <c r="G6" s="26"/>
    </row>
    <row r="7" ht="15" customHeight="1" spans="1:7">
      <c r="A7" s="21"/>
      <c r="B7" s="26"/>
      <c r="C7" s="47"/>
      <c r="D7" s="23"/>
      <c r="E7" s="29"/>
      <c r="F7" s="29"/>
      <c r="G7" s="26"/>
    </row>
    <row r="8" ht="15" customHeight="1" spans="1:7">
      <c r="A8" s="21"/>
      <c r="B8" s="26"/>
      <c r="C8" s="47"/>
      <c r="D8" s="23"/>
      <c r="E8" s="29"/>
      <c r="F8" s="29"/>
      <c r="G8" s="26"/>
    </row>
    <row r="9" ht="15" customHeight="1" spans="1:7">
      <c r="A9" s="21"/>
      <c r="B9" s="26"/>
      <c r="C9" s="47"/>
      <c r="D9" s="23"/>
      <c r="E9" s="29"/>
      <c r="F9" s="29"/>
      <c r="G9" s="26"/>
    </row>
    <row r="10" ht="15" customHeight="1" spans="1:7">
      <c r="A10" s="21"/>
      <c r="B10" s="26"/>
      <c r="C10" s="47"/>
      <c r="D10" s="23"/>
      <c r="E10" s="29"/>
      <c r="F10" s="29"/>
      <c r="G10" s="26"/>
    </row>
    <row r="11" ht="15" customHeight="1" spans="1:7">
      <c r="A11" s="21"/>
      <c r="B11" s="26"/>
      <c r="C11" s="47"/>
      <c r="D11" s="23"/>
      <c r="E11" s="29"/>
      <c r="F11" s="29"/>
      <c r="G11" s="26"/>
    </row>
    <row r="12" ht="15" customHeight="1" spans="1:7">
      <c r="A12" s="21"/>
      <c r="B12" s="26"/>
      <c r="C12" s="47"/>
      <c r="D12" s="23"/>
      <c r="E12" s="29"/>
      <c r="F12" s="29"/>
      <c r="G12" s="26"/>
    </row>
    <row r="13" ht="15" customHeight="1" spans="1:7">
      <c r="A13" s="21"/>
      <c r="B13" s="26"/>
      <c r="C13" s="47"/>
      <c r="D13" s="23"/>
      <c r="E13" s="29"/>
      <c r="F13" s="29"/>
      <c r="G13" s="26"/>
    </row>
    <row r="14" ht="15" customHeight="1" spans="1:7">
      <c r="A14" s="21"/>
      <c r="B14" s="26"/>
      <c r="C14" s="47"/>
      <c r="D14" s="23"/>
      <c r="E14" s="29"/>
      <c r="F14" s="29"/>
      <c r="G14" s="26"/>
    </row>
    <row r="15" ht="15" customHeight="1" spans="1:7">
      <c r="A15" s="21"/>
      <c r="B15" s="26"/>
      <c r="C15" s="47"/>
      <c r="D15" s="23"/>
      <c r="E15" s="29"/>
      <c r="F15" s="29"/>
      <c r="G15" s="26"/>
    </row>
    <row r="16" ht="15" customHeight="1" spans="1:7">
      <c r="A16" s="21"/>
      <c r="B16" s="26"/>
      <c r="C16" s="47"/>
      <c r="D16" s="23"/>
      <c r="E16" s="29"/>
      <c r="F16" s="29"/>
      <c r="G16" s="26"/>
    </row>
    <row r="17" ht="15" customHeight="1" spans="1:7">
      <c r="A17" s="21"/>
      <c r="B17" s="26"/>
      <c r="C17" s="47"/>
      <c r="D17" s="23"/>
      <c r="E17" s="29"/>
      <c r="F17" s="29"/>
      <c r="G17" s="26"/>
    </row>
    <row r="18" ht="15" customHeight="1" spans="1:7">
      <c r="A18" s="21"/>
      <c r="B18" s="26"/>
      <c r="C18" s="47"/>
      <c r="D18" s="23"/>
      <c r="E18" s="29"/>
      <c r="F18" s="29"/>
      <c r="G18" s="26"/>
    </row>
    <row r="19" ht="15" customHeight="1" spans="1:7">
      <c r="A19" s="21"/>
      <c r="B19" s="26"/>
      <c r="C19" s="47"/>
      <c r="D19" s="23"/>
      <c r="E19" s="29"/>
      <c r="F19" s="29"/>
      <c r="G19" s="26"/>
    </row>
    <row r="20" ht="15" customHeight="1" spans="1:7">
      <c r="A20" s="21"/>
      <c r="B20" s="26"/>
      <c r="C20" s="47"/>
      <c r="D20" s="23"/>
      <c r="E20" s="29"/>
      <c r="F20" s="29"/>
      <c r="G20" s="26"/>
    </row>
    <row r="21" ht="15" customHeight="1" spans="1:7">
      <c r="A21" s="21"/>
      <c r="B21" s="26"/>
      <c r="C21" s="47"/>
      <c r="D21" s="23"/>
      <c r="E21" s="29"/>
      <c r="F21" s="29"/>
      <c r="G21" s="26"/>
    </row>
    <row r="22" ht="15" customHeight="1" spans="1:7">
      <c r="A22" s="21"/>
      <c r="B22" s="26"/>
      <c r="C22" s="47"/>
      <c r="D22" s="23"/>
      <c r="E22" s="29"/>
      <c r="F22" s="29"/>
      <c r="G22" s="26"/>
    </row>
    <row r="23" ht="15" customHeight="1" spans="1:7">
      <c r="A23" s="21"/>
      <c r="B23" s="26"/>
      <c r="C23" s="47"/>
      <c r="D23" s="23"/>
      <c r="E23" s="29"/>
      <c r="F23" s="29"/>
      <c r="G23" s="26"/>
    </row>
    <row r="24" ht="15" customHeight="1" spans="1:7">
      <c r="A24" s="21"/>
      <c r="B24" s="26"/>
      <c r="C24" s="47"/>
      <c r="D24" s="23"/>
      <c r="E24" s="29"/>
      <c r="F24" s="29"/>
      <c r="G24" s="26"/>
    </row>
    <row r="25" ht="15" customHeight="1" spans="1:7">
      <c r="A25" s="21"/>
      <c r="B25" s="26"/>
      <c r="C25" s="47"/>
      <c r="D25" s="23"/>
      <c r="E25" s="29"/>
      <c r="F25" s="29"/>
      <c r="G25" s="26"/>
    </row>
    <row r="26" ht="15" customHeight="1" spans="1:7">
      <c r="A26" s="21"/>
      <c r="B26" s="26"/>
      <c r="C26" s="47"/>
      <c r="D26" s="23"/>
      <c r="E26" s="29"/>
      <c r="F26" s="29"/>
      <c r="G26" s="26"/>
    </row>
    <row r="27" ht="15" customHeight="1" spans="1:7">
      <c r="A27" s="21"/>
      <c r="B27" s="26"/>
      <c r="C27" s="47"/>
      <c r="D27" s="23"/>
      <c r="E27" s="29"/>
      <c r="F27" s="29"/>
      <c r="G27" s="26"/>
    </row>
    <row r="28" ht="15" customHeight="1" spans="1:7">
      <c r="A28" s="21"/>
      <c r="B28" s="26"/>
      <c r="C28" s="47"/>
      <c r="D28" s="23"/>
      <c r="E28" s="29"/>
      <c r="F28" s="29"/>
      <c r="G28" s="26"/>
    </row>
    <row r="29" ht="15" customHeight="1" spans="1:7">
      <c r="A29" s="21"/>
      <c r="B29" s="26"/>
      <c r="C29" s="47"/>
      <c r="D29" s="23"/>
      <c r="E29" s="29"/>
      <c r="F29" s="29"/>
      <c r="G29" s="26"/>
    </row>
    <row r="30" ht="15" customHeight="1" spans="1:7">
      <c r="A30" s="21"/>
      <c r="B30" s="26"/>
      <c r="C30" s="47"/>
      <c r="D30" s="23"/>
      <c r="E30" s="29"/>
      <c r="F30" s="29"/>
      <c r="G30" s="26"/>
    </row>
    <row r="31" ht="15" customHeight="1" spans="1:7">
      <c r="A31" s="48" t="s">
        <v>146</v>
      </c>
      <c r="B31" s="49"/>
      <c r="C31" s="47"/>
      <c r="D31" s="23"/>
      <c r="E31" s="29">
        <f>SUM(E6:E30)</f>
        <v>0</v>
      </c>
      <c r="F31" s="29">
        <f>SUM(F6:F30)</f>
        <v>0</v>
      </c>
      <c r="G31" s="26"/>
    </row>
  </sheetData>
  <hyperlinks>
    <hyperlink ref="A2" location="表5流负汇总!B10" display="返回"/>
    <hyperlink ref="B2" location="索引!H9"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F31"/>
  <sheetViews>
    <sheetView zoomScaleSheetLayoutView="85" workbookViewId="0">
      <selection activeCell="L8" sqref="L8"/>
    </sheetView>
  </sheetViews>
  <sheetFormatPr defaultColWidth="9" defaultRowHeight="14.25" outlineLevelCol="5"/>
  <cols>
    <col min="1" max="1" width="5" style="76" customWidth="1"/>
    <col min="2" max="2" width="32" style="76" customWidth="1"/>
    <col min="3" max="3" width="13.6" style="76" customWidth="1"/>
    <col min="4" max="4" width="21.7" style="76" customWidth="1"/>
    <col min="5" max="5" width="21.7" style="76" customWidth="1" outlineLevel="1"/>
    <col min="6" max="6" width="20" style="76" customWidth="1" outlineLevel="1"/>
    <col min="7" max="16384" width="9" style="76"/>
  </cols>
  <sheetData>
    <row r="1" ht="24.9" customHeight="1" spans="1:6">
      <c r="A1" s="42" t="s">
        <v>5843</v>
      </c>
      <c r="B1" s="42"/>
      <c r="C1" s="42"/>
      <c r="D1" s="77"/>
      <c r="E1" s="77"/>
      <c r="F1" s="77"/>
    </row>
    <row r="2" ht="14.1" customHeight="1" spans="1:6">
      <c r="A2" s="4" t="s">
        <v>131</v>
      </c>
      <c r="B2" s="4" t="s">
        <v>0</v>
      </c>
      <c r="C2" s="78"/>
      <c r="D2" s="78"/>
      <c r="E2" s="78"/>
      <c r="F2" s="32" t="s">
        <v>5844</v>
      </c>
    </row>
    <row r="3" ht="14.1" customHeight="1" spans="1:6">
      <c r="A3" s="79" t="e">
        <f>#REF!</f>
        <v>#REF!</v>
      </c>
      <c r="B3" s="79"/>
      <c r="C3" s="79"/>
      <c r="D3" s="79"/>
      <c r="E3" s="79"/>
      <c r="F3" s="79"/>
    </row>
    <row r="4" ht="14.1" customHeight="1" spans="1:6">
      <c r="A4" s="78" t="str">
        <f>封面!D7&amp;封面!F7</f>
        <v>被评估方：</v>
      </c>
      <c r="B4" s="78"/>
      <c r="C4" s="78"/>
      <c r="D4" s="78"/>
      <c r="E4" s="78"/>
      <c r="F4" s="32" t="s">
        <v>133</v>
      </c>
    </row>
    <row r="5" ht="15" customHeight="1" spans="1:6">
      <c r="A5" s="46" t="s">
        <v>134</v>
      </c>
      <c r="B5" s="46" t="s">
        <v>3797</v>
      </c>
      <c r="C5" s="46" t="s">
        <v>233</v>
      </c>
      <c r="D5" s="46" t="s">
        <v>139</v>
      </c>
      <c r="E5" s="46" t="s">
        <v>140</v>
      </c>
      <c r="F5" s="22" t="s">
        <v>143</v>
      </c>
    </row>
    <row r="6" ht="15" customHeight="1" spans="1:6">
      <c r="A6" s="46"/>
      <c r="B6" s="80"/>
      <c r="C6" s="67"/>
      <c r="D6" s="70"/>
      <c r="E6" s="70"/>
      <c r="F6" s="74"/>
    </row>
    <row r="7" ht="15" customHeight="1" spans="1:6">
      <c r="A7" s="46"/>
      <c r="B7" s="80"/>
      <c r="C7" s="67"/>
      <c r="D7" s="70"/>
      <c r="E7" s="70"/>
      <c r="F7" s="74"/>
    </row>
    <row r="8" ht="15" customHeight="1" spans="1:6">
      <c r="A8" s="46"/>
      <c r="B8" s="80"/>
      <c r="C8" s="67"/>
      <c r="D8" s="70"/>
      <c r="E8" s="70"/>
      <c r="F8" s="74"/>
    </row>
    <row r="9" ht="15" customHeight="1" spans="1:6">
      <c r="A9" s="46"/>
      <c r="B9" s="80"/>
      <c r="C9" s="67"/>
      <c r="D9" s="70"/>
      <c r="E9" s="70"/>
      <c r="F9" s="74"/>
    </row>
    <row r="10" ht="15" customHeight="1" spans="1:6">
      <c r="A10" s="46"/>
      <c r="B10" s="80"/>
      <c r="C10" s="67"/>
      <c r="D10" s="70"/>
      <c r="E10" s="70"/>
      <c r="F10" s="74"/>
    </row>
    <row r="11" ht="15" customHeight="1" spans="1:6">
      <c r="A11" s="46"/>
      <c r="B11" s="74"/>
      <c r="C11" s="81"/>
      <c r="D11" s="82"/>
      <c r="E11" s="82"/>
      <c r="F11" s="74"/>
    </row>
    <row r="12" ht="15" customHeight="1" spans="1:6">
      <c r="A12" s="46"/>
      <c r="B12" s="74"/>
      <c r="C12" s="81"/>
      <c r="D12" s="82"/>
      <c r="E12" s="82"/>
      <c r="F12" s="74"/>
    </row>
    <row r="13" ht="15" customHeight="1" spans="1:6">
      <c r="A13" s="46"/>
      <c r="B13" s="74"/>
      <c r="C13" s="81"/>
      <c r="D13" s="82"/>
      <c r="E13" s="82"/>
      <c r="F13" s="74"/>
    </row>
    <row r="14" ht="15" customHeight="1" spans="1:6">
      <c r="A14" s="46"/>
      <c r="B14" s="74"/>
      <c r="C14" s="81"/>
      <c r="D14" s="82"/>
      <c r="E14" s="82"/>
      <c r="F14" s="74"/>
    </row>
    <row r="15" ht="15" customHeight="1" spans="1:6">
      <c r="A15" s="46"/>
      <c r="B15" s="74"/>
      <c r="C15" s="81"/>
      <c r="D15" s="82"/>
      <c r="E15" s="82"/>
      <c r="F15" s="74"/>
    </row>
    <row r="16" ht="15" customHeight="1" spans="1:6">
      <c r="A16" s="46"/>
      <c r="B16" s="74"/>
      <c r="C16" s="81"/>
      <c r="D16" s="82"/>
      <c r="E16" s="82"/>
      <c r="F16" s="74"/>
    </row>
    <row r="17" ht="15" customHeight="1" spans="1:6">
      <c r="A17" s="46"/>
      <c r="B17" s="74"/>
      <c r="C17" s="81"/>
      <c r="D17" s="82"/>
      <c r="E17" s="82"/>
      <c r="F17" s="74"/>
    </row>
    <row r="18" ht="15" customHeight="1" spans="1:6">
      <c r="A18" s="46"/>
      <c r="B18" s="74"/>
      <c r="C18" s="81"/>
      <c r="D18" s="82"/>
      <c r="E18" s="82"/>
      <c r="F18" s="74"/>
    </row>
    <row r="19" ht="15" customHeight="1" spans="1:6">
      <c r="A19" s="46"/>
      <c r="B19" s="74"/>
      <c r="C19" s="81"/>
      <c r="D19" s="82"/>
      <c r="E19" s="82"/>
      <c r="F19" s="74"/>
    </row>
    <row r="20" ht="15" customHeight="1" spans="1:6">
      <c r="A20" s="46"/>
      <c r="B20" s="74"/>
      <c r="C20" s="81"/>
      <c r="D20" s="82"/>
      <c r="E20" s="82"/>
      <c r="F20" s="74"/>
    </row>
    <row r="21" ht="15" customHeight="1" spans="1:6">
      <c r="A21" s="46"/>
      <c r="B21" s="74"/>
      <c r="C21" s="81"/>
      <c r="D21" s="82"/>
      <c r="E21" s="82"/>
      <c r="F21" s="74"/>
    </row>
    <row r="22" ht="15" customHeight="1" spans="1:6">
      <c r="A22" s="46"/>
      <c r="B22" s="74"/>
      <c r="C22" s="81"/>
      <c r="D22" s="82"/>
      <c r="E22" s="82"/>
      <c r="F22" s="74"/>
    </row>
    <row r="23" ht="15" customHeight="1" spans="1:6">
      <c r="A23" s="46"/>
      <c r="B23" s="74"/>
      <c r="C23" s="81"/>
      <c r="D23" s="82"/>
      <c r="E23" s="82"/>
      <c r="F23" s="74"/>
    </row>
    <row r="24" ht="15" customHeight="1" spans="1:6">
      <c r="A24" s="46"/>
      <c r="B24" s="74"/>
      <c r="C24" s="81"/>
      <c r="D24" s="82"/>
      <c r="E24" s="82"/>
      <c r="F24" s="74"/>
    </row>
    <row r="25" ht="15" customHeight="1" spans="1:6">
      <c r="A25" s="46"/>
      <c r="B25" s="74"/>
      <c r="C25" s="81"/>
      <c r="D25" s="82"/>
      <c r="E25" s="82"/>
      <c r="F25" s="74"/>
    </row>
    <row r="26" ht="15" customHeight="1" spans="1:6">
      <c r="A26" s="46"/>
      <c r="B26" s="74"/>
      <c r="C26" s="81"/>
      <c r="D26" s="82"/>
      <c r="E26" s="82"/>
      <c r="F26" s="74"/>
    </row>
    <row r="27" ht="15" customHeight="1" spans="1:6">
      <c r="A27" s="46"/>
      <c r="B27" s="74"/>
      <c r="C27" s="81"/>
      <c r="D27" s="82"/>
      <c r="E27" s="82"/>
      <c r="F27" s="74"/>
    </row>
    <row r="28" ht="15" customHeight="1" spans="1:6">
      <c r="A28" s="46"/>
      <c r="B28" s="74"/>
      <c r="C28" s="81"/>
      <c r="D28" s="82"/>
      <c r="E28" s="82"/>
      <c r="F28" s="74"/>
    </row>
    <row r="29" ht="15" customHeight="1" spans="1:6">
      <c r="A29" s="46"/>
      <c r="B29" s="74"/>
      <c r="C29" s="81"/>
      <c r="D29" s="82"/>
      <c r="E29" s="82"/>
      <c r="F29" s="74"/>
    </row>
    <row r="30" ht="15" customHeight="1" spans="1:6">
      <c r="A30" s="46"/>
      <c r="B30" s="74"/>
      <c r="C30" s="81"/>
      <c r="D30" s="82"/>
      <c r="E30" s="82"/>
      <c r="F30" s="74"/>
    </row>
    <row r="31" ht="15" customHeight="1" spans="1:6">
      <c r="A31" s="48" t="s">
        <v>3856</v>
      </c>
      <c r="B31" s="48"/>
      <c r="C31" s="83"/>
      <c r="D31" s="82">
        <f>SUM(D6:D30)</f>
        <v>0</v>
      </c>
      <c r="E31" s="82">
        <f>SUM(E6:E30)</f>
        <v>0</v>
      </c>
      <c r="F31" s="74"/>
    </row>
  </sheetData>
  <hyperlinks>
    <hyperlink ref="A2" location="表5流负汇总!B11" display="返回"/>
    <hyperlink ref="B2" location="索引!H1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G31"/>
  <sheetViews>
    <sheetView zoomScaleSheetLayoutView="85" workbookViewId="0">
      <selection activeCell="L8" sqref="L8"/>
    </sheetView>
  </sheetViews>
  <sheetFormatPr defaultColWidth="9" defaultRowHeight="15.75" outlineLevelCol="6"/>
  <cols>
    <col min="1" max="1" width="7.5" style="33" customWidth="1"/>
    <col min="2" max="2" width="26.1" style="33" customWidth="1"/>
    <col min="3" max="3" width="10.2" style="33" customWidth="1"/>
    <col min="4" max="4" width="14.1" style="33" customWidth="1"/>
    <col min="5" max="5" width="22.2" style="33" customWidth="1"/>
    <col min="6" max="6" width="22.2" style="33" customWidth="1" outlineLevel="1"/>
    <col min="7" max="7" width="18.7" style="33" customWidth="1" outlineLevel="1"/>
    <col min="8" max="16384" width="9" style="33"/>
  </cols>
  <sheetData>
    <row r="1" ht="24.9" customHeight="1" spans="1:7">
      <c r="A1" s="42" t="s">
        <v>5845</v>
      </c>
      <c r="B1" s="43"/>
      <c r="C1" s="43"/>
      <c r="D1" s="43"/>
      <c r="E1" s="44"/>
      <c r="F1" s="44"/>
      <c r="G1" s="44"/>
    </row>
    <row r="2" ht="14.1" customHeight="1" spans="1:7">
      <c r="A2" s="4" t="s">
        <v>131</v>
      </c>
      <c r="B2" s="4" t="s">
        <v>0</v>
      </c>
      <c r="C2" s="5"/>
      <c r="D2" s="5"/>
      <c r="E2" s="5"/>
      <c r="F2" s="5"/>
      <c r="G2" s="32" t="s">
        <v>5846</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5847</v>
      </c>
      <c r="C5" s="46" t="s">
        <v>233</v>
      </c>
      <c r="D5" s="46" t="s">
        <v>5848</v>
      </c>
      <c r="E5" s="46" t="s">
        <v>139</v>
      </c>
      <c r="F5" s="46" t="s">
        <v>140</v>
      </c>
      <c r="G5" s="22" t="s">
        <v>143</v>
      </c>
    </row>
    <row r="6" ht="15" customHeight="1" spans="1:7">
      <c r="A6" s="21"/>
      <c r="B6" s="74"/>
      <c r="C6" s="67"/>
      <c r="D6" s="74"/>
      <c r="E6" s="29"/>
      <c r="F6" s="29"/>
      <c r="G6" s="26"/>
    </row>
    <row r="7" ht="15" customHeight="1" spans="1:7">
      <c r="A7" s="21"/>
      <c r="B7" s="74"/>
      <c r="C7" s="67"/>
      <c r="D7" s="74"/>
      <c r="E7" s="29"/>
      <c r="F7" s="29"/>
      <c r="G7" s="26"/>
    </row>
    <row r="8" ht="15" customHeight="1" spans="1:7">
      <c r="A8" s="21"/>
      <c r="B8" s="74"/>
      <c r="C8" s="67"/>
      <c r="D8" s="74"/>
      <c r="E8" s="29"/>
      <c r="F8" s="29"/>
      <c r="G8" s="26"/>
    </row>
    <row r="9" ht="15" customHeight="1" spans="1:7">
      <c r="A9" s="21"/>
      <c r="B9" s="74"/>
      <c r="C9" s="67"/>
      <c r="D9" s="74"/>
      <c r="E9" s="29"/>
      <c r="F9" s="29"/>
      <c r="G9" s="26"/>
    </row>
    <row r="10" ht="15" customHeight="1" spans="1:7">
      <c r="A10" s="21"/>
      <c r="B10" s="74"/>
      <c r="C10" s="67"/>
      <c r="D10" s="74"/>
      <c r="E10" s="29"/>
      <c r="F10" s="29"/>
      <c r="G10" s="26"/>
    </row>
    <row r="11" ht="15" customHeight="1" spans="1:7">
      <c r="A11" s="21"/>
      <c r="B11" s="74"/>
      <c r="C11" s="67"/>
      <c r="D11" s="74"/>
      <c r="E11" s="29"/>
      <c r="F11" s="29"/>
      <c r="G11" s="26"/>
    </row>
    <row r="12" ht="15" customHeight="1" spans="1:7">
      <c r="A12" s="21"/>
      <c r="B12" s="74"/>
      <c r="C12" s="67"/>
      <c r="D12" s="75"/>
      <c r="E12" s="29"/>
      <c r="F12" s="29"/>
      <c r="G12" s="26"/>
    </row>
    <row r="13" ht="15" customHeight="1" spans="1:7">
      <c r="A13" s="21"/>
      <c r="B13" s="26"/>
      <c r="C13" s="47"/>
      <c r="D13" s="23"/>
      <c r="E13" s="29"/>
      <c r="F13" s="29"/>
      <c r="G13" s="26"/>
    </row>
    <row r="14" ht="15" customHeight="1" spans="1:7">
      <c r="A14" s="21"/>
      <c r="B14" s="26"/>
      <c r="C14" s="47"/>
      <c r="D14" s="23"/>
      <c r="E14" s="29"/>
      <c r="F14" s="29"/>
      <c r="G14" s="26"/>
    </row>
    <row r="15" ht="15" customHeight="1" spans="1:7">
      <c r="A15" s="21"/>
      <c r="B15" s="26"/>
      <c r="C15" s="47"/>
      <c r="D15" s="23"/>
      <c r="E15" s="29"/>
      <c r="F15" s="29"/>
      <c r="G15" s="26"/>
    </row>
    <row r="16" ht="15" customHeight="1" spans="1:7">
      <c r="A16" s="21"/>
      <c r="B16" s="26"/>
      <c r="C16" s="47"/>
      <c r="D16" s="23"/>
      <c r="E16" s="29"/>
      <c r="F16" s="29"/>
      <c r="G16" s="26"/>
    </row>
    <row r="17" ht="15" customHeight="1" spans="1:7">
      <c r="A17" s="21"/>
      <c r="B17" s="26"/>
      <c r="C17" s="47"/>
      <c r="D17" s="23"/>
      <c r="E17" s="29"/>
      <c r="F17" s="29"/>
      <c r="G17" s="26"/>
    </row>
    <row r="18" ht="15" customHeight="1" spans="1:7">
      <c r="A18" s="21"/>
      <c r="B18" s="26"/>
      <c r="C18" s="47"/>
      <c r="D18" s="23"/>
      <c r="E18" s="29"/>
      <c r="F18" s="29"/>
      <c r="G18" s="26"/>
    </row>
    <row r="19" ht="15" customHeight="1" spans="1:7">
      <c r="A19" s="21"/>
      <c r="B19" s="26"/>
      <c r="C19" s="47"/>
      <c r="D19" s="23"/>
      <c r="E19" s="29"/>
      <c r="F19" s="29"/>
      <c r="G19" s="26"/>
    </row>
    <row r="20" ht="15" customHeight="1" spans="1:7">
      <c r="A20" s="21"/>
      <c r="B20" s="26"/>
      <c r="C20" s="47"/>
      <c r="D20" s="23"/>
      <c r="E20" s="29"/>
      <c r="F20" s="29"/>
      <c r="G20" s="26"/>
    </row>
    <row r="21" ht="15" customHeight="1" spans="1:7">
      <c r="A21" s="21"/>
      <c r="B21" s="26"/>
      <c r="C21" s="47"/>
      <c r="D21" s="23"/>
      <c r="E21" s="29"/>
      <c r="F21" s="29"/>
      <c r="G21" s="26"/>
    </row>
    <row r="22" ht="15" customHeight="1" spans="1:7">
      <c r="A22" s="21"/>
      <c r="B22" s="26"/>
      <c r="C22" s="47"/>
      <c r="D22" s="23"/>
      <c r="E22" s="29"/>
      <c r="F22" s="29"/>
      <c r="G22" s="26"/>
    </row>
    <row r="23" ht="15" customHeight="1" spans="1:7">
      <c r="A23" s="21"/>
      <c r="B23" s="26"/>
      <c r="C23" s="47"/>
      <c r="D23" s="23"/>
      <c r="E23" s="29"/>
      <c r="F23" s="29"/>
      <c r="G23" s="26"/>
    </row>
    <row r="24" ht="15" customHeight="1" spans="1:7">
      <c r="A24" s="21"/>
      <c r="B24" s="26"/>
      <c r="C24" s="47"/>
      <c r="D24" s="23"/>
      <c r="E24" s="29"/>
      <c r="F24" s="29"/>
      <c r="G24" s="26"/>
    </row>
    <row r="25" ht="15" customHeight="1" spans="1:7">
      <c r="A25" s="21"/>
      <c r="B25" s="26"/>
      <c r="C25" s="47"/>
      <c r="D25" s="23"/>
      <c r="E25" s="29"/>
      <c r="F25" s="29"/>
      <c r="G25" s="26"/>
    </row>
    <row r="26" ht="15" customHeight="1" spans="1:7">
      <c r="A26" s="21"/>
      <c r="B26" s="26"/>
      <c r="C26" s="47"/>
      <c r="D26" s="23"/>
      <c r="E26" s="29"/>
      <c r="F26" s="29"/>
      <c r="G26" s="26"/>
    </row>
    <row r="27" ht="15" customHeight="1" spans="1:7">
      <c r="A27" s="21"/>
      <c r="B27" s="26"/>
      <c r="C27" s="47"/>
      <c r="D27" s="23"/>
      <c r="E27" s="29"/>
      <c r="F27" s="29"/>
      <c r="G27" s="26"/>
    </row>
    <row r="28" ht="15" customHeight="1" spans="1:7">
      <c r="A28" s="21"/>
      <c r="B28" s="26"/>
      <c r="C28" s="47"/>
      <c r="D28" s="23"/>
      <c r="E28" s="29"/>
      <c r="F28" s="29"/>
      <c r="G28" s="26"/>
    </row>
    <row r="29" ht="15" customHeight="1" spans="1:7">
      <c r="A29" s="21"/>
      <c r="B29" s="26"/>
      <c r="C29" s="47"/>
      <c r="D29" s="23"/>
      <c r="E29" s="29"/>
      <c r="F29" s="29"/>
      <c r="G29" s="26"/>
    </row>
    <row r="30" ht="15" customHeight="1" spans="1:7">
      <c r="A30" s="21"/>
      <c r="B30" s="26"/>
      <c r="C30" s="47"/>
      <c r="D30" s="23"/>
      <c r="E30" s="29"/>
      <c r="F30" s="29"/>
      <c r="G30" s="26"/>
    </row>
    <row r="31" ht="15" customHeight="1" spans="1:7">
      <c r="A31" s="48" t="s">
        <v>146</v>
      </c>
      <c r="B31" s="49"/>
      <c r="C31" s="47"/>
      <c r="D31" s="23"/>
      <c r="E31" s="29">
        <f>SUM(E6:E30)</f>
        <v>0</v>
      </c>
      <c r="F31" s="29">
        <f>SUM(F6:F30)</f>
        <v>0</v>
      </c>
      <c r="G31" s="26"/>
    </row>
  </sheetData>
  <hyperlinks>
    <hyperlink ref="A2" location="表5流负汇总!B12" display="返回"/>
    <hyperlink ref="B2" location="索引!H1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I31"/>
  <sheetViews>
    <sheetView zoomScaleSheetLayoutView="85" workbookViewId="0">
      <selection activeCell="L8" sqref="L8"/>
    </sheetView>
  </sheetViews>
  <sheetFormatPr defaultColWidth="9" defaultRowHeight="15.75"/>
  <cols>
    <col min="1" max="1" width="5.6" style="33" customWidth="1"/>
    <col min="2" max="2" width="22.2" style="33" customWidth="1"/>
    <col min="3" max="3" width="9.6" style="33" customWidth="1"/>
    <col min="4" max="4" width="13.6" style="33" customWidth="1"/>
    <col min="5" max="5" width="10.6" style="33" customWidth="1"/>
    <col min="6" max="6" width="7.6" style="33" customWidth="1"/>
    <col min="7" max="7" width="17.7" style="33" customWidth="1"/>
    <col min="8" max="8" width="17.7" style="33" customWidth="1" outlineLevel="1"/>
    <col min="9" max="9" width="13.6" style="33" customWidth="1" outlineLevel="1"/>
    <col min="10" max="16384" width="9" style="33"/>
  </cols>
  <sheetData>
    <row r="1" ht="24.9" customHeight="1" spans="1:9">
      <c r="A1" s="42" t="s">
        <v>5849</v>
      </c>
      <c r="B1" s="43"/>
      <c r="C1" s="43"/>
      <c r="D1" s="43"/>
      <c r="E1" s="43"/>
      <c r="F1" s="43"/>
      <c r="G1" s="44"/>
      <c r="H1" s="44"/>
      <c r="I1" s="44"/>
    </row>
    <row r="2" ht="14.1" customHeight="1" spans="1:9">
      <c r="A2" s="4" t="s">
        <v>131</v>
      </c>
      <c r="B2" s="4" t="s">
        <v>0</v>
      </c>
      <c r="C2" s="5"/>
      <c r="D2" s="5"/>
      <c r="E2" s="5"/>
      <c r="F2" s="5"/>
      <c r="G2" s="5"/>
      <c r="H2" s="5"/>
      <c r="I2" s="32" t="s">
        <v>5850</v>
      </c>
    </row>
    <row r="3" ht="14.1" customHeight="1" spans="1:9">
      <c r="A3" s="45" t="e">
        <f>#REF!</f>
        <v>#REF!</v>
      </c>
      <c r="B3" s="45"/>
      <c r="C3" s="45"/>
      <c r="D3" s="45"/>
      <c r="E3" s="45"/>
      <c r="F3" s="45"/>
      <c r="G3" s="45"/>
      <c r="H3" s="45"/>
      <c r="I3" s="45"/>
    </row>
    <row r="4" ht="14.1" customHeight="1" spans="1:9">
      <c r="A4" s="5" t="str">
        <f>封面!D7&amp;封面!F7</f>
        <v>被评估方：</v>
      </c>
      <c r="B4" s="5"/>
      <c r="C4" s="5"/>
      <c r="D4" s="5"/>
      <c r="E4" s="5"/>
      <c r="F4" s="5"/>
      <c r="G4" s="5"/>
      <c r="H4" s="5"/>
      <c r="I4" s="32" t="s">
        <v>133</v>
      </c>
    </row>
    <row r="5" ht="15" customHeight="1" spans="1:9">
      <c r="A5" s="46" t="s">
        <v>134</v>
      </c>
      <c r="B5" s="46" t="s">
        <v>5831</v>
      </c>
      <c r="C5" s="46" t="s">
        <v>233</v>
      </c>
      <c r="D5" s="46" t="s">
        <v>264</v>
      </c>
      <c r="E5" s="46" t="s">
        <v>265</v>
      </c>
      <c r="F5" s="46" t="s">
        <v>5851</v>
      </c>
      <c r="G5" s="46" t="s">
        <v>139</v>
      </c>
      <c r="H5" s="46" t="s">
        <v>140</v>
      </c>
      <c r="I5" s="22" t="s">
        <v>143</v>
      </c>
    </row>
    <row r="6" ht="15" customHeight="1" spans="1:9">
      <c r="A6" s="21"/>
      <c r="B6" s="26"/>
      <c r="C6" s="47"/>
      <c r="D6" s="28"/>
      <c r="E6" s="23"/>
      <c r="F6" s="27"/>
      <c r="G6" s="29"/>
      <c r="H6" s="29"/>
      <c r="I6" s="26"/>
    </row>
    <row r="7" ht="15" customHeight="1" spans="1:9">
      <c r="A7" s="21"/>
      <c r="B7" s="26"/>
      <c r="C7" s="47"/>
      <c r="D7" s="28"/>
      <c r="E7" s="23"/>
      <c r="F7" s="27"/>
      <c r="G7" s="29"/>
      <c r="H7" s="29"/>
      <c r="I7" s="26"/>
    </row>
    <row r="8" ht="15" customHeight="1" spans="1:9">
      <c r="A8" s="21"/>
      <c r="B8" s="26"/>
      <c r="C8" s="47"/>
      <c r="D8" s="28"/>
      <c r="E8" s="23"/>
      <c r="F8" s="27"/>
      <c r="G8" s="29"/>
      <c r="H8" s="29"/>
      <c r="I8" s="26"/>
    </row>
    <row r="9" ht="15" customHeight="1" spans="1:9">
      <c r="A9" s="21"/>
      <c r="B9" s="26"/>
      <c r="C9" s="47"/>
      <c r="D9" s="28"/>
      <c r="E9" s="23"/>
      <c r="F9" s="27"/>
      <c r="G9" s="29"/>
      <c r="H9" s="29"/>
      <c r="I9" s="26"/>
    </row>
    <row r="10" ht="15" customHeight="1" spans="1:9">
      <c r="A10" s="21"/>
      <c r="B10" s="26"/>
      <c r="C10" s="47"/>
      <c r="D10" s="28"/>
      <c r="E10" s="23"/>
      <c r="F10" s="27"/>
      <c r="G10" s="29"/>
      <c r="H10" s="29"/>
      <c r="I10" s="26"/>
    </row>
    <row r="11" ht="15" customHeight="1" spans="1:9">
      <c r="A11" s="21"/>
      <c r="B11" s="26"/>
      <c r="C11" s="47"/>
      <c r="D11" s="28"/>
      <c r="E11" s="23"/>
      <c r="F11" s="27"/>
      <c r="G11" s="29"/>
      <c r="H11" s="29"/>
      <c r="I11" s="26"/>
    </row>
    <row r="12" ht="15" customHeight="1" spans="1:9">
      <c r="A12" s="21"/>
      <c r="B12" s="26"/>
      <c r="C12" s="47"/>
      <c r="D12" s="28"/>
      <c r="E12" s="23"/>
      <c r="F12" s="27"/>
      <c r="G12" s="29"/>
      <c r="H12" s="29"/>
      <c r="I12" s="26"/>
    </row>
    <row r="13" ht="15" customHeight="1" spans="1:9">
      <c r="A13" s="21"/>
      <c r="B13" s="26"/>
      <c r="C13" s="47"/>
      <c r="D13" s="28"/>
      <c r="E13" s="23"/>
      <c r="F13" s="27"/>
      <c r="G13" s="29"/>
      <c r="H13" s="29"/>
      <c r="I13" s="26"/>
    </row>
    <row r="14" ht="15" customHeight="1" spans="1:9">
      <c r="A14" s="21"/>
      <c r="B14" s="26"/>
      <c r="C14" s="47"/>
      <c r="D14" s="28"/>
      <c r="E14" s="23"/>
      <c r="F14" s="27"/>
      <c r="G14" s="29"/>
      <c r="H14" s="29"/>
      <c r="I14" s="26"/>
    </row>
    <row r="15" ht="15" customHeight="1" spans="1:9">
      <c r="A15" s="21"/>
      <c r="B15" s="26"/>
      <c r="C15" s="47"/>
      <c r="D15" s="28"/>
      <c r="E15" s="23"/>
      <c r="F15" s="27"/>
      <c r="G15" s="29"/>
      <c r="H15" s="29"/>
      <c r="I15" s="26"/>
    </row>
    <row r="16" ht="15" customHeight="1" spans="1:9">
      <c r="A16" s="21"/>
      <c r="B16" s="26"/>
      <c r="C16" s="47"/>
      <c r="D16" s="28"/>
      <c r="E16" s="23"/>
      <c r="F16" s="27"/>
      <c r="G16" s="29"/>
      <c r="H16" s="29"/>
      <c r="I16" s="26"/>
    </row>
    <row r="17" ht="15" customHeight="1" spans="1:9">
      <c r="A17" s="21"/>
      <c r="B17" s="26"/>
      <c r="C17" s="47"/>
      <c r="D17" s="28"/>
      <c r="E17" s="23"/>
      <c r="F17" s="27"/>
      <c r="G17" s="29"/>
      <c r="H17" s="29"/>
      <c r="I17" s="26"/>
    </row>
    <row r="18" ht="15" customHeight="1" spans="1:9">
      <c r="A18" s="21"/>
      <c r="B18" s="26"/>
      <c r="C18" s="47"/>
      <c r="D18" s="28"/>
      <c r="E18" s="23"/>
      <c r="F18" s="27"/>
      <c r="G18" s="29"/>
      <c r="H18" s="29"/>
      <c r="I18" s="26"/>
    </row>
    <row r="19" ht="15" customHeight="1" spans="1:9">
      <c r="A19" s="21"/>
      <c r="B19" s="26"/>
      <c r="C19" s="47"/>
      <c r="D19" s="28"/>
      <c r="E19" s="23"/>
      <c r="F19" s="27"/>
      <c r="G19" s="29"/>
      <c r="H19" s="29"/>
      <c r="I19" s="26"/>
    </row>
    <row r="20" ht="15" customHeight="1" spans="1:9">
      <c r="A20" s="21"/>
      <c r="B20" s="26"/>
      <c r="C20" s="47"/>
      <c r="D20" s="28"/>
      <c r="E20" s="23"/>
      <c r="F20" s="27"/>
      <c r="G20" s="29"/>
      <c r="H20" s="29"/>
      <c r="I20" s="26"/>
    </row>
    <row r="21" ht="15" customHeight="1" spans="1:9">
      <c r="A21" s="21"/>
      <c r="B21" s="26"/>
      <c r="C21" s="47"/>
      <c r="D21" s="28"/>
      <c r="E21" s="23"/>
      <c r="F21" s="27"/>
      <c r="G21" s="29"/>
      <c r="H21" s="29"/>
      <c r="I21" s="26"/>
    </row>
    <row r="22" ht="15" customHeight="1" spans="1:9">
      <c r="A22" s="21"/>
      <c r="B22" s="26"/>
      <c r="C22" s="47"/>
      <c r="D22" s="28"/>
      <c r="E22" s="23"/>
      <c r="F22" s="27"/>
      <c r="G22" s="29"/>
      <c r="H22" s="29"/>
      <c r="I22" s="26"/>
    </row>
    <row r="23" ht="15" customHeight="1" spans="1:9">
      <c r="A23" s="21"/>
      <c r="B23" s="26"/>
      <c r="C23" s="47"/>
      <c r="D23" s="28"/>
      <c r="E23" s="23"/>
      <c r="F23" s="27"/>
      <c r="G23" s="29"/>
      <c r="H23" s="29"/>
      <c r="I23" s="26"/>
    </row>
    <row r="24" ht="15" customHeight="1" spans="1:9">
      <c r="A24" s="21"/>
      <c r="B24" s="26"/>
      <c r="C24" s="47"/>
      <c r="D24" s="28"/>
      <c r="E24" s="23"/>
      <c r="F24" s="27"/>
      <c r="G24" s="29"/>
      <c r="H24" s="29"/>
      <c r="I24" s="26"/>
    </row>
    <row r="25" ht="15" customHeight="1" spans="1:9">
      <c r="A25" s="21"/>
      <c r="B25" s="26"/>
      <c r="C25" s="47"/>
      <c r="D25" s="28"/>
      <c r="E25" s="23"/>
      <c r="F25" s="27"/>
      <c r="G25" s="29"/>
      <c r="H25" s="29"/>
      <c r="I25" s="26"/>
    </row>
    <row r="26" ht="15" customHeight="1" spans="1:9">
      <c r="A26" s="21"/>
      <c r="B26" s="26"/>
      <c r="C26" s="47"/>
      <c r="D26" s="28"/>
      <c r="E26" s="23"/>
      <c r="F26" s="27"/>
      <c r="G26" s="29"/>
      <c r="H26" s="29"/>
      <c r="I26" s="26"/>
    </row>
    <row r="27" ht="15" customHeight="1" spans="1:9">
      <c r="A27" s="21"/>
      <c r="B27" s="26"/>
      <c r="C27" s="47"/>
      <c r="D27" s="28"/>
      <c r="E27" s="23"/>
      <c r="F27" s="27"/>
      <c r="G27" s="29"/>
      <c r="H27" s="29"/>
      <c r="I27" s="26"/>
    </row>
    <row r="28" ht="15" customHeight="1" spans="1:9">
      <c r="A28" s="21"/>
      <c r="B28" s="26"/>
      <c r="C28" s="47"/>
      <c r="D28" s="28"/>
      <c r="E28" s="23"/>
      <c r="F28" s="27"/>
      <c r="G28" s="29"/>
      <c r="H28" s="29"/>
      <c r="I28" s="26"/>
    </row>
    <row r="29" ht="15" customHeight="1" spans="1:9">
      <c r="A29" s="21"/>
      <c r="B29" s="26"/>
      <c r="C29" s="47"/>
      <c r="D29" s="28"/>
      <c r="E29" s="23"/>
      <c r="F29" s="27"/>
      <c r="G29" s="29"/>
      <c r="H29" s="29"/>
      <c r="I29" s="26"/>
    </row>
    <row r="30" ht="15" customHeight="1" spans="1:9">
      <c r="A30" s="21"/>
      <c r="B30" s="26"/>
      <c r="C30" s="47"/>
      <c r="D30" s="28"/>
      <c r="E30" s="23"/>
      <c r="F30" s="27"/>
      <c r="G30" s="29"/>
      <c r="H30" s="29"/>
      <c r="I30" s="26"/>
    </row>
    <row r="31" ht="15" customHeight="1" spans="1:9">
      <c r="A31" s="48" t="s">
        <v>146</v>
      </c>
      <c r="B31" s="49"/>
      <c r="C31" s="47"/>
      <c r="D31" s="28">
        <f>SUM(D6:D30)</f>
        <v>0</v>
      </c>
      <c r="E31" s="23"/>
      <c r="F31" s="27"/>
      <c r="G31" s="29">
        <f>SUM(G6:G30)</f>
        <v>0</v>
      </c>
      <c r="H31" s="29">
        <f>SUM(H6:H30)</f>
        <v>0</v>
      </c>
      <c r="I31" s="26"/>
    </row>
  </sheetData>
  <hyperlinks>
    <hyperlink ref="A2" location="表5流负汇总!B13" display="返回"/>
    <hyperlink ref="B2" location="索引!H12"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G31"/>
  <sheetViews>
    <sheetView zoomScaleSheetLayoutView="85" workbookViewId="0">
      <selection activeCell="L8" sqref="L8"/>
    </sheetView>
  </sheetViews>
  <sheetFormatPr defaultColWidth="9" defaultRowHeight="15.75" outlineLevelCol="6"/>
  <cols>
    <col min="1" max="1" width="7.5" style="33" customWidth="1"/>
    <col min="2" max="2" width="25.4" style="33" customWidth="1"/>
    <col min="3" max="3" width="9.5" style="33" customWidth="1"/>
    <col min="4" max="4" width="14.4" style="33" customWidth="1"/>
    <col min="5" max="5" width="22.4" style="33" customWidth="1"/>
    <col min="6" max="6" width="22.4" style="33" customWidth="1" outlineLevel="1"/>
    <col min="7" max="7" width="18.1" style="33" customWidth="1" outlineLevel="1"/>
    <col min="8" max="16384" width="9" style="33"/>
  </cols>
  <sheetData>
    <row r="1" ht="24.9" customHeight="1" spans="1:7">
      <c r="A1" s="42" t="s">
        <v>5852</v>
      </c>
      <c r="B1" s="43"/>
      <c r="C1" s="43"/>
      <c r="D1" s="43"/>
      <c r="E1" s="44"/>
      <c r="F1" s="44"/>
      <c r="G1" s="44"/>
    </row>
    <row r="2" ht="14.1" customHeight="1" spans="1:7">
      <c r="A2" s="4" t="s">
        <v>131</v>
      </c>
      <c r="B2" s="4" t="s">
        <v>0</v>
      </c>
      <c r="C2" s="5"/>
      <c r="D2" s="5"/>
      <c r="E2" s="5"/>
      <c r="F2" s="5"/>
      <c r="G2" s="32" t="s">
        <v>5853</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5854</v>
      </c>
      <c r="C5" s="46" t="s">
        <v>233</v>
      </c>
      <c r="D5" s="46" t="s">
        <v>5855</v>
      </c>
      <c r="E5" s="46" t="s">
        <v>139</v>
      </c>
      <c r="F5" s="46" t="s">
        <v>140</v>
      </c>
      <c r="G5" s="22" t="s">
        <v>143</v>
      </c>
    </row>
    <row r="6" ht="15" customHeight="1" spans="1:7">
      <c r="A6" s="21"/>
      <c r="B6" s="26"/>
      <c r="C6" s="47"/>
      <c r="D6" s="23"/>
      <c r="E6" s="29"/>
      <c r="F6" s="29"/>
      <c r="G6" s="26"/>
    </row>
    <row r="7" ht="15" customHeight="1" spans="1:7">
      <c r="A7" s="21"/>
      <c r="B7" s="26"/>
      <c r="C7" s="47"/>
      <c r="D7" s="23"/>
      <c r="E7" s="29"/>
      <c r="F7" s="29"/>
      <c r="G7" s="26"/>
    </row>
    <row r="8" ht="15" customHeight="1" spans="1:7">
      <c r="A8" s="21"/>
      <c r="B8" s="26"/>
      <c r="C8" s="47"/>
      <c r="D8" s="23"/>
      <c r="E8" s="29"/>
      <c r="F8" s="29"/>
      <c r="G8" s="26"/>
    </row>
    <row r="9" ht="15" customHeight="1" spans="1:7">
      <c r="A9" s="21"/>
      <c r="B9" s="26"/>
      <c r="C9" s="47"/>
      <c r="D9" s="23"/>
      <c r="E9" s="29"/>
      <c r="F9" s="29"/>
      <c r="G9" s="26"/>
    </row>
    <row r="10" ht="15" customHeight="1" spans="1:7">
      <c r="A10" s="21"/>
      <c r="B10" s="26"/>
      <c r="C10" s="47"/>
      <c r="D10" s="23"/>
      <c r="E10" s="29"/>
      <c r="F10" s="29"/>
      <c r="G10" s="26"/>
    </row>
    <row r="11" ht="15" customHeight="1" spans="1:7">
      <c r="A11" s="21"/>
      <c r="B11" s="26"/>
      <c r="C11" s="47"/>
      <c r="D11" s="23"/>
      <c r="E11" s="29"/>
      <c r="F11" s="29"/>
      <c r="G11" s="26"/>
    </row>
    <row r="12" ht="15" customHeight="1" spans="1:7">
      <c r="A12" s="21"/>
      <c r="B12" s="26"/>
      <c r="C12" s="47"/>
      <c r="D12" s="23"/>
      <c r="E12" s="29"/>
      <c r="F12" s="29"/>
      <c r="G12" s="26"/>
    </row>
    <row r="13" ht="15" customHeight="1" spans="1:7">
      <c r="A13" s="21"/>
      <c r="B13" s="26"/>
      <c r="C13" s="47"/>
      <c r="D13" s="23"/>
      <c r="E13" s="29"/>
      <c r="F13" s="29"/>
      <c r="G13" s="26"/>
    </row>
    <row r="14" ht="15" customHeight="1" spans="1:7">
      <c r="A14" s="21"/>
      <c r="B14" s="26"/>
      <c r="C14" s="47"/>
      <c r="D14" s="23"/>
      <c r="E14" s="29"/>
      <c r="F14" s="29"/>
      <c r="G14" s="26"/>
    </row>
    <row r="15" ht="15" customHeight="1" spans="1:7">
      <c r="A15" s="21"/>
      <c r="B15" s="26"/>
      <c r="C15" s="47"/>
      <c r="D15" s="23"/>
      <c r="E15" s="29"/>
      <c r="F15" s="29"/>
      <c r="G15" s="26"/>
    </row>
    <row r="16" ht="15" customHeight="1" spans="1:7">
      <c r="A16" s="21"/>
      <c r="B16" s="26"/>
      <c r="C16" s="47"/>
      <c r="D16" s="23"/>
      <c r="E16" s="29"/>
      <c r="F16" s="29"/>
      <c r="G16" s="26"/>
    </row>
    <row r="17" ht="15" customHeight="1" spans="1:7">
      <c r="A17" s="21"/>
      <c r="B17" s="26"/>
      <c r="C17" s="47"/>
      <c r="D17" s="23"/>
      <c r="E17" s="29"/>
      <c r="F17" s="29"/>
      <c r="G17" s="26"/>
    </row>
    <row r="18" ht="15" customHeight="1" spans="1:7">
      <c r="A18" s="21"/>
      <c r="B18" s="26"/>
      <c r="C18" s="47"/>
      <c r="D18" s="23"/>
      <c r="E18" s="29"/>
      <c r="F18" s="29"/>
      <c r="G18" s="26"/>
    </row>
    <row r="19" ht="15" customHeight="1" spans="1:7">
      <c r="A19" s="21"/>
      <c r="B19" s="26"/>
      <c r="C19" s="47"/>
      <c r="D19" s="23"/>
      <c r="E19" s="29"/>
      <c r="F19" s="29"/>
      <c r="G19" s="26"/>
    </row>
    <row r="20" ht="15" customHeight="1" spans="1:7">
      <c r="A20" s="21"/>
      <c r="B20" s="26"/>
      <c r="C20" s="47"/>
      <c r="D20" s="23"/>
      <c r="E20" s="29"/>
      <c r="F20" s="29"/>
      <c r="G20" s="26"/>
    </row>
    <row r="21" ht="15" customHeight="1" spans="1:7">
      <c r="A21" s="21"/>
      <c r="B21" s="26"/>
      <c r="C21" s="47"/>
      <c r="D21" s="23"/>
      <c r="E21" s="29"/>
      <c r="F21" s="29"/>
      <c r="G21" s="26"/>
    </row>
    <row r="22" ht="15" customHeight="1" spans="1:7">
      <c r="A22" s="21"/>
      <c r="B22" s="26"/>
      <c r="C22" s="47"/>
      <c r="D22" s="23"/>
      <c r="E22" s="29"/>
      <c r="F22" s="29"/>
      <c r="G22" s="26"/>
    </row>
    <row r="23" ht="15" customHeight="1" spans="1:7">
      <c r="A23" s="21"/>
      <c r="B23" s="26"/>
      <c r="C23" s="47"/>
      <c r="D23" s="23"/>
      <c r="E23" s="29"/>
      <c r="F23" s="29"/>
      <c r="G23" s="26"/>
    </row>
    <row r="24" ht="15" customHeight="1" spans="1:7">
      <c r="A24" s="21"/>
      <c r="B24" s="26"/>
      <c r="C24" s="47"/>
      <c r="D24" s="23"/>
      <c r="E24" s="29"/>
      <c r="F24" s="29"/>
      <c r="G24" s="26"/>
    </row>
    <row r="25" ht="15" customHeight="1" spans="1:7">
      <c r="A25" s="21"/>
      <c r="B25" s="26"/>
      <c r="C25" s="47"/>
      <c r="D25" s="23"/>
      <c r="E25" s="29"/>
      <c r="F25" s="29"/>
      <c r="G25" s="26"/>
    </row>
    <row r="26" ht="15" customHeight="1" spans="1:7">
      <c r="A26" s="21"/>
      <c r="B26" s="26"/>
      <c r="C26" s="47"/>
      <c r="D26" s="23"/>
      <c r="E26" s="29"/>
      <c r="F26" s="29"/>
      <c r="G26" s="26"/>
    </row>
    <row r="27" ht="15" customHeight="1" spans="1:7">
      <c r="A27" s="21"/>
      <c r="B27" s="26"/>
      <c r="C27" s="47"/>
      <c r="D27" s="23"/>
      <c r="E27" s="29"/>
      <c r="F27" s="29"/>
      <c r="G27" s="26"/>
    </row>
    <row r="28" ht="15" customHeight="1" spans="1:7">
      <c r="A28" s="21"/>
      <c r="B28" s="26"/>
      <c r="C28" s="47"/>
      <c r="D28" s="23"/>
      <c r="E28" s="29"/>
      <c r="F28" s="29"/>
      <c r="G28" s="26"/>
    </row>
    <row r="29" ht="15" customHeight="1" spans="1:7">
      <c r="A29" s="21"/>
      <c r="B29" s="26"/>
      <c r="C29" s="47"/>
      <c r="D29" s="23"/>
      <c r="E29" s="29"/>
      <c r="F29" s="29"/>
      <c r="G29" s="26"/>
    </row>
    <row r="30" ht="15" customHeight="1" spans="1:7">
      <c r="A30" s="21"/>
      <c r="B30" s="26"/>
      <c r="C30" s="47"/>
      <c r="D30" s="23"/>
      <c r="E30" s="29"/>
      <c r="F30" s="29"/>
      <c r="G30" s="26"/>
    </row>
    <row r="31" ht="15" customHeight="1" spans="1:7">
      <c r="A31" s="48" t="s">
        <v>146</v>
      </c>
      <c r="B31" s="49"/>
      <c r="C31" s="47"/>
      <c r="D31" s="23"/>
      <c r="E31" s="29">
        <f>SUM(E6:E30)</f>
        <v>0</v>
      </c>
      <c r="F31" s="29">
        <f>SUM(F6:F30)</f>
        <v>0</v>
      </c>
      <c r="G31" s="26"/>
    </row>
  </sheetData>
  <hyperlinks>
    <hyperlink ref="A2" location="表5流负汇总!B14" display="返回"/>
    <hyperlink ref="B2" location="索引!H13"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1:G27"/>
  <sheetViews>
    <sheetView zoomScaleSheetLayoutView="85" workbookViewId="0">
      <selection activeCell="H6" sqref="H6"/>
    </sheetView>
  </sheetViews>
  <sheetFormatPr defaultColWidth="9" defaultRowHeight="15.75" outlineLevelCol="6"/>
  <cols>
    <col min="1" max="1" width="5.6" style="33" customWidth="1"/>
    <col min="2" max="2" width="24.7" style="33" customWidth="1"/>
    <col min="3" max="3" width="11.5" style="57" customWidth="1"/>
    <col min="4" max="4" width="15.4" style="33" customWidth="1"/>
    <col min="5" max="5" width="21.6" style="58" customWidth="1"/>
    <col min="6" max="6" width="21.6" style="33" customWidth="1" outlineLevel="1"/>
    <col min="7" max="7" width="10.5" style="33" customWidth="1" outlineLevel="1"/>
    <col min="8" max="16384" width="9" style="33"/>
  </cols>
  <sheetData>
    <row r="1" ht="24.9" customHeight="1" spans="1:7">
      <c r="A1" s="59" t="s">
        <v>5856</v>
      </c>
      <c r="B1" s="59"/>
      <c r="C1" s="59"/>
      <c r="D1" s="59"/>
      <c r="E1" s="59"/>
      <c r="F1" s="59"/>
      <c r="G1" s="59"/>
    </row>
    <row r="2" ht="14.1" customHeight="1" spans="1:7">
      <c r="A2" s="60" t="s">
        <v>213</v>
      </c>
      <c r="B2" s="60" t="s">
        <v>214</v>
      </c>
      <c r="C2" s="61"/>
      <c r="D2" s="61"/>
      <c r="E2" s="62"/>
      <c r="F2" s="61"/>
      <c r="G2" s="61" t="s">
        <v>5857</v>
      </c>
    </row>
    <row r="3" ht="14.1" customHeight="1" spans="1:7">
      <c r="A3" s="6" t="e">
        <f>#REF!</f>
        <v>#REF!</v>
      </c>
      <c r="B3" s="6"/>
      <c r="C3" s="6"/>
      <c r="D3" s="6"/>
      <c r="E3" s="6"/>
      <c r="F3" s="6"/>
      <c r="G3" s="6"/>
    </row>
    <row r="4" ht="14.1" customHeight="1" spans="1:7">
      <c r="A4" s="61" t="str">
        <f>封面!D7&amp;封面!F7</f>
        <v>被评估方：</v>
      </c>
      <c r="B4" s="61"/>
      <c r="C4" s="61"/>
      <c r="D4" s="61"/>
      <c r="E4" s="62"/>
      <c r="F4" s="61"/>
      <c r="G4" s="61" t="s">
        <v>216</v>
      </c>
    </row>
    <row r="5" s="56" customFormat="1" ht="15" customHeight="1" spans="1:7">
      <c r="A5" s="63" t="s">
        <v>217</v>
      </c>
      <c r="B5" s="63" t="s">
        <v>5858</v>
      </c>
      <c r="C5" s="63" t="s">
        <v>220</v>
      </c>
      <c r="D5" s="63" t="s">
        <v>219</v>
      </c>
      <c r="E5" s="64" t="s">
        <v>222</v>
      </c>
      <c r="F5" s="63" t="s">
        <v>223</v>
      </c>
      <c r="G5" s="65" t="s">
        <v>226</v>
      </c>
    </row>
    <row r="6" ht="15" customHeight="1" spans="1:7">
      <c r="A6" s="21"/>
      <c r="B6" s="66"/>
      <c r="C6" s="67"/>
      <c r="D6" s="68"/>
      <c r="E6" s="69"/>
      <c r="F6" s="70"/>
      <c r="G6" s="26"/>
    </row>
    <row r="7" ht="15" customHeight="1" spans="1:7">
      <c r="A7" s="21"/>
      <c r="B7" s="66"/>
      <c r="C7" s="67"/>
      <c r="D7" s="68"/>
      <c r="E7" s="69"/>
      <c r="F7" s="70"/>
      <c r="G7" s="26"/>
    </row>
    <row r="8" ht="15" customHeight="1" spans="1:7">
      <c r="A8" s="21"/>
      <c r="B8" s="66"/>
      <c r="C8" s="67"/>
      <c r="D8" s="65"/>
      <c r="E8" s="69"/>
      <c r="F8" s="70"/>
      <c r="G8" s="26"/>
    </row>
    <row r="9" ht="15" customHeight="1" spans="1:7">
      <c r="A9" s="21"/>
      <c r="B9" s="66"/>
      <c r="C9" s="67"/>
      <c r="D9" s="65"/>
      <c r="E9" s="69"/>
      <c r="F9" s="70"/>
      <c r="G9" s="26"/>
    </row>
    <row r="10" ht="15" customHeight="1" spans="1:7">
      <c r="A10" s="21"/>
      <c r="B10" s="66"/>
      <c r="C10" s="67"/>
      <c r="D10" s="65"/>
      <c r="E10" s="69"/>
      <c r="F10" s="70"/>
      <c r="G10" s="26"/>
    </row>
    <row r="11" ht="15" customHeight="1" spans="1:7">
      <c r="A11" s="21"/>
      <c r="B11" s="66"/>
      <c r="C11" s="67"/>
      <c r="D11" s="65"/>
      <c r="E11" s="69"/>
      <c r="F11" s="70"/>
      <c r="G11" s="26"/>
    </row>
    <row r="12" ht="15" customHeight="1" spans="1:7">
      <c r="A12" s="21"/>
      <c r="B12" s="66"/>
      <c r="C12" s="67"/>
      <c r="D12" s="68"/>
      <c r="E12" s="69"/>
      <c r="F12" s="70"/>
      <c r="G12" s="26"/>
    </row>
    <row r="13" ht="15" customHeight="1" spans="1:7">
      <c r="A13" s="21"/>
      <c r="B13" s="66"/>
      <c r="C13" s="67"/>
      <c r="D13" s="68"/>
      <c r="E13" s="69"/>
      <c r="F13" s="70"/>
      <c r="G13" s="26"/>
    </row>
    <row r="14" ht="15" customHeight="1" spans="1:7">
      <c r="A14" s="21"/>
      <c r="B14" s="66"/>
      <c r="C14" s="67"/>
      <c r="D14" s="65"/>
      <c r="E14" s="69"/>
      <c r="F14" s="70"/>
      <c r="G14" s="26"/>
    </row>
    <row r="15" ht="15" customHeight="1" spans="1:7">
      <c r="A15" s="21"/>
      <c r="B15" s="66"/>
      <c r="C15" s="67"/>
      <c r="D15" s="68"/>
      <c r="E15" s="69"/>
      <c r="F15" s="70"/>
      <c r="G15" s="26"/>
    </row>
    <row r="16" ht="15" customHeight="1" spans="1:7">
      <c r="A16" s="21"/>
      <c r="B16" s="66"/>
      <c r="C16" s="67"/>
      <c r="D16" s="68"/>
      <c r="E16" s="69"/>
      <c r="F16" s="70"/>
      <c r="G16" s="26"/>
    </row>
    <row r="17" ht="15" customHeight="1" spans="1:7">
      <c r="A17" s="21"/>
      <c r="B17" s="66"/>
      <c r="C17" s="67"/>
      <c r="D17" s="68"/>
      <c r="E17" s="69"/>
      <c r="F17" s="70"/>
      <c r="G17" s="26"/>
    </row>
    <row r="18" ht="15" customHeight="1" spans="1:7">
      <c r="A18" s="21"/>
      <c r="B18" s="66"/>
      <c r="C18" s="67"/>
      <c r="D18" s="68"/>
      <c r="E18" s="69"/>
      <c r="F18" s="70"/>
      <c r="G18" s="26"/>
    </row>
    <row r="19" ht="15" customHeight="1" spans="1:7">
      <c r="A19" s="21"/>
      <c r="B19" s="66"/>
      <c r="C19" s="67"/>
      <c r="D19" s="68"/>
      <c r="E19" s="69"/>
      <c r="F19" s="70"/>
      <c r="G19" s="26"/>
    </row>
    <row r="20" ht="15" customHeight="1" spans="1:7">
      <c r="A20" s="21"/>
      <c r="B20" s="66"/>
      <c r="C20" s="67"/>
      <c r="D20" s="68"/>
      <c r="E20" s="69"/>
      <c r="F20" s="70"/>
      <c r="G20" s="26"/>
    </row>
    <row r="21" ht="15" customHeight="1" spans="1:7">
      <c r="A21" s="21"/>
      <c r="B21" s="66"/>
      <c r="C21" s="67"/>
      <c r="D21" s="68"/>
      <c r="E21" s="69"/>
      <c r="F21" s="70"/>
      <c r="G21" s="26"/>
    </row>
    <row r="22" ht="15" customHeight="1" spans="1:7">
      <c r="A22" s="21"/>
      <c r="B22" s="66"/>
      <c r="C22" s="67"/>
      <c r="D22" s="65"/>
      <c r="E22" s="69"/>
      <c r="F22" s="70"/>
      <c r="G22" s="26"/>
    </row>
    <row r="23" ht="15" customHeight="1" spans="1:7">
      <c r="A23" s="21"/>
      <c r="B23" s="66"/>
      <c r="C23" s="67"/>
      <c r="D23" s="68"/>
      <c r="E23" s="69"/>
      <c r="F23" s="70"/>
      <c r="G23" s="26"/>
    </row>
    <row r="24" ht="15" customHeight="1" spans="1:7">
      <c r="A24" s="21"/>
      <c r="B24" s="66"/>
      <c r="C24" s="67"/>
      <c r="D24" s="68"/>
      <c r="E24" s="69"/>
      <c r="F24" s="70"/>
      <c r="G24" s="26"/>
    </row>
    <row r="25" ht="15" customHeight="1" spans="1:7">
      <c r="A25" s="21"/>
      <c r="B25" s="66"/>
      <c r="C25" s="67"/>
      <c r="D25" s="65"/>
      <c r="E25" s="69"/>
      <c r="F25" s="70"/>
      <c r="G25" s="26"/>
    </row>
    <row r="26" ht="15" customHeight="1" spans="1:7">
      <c r="A26" s="21"/>
      <c r="B26" s="71"/>
      <c r="C26" s="67"/>
      <c r="D26" s="68"/>
      <c r="E26" s="72"/>
      <c r="F26" s="70"/>
      <c r="G26" s="26"/>
    </row>
    <row r="27" ht="15" customHeight="1" spans="1:7">
      <c r="A27" s="49" t="s">
        <v>146</v>
      </c>
      <c r="B27" s="49"/>
      <c r="C27" s="47"/>
      <c r="D27" s="23"/>
      <c r="E27" s="73">
        <f>SUM(E6:E26)</f>
        <v>0</v>
      </c>
      <c r="F27" s="29">
        <f>SUM(F6:F26)</f>
        <v>0</v>
      </c>
      <c r="G27" s="26"/>
    </row>
  </sheetData>
  <mergeCells count="2">
    <mergeCell ref="A1:G1"/>
    <mergeCell ref="A3:G3"/>
  </mergeCells>
  <hyperlinks>
    <hyperlink ref="A2" location="表5流负汇总!B15" display="返回"/>
    <hyperlink ref="B2" location="索引!H14"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&amp;L&amp;9被评估单位填表人：李冰
填表日期：2011年5月25日&amp;C&amp;9共&amp;N页第&amp;P页
&amp;R&amp;9评估人员：张宁
</oddFooter>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1:H31"/>
  <sheetViews>
    <sheetView zoomScaleSheetLayoutView="85" workbookViewId="0">
      <selection activeCell="H6" sqref="H6"/>
    </sheetView>
  </sheetViews>
  <sheetFormatPr defaultColWidth="9" defaultRowHeight="15.75" outlineLevelCol="7"/>
  <cols>
    <col min="1" max="1" width="8" style="33" customWidth="1"/>
    <col min="2" max="2" width="24.2" style="33" customWidth="1"/>
    <col min="3" max="4" width="10.5" style="33" customWidth="1"/>
    <col min="5" max="5" width="9.4" style="33" customWidth="1"/>
    <col min="6" max="6" width="21.6" style="33" customWidth="1"/>
    <col min="7" max="7" width="21.6" style="33" customWidth="1" outlineLevel="1"/>
    <col min="8" max="8" width="16.2" style="33" customWidth="1" outlineLevel="1"/>
    <col min="9" max="16384" width="9" style="33"/>
  </cols>
  <sheetData>
    <row r="1" ht="24.9" customHeight="1" spans="1:8">
      <c r="A1" s="42" t="s">
        <v>5859</v>
      </c>
      <c r="B1" s="43"/>
      <c r="C1" s="43"/>
      <c r="D1" s="43"/>
      <c r="E1" s="43"/>
      <c r="F1" s="44"/>
      <c r="G1" s="44"/>
      <c r="H1" s="44"/>
    </row>
    <row r="2" ht="14.1" customHeight="1" spans="1:8">
      <c r="A2" s="4" t="s">
        <v>131</v>
      </c>
      <c r="B2" s="4" t="s">
        <v>0</v>
      </c>
      <c r="C2" s="5"/>
      <c r="D2" s="5"/>
      <c r="E2" s="5"/>
      <c r="F2" s="5"/>
      <c r="G2" s="5"/>
      <c r="H2" s="32" t="s">
        <v>5860</v>
      </c>
    </row>
    <row r="3" ht="14.1" customHeight="1" spans="1:8">
      <c r="A3" s="45" t="e">
        <f>#REF!</f>
        <v>#REF!</v>
      </c>
      <c r="B3" s="45"/>
      <c r="C3" s="45"/>
      <c r="D3" s="45"/>
      <c r="E3" s="45"/>
      <c r="F3" s="45"/>
      <c r="G3" s="45"/>
      <c r="H3" s="45"/>
    </row>
    <row r="4" ht="14.1" customHeight="1" spans="1:8">
      <c r="A4" s="5" t="str">
        <f>封面!D7&amp;封面!F7</f>
        <v>被评估方：</v>
      </c>
      <c r="B4" s="5"/>
      <c r="C4" s="5"/>
      <c r="D4" s="5"/>
      <c r="E4" s="5"/>
      <c r="F4" s="5"/>
      <c r="G4" s="5"/>
      <c r="H4" s="32" t="s">
        <v>133</v>
      </c>
    </row>
    <row r="5" ht="15" customHeight="1" spans="1:8">
      <c r="A5" s="46" t="s">
        <v>134</v>
      </c>
      <c r="B5" s="46" t="s">
        <v>5861</v>
      </c>
      <c r="C5" s="46" t="s">
        <v>233</v>
      </c>
      <c r="D5" s="46" t="s">
        <v>3823</v>
      </c>
      <c r="E5" s="46" t="s">
        <v>200</v>
      </c>
      <c r="F5" s="46" t="s">
        <v>139</v>
      </c>
      <c r="G5" s="46" t="s">
        <v>140</v>
      </c>
      <c r="H5" s="22" t="s">
        <v>143</v>
      </c>
    </row>
    <row r="6" ht="15" customHeight="1" spans="1:8">
      <c r="A6" s="21"/>
      <c r="B6" s="26"/>
      <c r="C6" s="47"/>
      <c r="D6" s="47"/>
      <c r="E6" s="27"/>
      <c r="F6" s="29"/>
      <c r="G6" s="29"/>
      <c r="H6" s="26"/>
    </row>
    <row r="7" ht="15" customHeight="1" spans="1:8">
      <c r="A7" s="21"/>
      <c r="B7" s="26"/>
      <c r="C7" s="47"/>
      <c r="D7" s="47"/>
      <c r="E7" s="27"/>
      <c r="F7" s="29"/>
      <c r="G7" s="29"/>
      <c r="H7" s="26"/>
    </row>
    <row r="8" ht="15" customHeight="1" spans="1:8">
      <c r="A8" s="21"/>
      <c r="B8" s="26"/>
      <c r="C8" s="47"/>
      <c r="D8" s="47"/>
      <c r="E8" s="27"/>
      <c r="F8" s="29"/>
      <c r="G8" s="29"/>
      <c r="H8" s="26"/>
    </row>
    <row r="9" ht="15" customHeight="1" spans="1:8">
      <c r="A9" s="21"/>
      <c r="B9" s="26"/>
      <c r="C9" s="47"/>
      <c r="D9" s="47"/>
      <c r="E9" s="27"/>
      <c r="F9" s="29"/>
      <c r="G9" s="29"/>
      <c r="H9" s="26"/>
    </row>
    <row r="10" ht="15" customHeight="1" spans="1:8">
      <c r="A10" s="21"/>
      <c r="B10" s="26"/>
      <c r="C10" s="47"/>
      <c r="D10" s="47"/>
      <c r="E10" s="27"/>
      <c r="F10" s="29"/>
      <c r="G10" s="29"/>
      <c r="H10" s="26"/>
    </row>
    <row r="11" ht="15" customHeight="1" spans="1:8">
      <c r="A11" s="21"/>
      <c r="B11" s="26"/>
      <c r="C11" s="47"/>
      <c r="D11" s="47"/>
      <c r="E11" s="27"/>
      <c r="F11" s="29"/>
      <c r="G11" s="29"/>
      <c r="H11" s="26"/>
    </row>
    <row r="12" ht="15" customHeight="1" spans="1:8">
      <c r="A12" s="21"/>
      <c r="B12" s="26"/>
      <c r="C12" s="47"/>
      <c r="D12" s="47"/>
      <c r="E12" s="27"/>
      <c r="F12" s="29"/>
      <c r="G12" s="29"/>
      <c r="H12" s="26"/>
    </row>
    <row r="13" ht="15" customHeight="1" spans="1:8">
      <c r="A13" s="21"/>
      <c r="B13" s="26"/>
      <c r="C13" s="47"/>
      <c r="D13" s="47"/>
      <c r="E13" s="27"/>
      <c r="F13" s="29"/>
      <c r="G13" s="29"/>
      <c r="H13" s="26"/>
    </row>
    <row r="14" ht="15" customHeight="1" spans="1:8">
      <c r="A14" s="21"/>
      <c r="B14" s="26"/>
      <c r="C14" s="47"/>
      <c r="D14" s="47"/>
      <c r="E14" s="27"/>
      <c r="F14" s="29"/>
      <c r="G14" s="29"/>
      <c r="H14" s="26"/>
    </row>
    <row r="15" ht="15" customHeight="1" spans="1:8">
      <c r="A15" s="21"/>
      <c r="B15" s="26"/>
      <c r="C15" s="47"/>
      <c r="D15" s="47"/>
      <c r="E15" s="27"/>
      <c r="F15" s="29"/>
      <c r="G15" s="29"/>
      <c r="H15" s="26"/>
    </row>
    <row r="16" ht="15" customHeight="1" spans="1:8">
      <c r="A16" s="21"/>
      <c r="B16" s="26"/>
      <c r="C16" s="47"/>
      <c r="D16" s="47"/>
      <c r="E16" s="27"/>
      <c r="F16" s="29"/>
      <c r="G16" s="29"/>
      <c r="H16" s="26"/>
    </row>
    <row r="17" ht="15" customHeight="1" spans="1:8">
      <c r="A17" s="21"/>
      <c r="B17" s="26"/>
      <c r="C17" s="47"/>
      <c r="D17" s="47"/>
      <c r="E17" s="27"/>
      <c r="F17" s="29"/>
      <c r="G17" s="29"/>
      <c r="H17" s="26"/>
    </row>
    <row r="18" ht="15" customHeight="1" spans="1:8">
      <c r="A18" s="21"/>
      <c r="B18" s="26"/>
      <c r="C18" s="47"/>
      <c r="D18" s="47"/>
      <c r="E18" s="27"/>
      <c r="F18" s="29"/>
      <c r="G18" s="29"/>
      <c r="H18" s="26"/>
    </row>
    <row r="19" ht="15" customHeight="1" spans="1:8">
      <c r="A19" s="21"/>
      <c r="B19" s="26"/>
      <c r="C19" s="47"/>
      <c r="D19" s="47"/>
      <c r="E19" s="27"/>
      <c r="F19" s="29"/>
      <c r="G19" s="29"/>
      <c r="H19" s="26"/>
    </row>
    <row r="20" ht="15" customHeight="1" spans="1:8">
      <c r="A20" s="21"/>
      <c r="B20" s="26"/>
      <c r="C20" s="47"/>
      <c r="D20" s="47"/>
      <c r="E20" s="27"/>
      <c r="F20" s="29"/>
      <c r="G20" s="29"/>
      <c r="H20" s="26"/>
    </row>
    <row r="21" ht="15" customHeight="1" spans="1:8">
      <c r="A21" s="21"/>
      <c r="B21" s="26"/>
      <c r="C21" s="47"/>
      <c r="D21" s="47"/>
      <c r="E21" s="27"/>
      <c r="F21" s="29"/>
      <c r="G21" s="29"/>
      <c r="H21" s="26"/>
    </row>
    <row r="22" ht="15" customHeight="1" spans="1:8">
      <c r="A22" s="21"/>
      <c r="B22" s="26"/>
      <c r="C22" s="47"/>
      <c r="D22" s="47"/>
      <c r="E22" s="27"/>
      <c r="F22" s="29"/>
      <c r="G22" s="29"/>
      <c r="H22" s="26"/>
    </row>
    <row r="23" ht="15" customHeight="1" spans="1:8">
      <c r="A23" s="21"/>
      <c r="B23" s="26"/>
      <c r="C23" s="47"/>
      <c r="D23" s="47"/>
      <c r="E23" s="27"/>
      <c r="F23" s="29"/>
      <c r="G23" s="29"/>
      <c r="H23" s="26"/>
    </row>
    <row r="24" ht="15" customHeight="1" spans="1:8">
      <c r="A24" s="21"/>
      <c r="B24" s="26"/>
      <c r="C24" s="47"/>
      <c r="D24" s="47"/>
      <c r="E24" s="27"/>
      <c r="F24" s="29"/>
      <c r="G24" s="29"/>
      <c r="H24" s="26"/>
    </row>
    <row r="25" ht="15" customHeight="1" spans="1:8">
      <c r="A25" s="21"/>
      <c r="B25" s="26"/>
      <c r="C25" s="47"/>
      <c r="D25" s="47"/>
      <c r="E25" s="27"/>
      <c r="F25" s="29"/>
      <c r="G25" s="29"/>
      <c r="H25" s="26"/>
    </row>
    <row r="26" ht="15" customHeight="1" spans="1:8">
      <c r="A26" s="21"/>
      <c r="B26" s="26"/>
      <c r="C26" s="47"/>
      <c r="D26" s="47"/>
      <c r="E26" s="27"/>
      <c r="F26" s="29"/>
      <c r="G26" s="29"/>
      <c r="H26" s="26"/>
    </row>
    <row r="27" ht="15" customHeight="1" spans="1:8">
      <c r="A27" s="21"/>
      <c r="B27" s="26"/>
      <c r="C27" s="47"/>
      <c r="D27" s="47"/>
      <c r="E27" s="27"/>
      <c r="F27" s="29"/>
      <c r="G27" s="29"/>
      <c r="H27" s="26"/>
    </row>
    <row r="28" ht="15" customHeight="1" spans="1:8">
      <c r="A28" s="21"/>
      <c r="B28" s="26"/>
      <c r="C28" s="47"/>
      <c r="D28" s="47"/>
      <c r="E28" s="27"/>
      <c r="F28" s="29"/>
      <c r="G28" s="29"/>
      <c r="H28" s="26"/>
    </row>
    <row r="29" ht="15" customHeight="1" spans="1:8">
      <c r="A29" s="21"/>
      <c r="B29" s="26"/>
      <c r="C29" s="47"/>
      <c r="D29" s="47"/>
      <c r="E29" s="27"/>
      <c r="F29" s="29"/>
      <c r="G29" s="29"/>
      <c r="H29" s="26"/>
    </row>
    <row r="30" ht="15" customHeight="1" spans="1:8">
      <c r="A30" s="21"/>
      <c r="B30" s="26"/>
      <c r="C30" s="47"/>
      <c r="D30" s="47"/>
      <c r="E30" s="27"/>
      <c r="F30" s="29"/>
      <c r="G30" s="29"/>
      <c r="H30" s="26"/>
    </row>
    <row r="31" ht="15" customHeight="1" spans="1:8">
      <c r="A31" s="48" t="s">
        <v>146</v>
      </c>
      <c r="B31" s="49"/>
      <c r="C31" s="47"/>
      <c r="D31" s="47"/>
      <c r="E31" s="27"/>
      <c r="F31" s="29">
        <f>SUM(F6:F30)</f>
        <v>0</v>
      </c>
      <c r="G31" s="29">
        <f>SUM(G6:G30)</f>
        <v>0</v>
      </c>
      <c r="H31" s="26"/>
    </row>
  </sheetData>
  <hyperlinks>
    <hyperlink ref="A2" location="表5流负汇总!B16" display="返回"/>
    <hyperlink ref="B2" location="索引!I15"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dimension ref="A1:G31"/>
  <sheetViews>
    <sheetView zoomScaleSheetLayoutView="85" workbookViewId="0">
      <selection activeCell="H6" sqref="H6"/>
    </sheetView>
  </sheetViews>
  <sheetFormatPr defaultColWidth="9" defaultRowHeight="15.75" outlineLevelCol="6"/>
  <cols>
    <col min="1" max="1" width="8.2" style="33" customWidth="1"/>
    <col min="2" max="2" width="25.5" style="33" customWidth="1"/>
    <col min="3" max="3" width="11" style="33" customWidth="1"/>
    <col min="4" max="4" width="14.9" style="33" customWidth="1"/>
    <col min="5" max="5" width="21" style="33" customWidth="1"/>
    <col min="6" max="6" width="21" style="33" customWidth="1" outlineLevel="1"/>
    <col min="7" max="7" width="16.7" style="33" customWidth="1" outlineLevel="1"/>
    <col min="8" max="16384" width="9" style="33"/>
  </cols>
  <sheetData>
    <row r="1" ht="24.9" customHeight="1" spans="1:7">
      <c r="A1" s="42" t="s">
        <v>5862</v>
      </c>
      <c r="B1" s="43"/>
      <c r="C1" s="43"/>
      <c r="D1" s="43"/>
      <c r="E1" s="44"/>
      <c r="F1" s="44"/>
      <c r="G1" s="44"/>
    </row>
    <row r="2" ht="14.1" customHeight="1" spans="1:7">
      <c r="A2" s="4" t="s">
        <v>131</v>
      </c>
      <c r="B2" s="4" t="s">
        <v>0</v>
      </c>
      <c r="C2" s="5"/>
      <c r="D2" s="5"/>
      <c r="E2" s="5"/>
      <c r="F2" s="5"/>
      <c r="G2" s="32" t="s">
        <v>5863</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209</v>
      </c>
      <c r="C5" s="46" t="s">
        <v>233</v>
      </c>
      <c r="D5" s="46" t="s">
        <v>3797</v>
      </c>
      <c r="E5" s="46" t="s">
        <v>139</v>
      </c>
      <c r="F5" s="46" t="s">
        <v>140</v>
      </c>
      <c r="G5" s="22" t="s">
        <v>143</v>
      </c>
    </row>
    <row r="6" ht="15" customHeight="1" spans="1:7">
      <c r="A6" s="21"/>
      <c r="B6" s="26"/>
      <c r="C6" s="47"/>
      <c r="D6" s="23"/>
      <c r="E6" s="29"/>
      <c r="F6" s="29"/>
      <c r="G6" s="26"/>
    </row>
    <row r="7" ht="15" customHeight="1" spans="1:7">
      <c r="A7" s="21"/>
      <c r="B7" s="26"/>
      <c r="C7" s="47"/>
      <c r="D7" s="23"/>
      <c r="E7" s="29"/>
      <c r="F7" s="29"/>
      <c r="G7" s="26"/>
    </row>
    <row r="8" ht="15" customHeight="1" spans="1:7">
      <c r="A8" s="21"/>
      <c r="B8" s="26"/>
      <c r="C8" s="47"/>
      <c r="D8" s="23"/>
      <c r="E8" s="29"/>
      <c r="F8" s="29"/>
      <c r="G8" s="26"/>
    </row>
    <row r="9" ht="15" customHeight="1" spans="1:7">
      <c r="A9" s="21"/>
      <c r="B9" s="26"/>
      <c r="C9" s="47"/>
      <c r="D9" s="23"/>
      <c r="E9" s="29"/>
      <c r="F9" s="29"/>
      <c r="G9" s="26"/>
    </row>
    <row r="10" ht="15" customHeight="1" spans="1:7">
      <c r="A10" s="21"/>
      <c r="B10" s="26"/>
      <c r="C10" s="47"/>
      <c r="D10" s="23"/>
      <c r="E10" s="29"/>
      <c r="F10" s="29"/>
      <c r="G10" s="26"/>
    </row>
    <row r="11" ht="15" customHeight="1" spans="1:7">
      <c r="A11" s="21"/>
      <c r="B11" s="26"/>
      <c r="C11" s="47"/>
      <c r="D11" s="23"/>
      <c r="E11" s="29"/>
      <c r="F11" s="29"/>
      <c r="G11" s="26"/>
    </row>
    <row r="12" ht="15" customHeight="1" spans="1:7">
      <c r="A12" s="21"/>
      <c r="B12" s="26"/>
      <c r="C12" s="47"/>
      <c r="D12" s="23"/>
      <c r="E12" s="29"/>
      <c r="F12" s="29"/>
      <c r="G12" s="26"/>
    </row>
    <row r="13" ht="15" customHeight="1" spans="1:7">
      <c r="A13" s="21"/>
      <c r="B13" s="26"/>
      <c r="C13" s="47"/>
      <c r="D13" s="23"/>
      <c r="E13" s="29"/>
      <c r="F13" s="29"/>
      <c r="G13" s="26"/>
    </row>
    <row r="14" ht="15" customHeight="1" spans="1:7">
      <c r="A14" s="21"/>
      <c r="B14" s="26"/>
      <c r="C14" s="47"/>
      <c r="D14" s="23"/>
      <c r="E14" s="29"/>
      <c r="F14" s="29"/>
      <c r="G14" s="26"/>
    </row>
    <row r="15" ht="15" customHeight="1" spans="1:7">
      <c r="A15" s="21"/>
      <c r="B15" s="26"/>
      <c r="C15" s="47"/>
      <c r="D15" s="23"/>
      <c r="E15" s="29"/>
      <c r="F15" s="29"/>
      <c r="G15" s="26"/>
    </row>
    <row r="16" ht="15" customHeight="1" spans="1:7">
      <c r="A16" s="21"/>
      <c r="B16" s="26"/>
      <c r="C16" s="47"/>
      <c r="D16" s="23"/>
      <c r="E16" s="29"/>
      <c r="F16" s="29"/>
      <c r="G16" s="26"/>
    </row>
    <row r="17" ht="15" customHeight="1" spans="1:7">
      <c r="A17" s="21"/>
      <c r="B17" s="26"/>
      <c r="C17" s="47"/>
      <c r="D17" s="23"/>
      <c r="E17" s="29"/>
      <c r="F17" s="29"/>
      <c r="G17" s="26"/>
    </row>
    <row r="18" ht="15" customHeight="1" spans="1:7">
      <c r="A18" s="21"/>
      <c r="B18" s="26"/>
      <c r="C18" s="47"/>
      <c r="D18" s="23"/>
      <c r="E18" s="29"/>
      <c r="F18" s="29"/>
      <c r="G18" s="26"/>
    </row>
    <row r="19" ht="15" customHeight="1" spans="1:7">
      <c r="A19" s="21"/>
      <c r="B19" s="26"/>
      <c r="C19" s="47"/>
      <c r="D19" s="23"/>
      <c r="E19" s="29"/>
      <c r="F19" s="29"/>
      <c r="G19" s="26"/>
    </row>
    <row r="20" ht="15" customHeight="1" spans="1:7">
      <c r="A20" s="21"/>
      <c r="B20" s="26"/>
      <c r="C20" s="47"/>
      <c r="D20" s="23"/>
      <c r="E20" s="29"/>
      <c r="F20" s="29"/>
      <c r="G20" s="26"/>
    </row>
    <row r="21" ht="15" customHeight="1" spans="1:7">
      <c r="A21" s="21"/>
      <c r="B21" s="26"/>
      <c r="C21" s="47"/>
      <c r="D21" s="23"/>
      <c r="E21" s="29"/>
      <c r="F21" s="29"/>
      <c r="G21" s="26"/>
    </row>
    <row r="22" ht="15" customHeight="1" spans="1:7">
      <c r="A22" s="21"/>
      <c r="B22" s="26"/>
      <c r="C22" s="47"/>
      <c r="D22" s="23"/>
      <c r="E22" s="29"/>
      <c r="F22" s="29"/>
      <c r="G22" s="26"/>
    </row>
    <row r="23" ht="15" customHeight="1" spans="1:7">
      <c r="A23" s="21"/>
      <c r="B23" s="26"/>
      <c r="C23" s="47"/>
      <c r="D23" s="23"/>
      <c r="E23" s="29"/>
      <c r="F23" s="29"/>
      <c r="G23" s="26"/>
    </row>
    <row r="24" ht="15" customHeight="1" spans="1:7">
      <c r="A24" s="21"/>
      <c r="B24" s="26"/>
      <c r="C24" s="47"/>
      <c r="D24" s="23"/>
      <c r="E24" s="29"/>
      <c r="F24" s="29"/>
      <c r="G24" s="26"/>
    </row>
    <row r="25" ht="15" customHeight="1" spans="1:7">
      <c r="A25" s="21"/>
      <c r="B25" s="26"/>
      <c r="C25" s="47"/>
      <c r="D25" s="23"/>
      <c r="E25" s="29"/>
      <c r="F25" s="29"/>
      <c r="G25" s="26"/>
    </row>
    <row r="26" ht="15" customHeight="1" spans="1:7">
      <c r="A26" s="21"/>
      <c r="B26" s="26"/>
      <c r="C26" s="47"/>
      <c r="D26" s="23"/>
      <c r="E26" s="29"/>
      <c r="F26" s="29"/>
      <c r="G26" s="26"/>
    </row>
    <row r="27" ht="15" customHeight="1" spans="1:7">
      <c r="A27" s="21"/>
      <c r="B27" s="26"/>
      <c r="C27" s="47"/>
      <c r="D27" s="23"/>
      <c r="E27" s="29"/>
      <c r="F27" s="29"/>
      <c r="G27" s="26"/>
    </row>
    <row r="28" ht="15" customHeight="1" spans="1:7">
      <c r="A28" s="21"/>
      <c r="B28" s="26"/>
      <c r="C28" s="47"/>
      <c r="D28" s="23"/>
      <c r="E28" s="29"/>
      <c r="F28" s="29"/>
      <c r="G28" s="26"/>
    </row>
    <row r="29" ht="15" customHeight="1" spans="1:7">
      <c r="A29" s="21"/>
      <c r="B29" s="26"/>
      <c r="C29" s="47"/>
      <c r="D29" s="23"/>
      <c r="E29" s="29"/>
      <c r="F29" s="29"/>
      <c r="G29" s="26"/>
    </row>
    <row r="30" ht="15" customHeight="1" spans="1:7">
      <c r="A30" s="21"/>
      <c r="B30" s="26"/>
      <c r="C30" s="47"/>
      <c r="D30" s="23"/>
      <c r="E30" s="29"/>
      <c r="F30" s="29"/>
      <c r="G30" s="26"/>
    </row>
    <row r="31" ht="15" customHeight="1" spans="1:7">
      <c r="A31" s="48" t="s">
        <v>146</v>
      </c>
      <c r="B31" s="49"/>
      <c r="C31" s="47"/>
      <c r="D31" s="23"/>
      <c r="E31" s="29">
        <f>SUM(E6:E30)</f>
        <v>0</v>
      </c>
      <c r="F31" s="29">
        <f>SUM(F6:F30)</f>
        <v>0</v>
      </c>
      <c r="G31" s="26"/>
    </row>
  </sheetData>
  <hyperlinks>
    <hyperlink ref="A2" location="表5流负汇总!B17" display="返回"/>
    <hyperlink ref="B2" location="索引!I16"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dimension ref="A1:K31"/>
  <sheetViews>
    <sheetView zoomScaleSheetLayoutView="85" workbookViewId="0">
      <selection activeCell="L12" sqref="L12"/>
    </sheetView>
  </sheetViews>
  <sheetFormatPr defaultColWidth="9" defaultRowHeight="15.75"/>
  <cols>
    <col min="1" max="1" width="5.7" style="33" customWidth="1"/>
    <col min="2" max="2" width="22.5" style="33" customWidth="1"/>
    <col min="3" max="4" width="7.7" style="33" customWidth="1"/>
    <col min="5" max="5" width="6.6" style="33" customWidth="1"/>
    <col min="6" max="6" width="6.1" style="33" customWidth="1"/>
    <col min="7" max="7" width="12.6" style="33" customWidth="1"/>
    <col min="8" max="8" width="15.6" style="33" customWidth="1"/>
    <col min="9" max="9" width="11.5" style="33" customWidth="1" outlineLevel="1"/>
    <col min="10" max="10" width="15.6" style="33" customWidth="1" outlineLevel="1"/>
    <col min="11" max="11" width="9.1" style="33" customWidth="1" outlineLevel="1"/>
    <col min="12" max="16384" width="9" style="33"/>
  </cols>
  <sheetData>
    <row r="1" ht="24.9" customHeight="1" spans="1:11">
      <c r="A1" s="42" t="s">
        <v>5864</v>
      </c>
      <c r="B1" s="43"/>
      <c r="C1" s="43"/>
      <c r="D1" s="43"/>
      <c r="E1" s="43"/>
      <c r="F1" s="43"/>
      <c r="G1" s="43"/>
      <c r="H1" s="44"/>
      <c r="I1" s="44"/>
      <c r="J1" s="44"/>
      <c r="K1" s="44"/>
    </row>
    <row r="2" ht="14.1" customHeight="1" spans="1:11">
      <c r="A2" s="4" t="s">
        <v>131</v>
      </c>
      <c r="B2" s="4" t="s">
        <v>0</v>
      </c>
      <c r="C2" s="5"/>
      <c r="D2" s="5"/>
      <c r="E2" s="5"/>
      <c r="F2" s="5"/>
      <c r="G2" s="5"/>
      <c r="H2" s="5"/>
      <c r="I2" s="5"/>
      <c r="J2" s="5"/>
      <c r="K2" s="32" t="s">
        <v>5865</v>
      </c>
    </row>
    <row r="3" ht="14.1" customHeight="1" spans="1:11">
      <c r="A3" s="45" t="e">
        <f>#REF!</f>
        <v>#REF!</v>
      </c>
      <c r="B3" s="45"/>
      <c r="C3" s="45"/>
      <c r="D3" s="45"/>
      <c r="E3" s="45"/>
      <c r="F3" s="45"/>
      <c r="G3" s="45"/>
      <c r="H3" s="45"/>
      <c r="I3" s="45"/>
      <c r="J3" s="45"/>
      <c r="K3" s="45"/>
    </row>
    <row r="4" ht="14.1" customHeight="1" spans="1:11">
      <c r="A4" s="5" t="str">
        <f>封面!D7&amp;封面!F7</f>
        <v>被评估方：</v>
      </c>
      <c r="B4" s="5"/>
      <c r="C4" s="5"/>
      <c r="D4" s="5"/>
      <c r="E4" s="5"/>
      <c r="F4" s="5"/>
      <c r="G4" s="5"/>
      <c r="H4" s="5"/>
      <c r="I4" s="5"/>
      <c r="J4" s="5"/>
      <c r="K4" s="32" t="s">
        <v>133</v>
      </c>
    </row>
    <row r="5" ht="15" customHeight="1" spans="1:11">
      <c r="A5" s="46" t="s">
        <v>134</v>
      </c>
      <c r="B5" s="46" t="s">
        <v>5866</v>
      </c>
      <c r="C5" s="46" t="s">
        <v>233</v>
      </c>
      <c r="D5" s="46" t="s">
        <v>3823</v>
      </c>
      <c r="E5" s="46" t="s">
        <v>5826</v>
      </c>
      <c r="F5" s="46" t="s">
        <v>136</v>
      </c>
      <c r="G5" s="46" t="s">
        <v>5827</v>
      </c>
      <c r="H5" s="46" t="s">
        <v>139</v>
      </c>
      <c r="I5" s="46" t="s">
        <v>5828</v>
      </c>
      <c r="J5" s="46" t="s">
        <v>140</v>
      </c>
      <c r="K5" s="22" t="s">
        <v>143</v>
      </c>
    </row>
    <row r="6" ht="15" customHeight="1" spans="1:11">
      <c r="A6" s="21"/>
      <c r="B6" s="26"/>
      <c r="C6" s="47"/>
      <c r="D6" s="47"/>
      <c r="E6" s="27"/>
      <c r="F6" s="23"/>
      <c r="G6" s="28"/>
      <c r="H6" s="29"/>
      <c r="I6" s="21"/>
      <c r="J6" s="29"/>
      <c r="K6" s="26"/>
    </row>
    <row r="7" ht="15" customHeight="1" spans="1:11">
      <c r="A7" s="21"/>
      <c r="B7" s="26"/>
      <c r="C7" s="47"/>
      <c r="D7" s="47"/>
      <c r="E7" s="27"/>
      <c r="F7" s="23"/>
      <c r="G7" s="28"/>
      <c r="H7" s="29"/>
      <c r="I7" s="21"/>
      <c r="J7" s="29"/>
      <c r="K7" s="26"/>
    </row>
    <row r="8" ht="15" customHeight="1" spans="1:11">
      <c r="A8" s="21"/>
      <c r="B8" s="26"/>
      <c r="C8" s="47"/>
      <c r="D8" s="47"/>
      <c r="E8" s="27"/>
      <c r="F8" s="23"/>
      <c r="G8" s="28"/>
      <c r="H8" s="29"/>
      <c r="I8" s="21"/>
      <c r="J8" s="29"/>
      <c r="K8" s="26"/>
    </row>
    <row r="9" ht="15" customHeight="1" spans="1:11">
      <c r="A9" s="21"/>
      <c r="B9" s="26"/>
      <c r="C9" s="47"/>
      <c r="D9" s="47"/>
      <c r="E9" s="27"/>
      <c r="F9" s="23"/>
      <c r="G9" s="28"/>
      <c r="H9" s="29"/>
      <c r="I9" s="21"/>
      <c r="J9" s="29"/>
      <c r="K9" s="26"/>
    </row>
    <row r="10" ht="15" customHeight="1" spans="1:11">
      <c r="A10" s="21"/>
      <c r="B10" s="26"/>
      <c r="C10" s="47"/>
      <c r="D10" s="47"/>
      <c r="E10" s="27"/>
      <c r="F10" s="23"/>
      <c r="G10" s="28"/>
      <c r="H10" s="29"/>
      <c r="I10" s="21"/>
      <c r="J10" s="29"/>
      <c r="K10" s="26"/>
    </row>
    <row r="11" ht="15" customHeight="1" spans="1:11">
      <c r="A11" s="21"/>
      <c r="B11" s="26"/>
      <c r="C11" s="47"/>
      <c r="D11" s="47"/>
      <c r="E11" s="27"/>
      <c r="F11" s="23"/>
      <c r="G11" s="28"/>
      <c r="H11" s="29"/>
      <c r="I11" s="21"/>
      <c r="J11" s="29"/>
      <c r="K11" s="26"/>
    </row>
    <row r="12" ht="15" customHeight="1" spans="1:11">
      <c r="A12" s="21"/>
      <c r="B12" s="26"/>
      <c r="C12" s="47"/>
      <c r="D12" s="47"/>
      <c r="E12" s="27"/>
      <c r="F12" s="23"/>
      <c r="G12" s="28"/>
      <c r="H12" s="29"/>
      <c r="I12" s="21"/>
      <c r="J12" s="29"/>
      <c r="K12" s="26"/>
    </row>
    <row r="13" ht="15" customHeight="1" spans="1:11">
      <c r="A13" s="21"/>
      <c r="B13" s="26"/>
      <c r="C13" s="47"/>
      <c r="D13" s="47"/>
      <c r="E13" s="27"/>
      <c r="F13" s="23"/>
      <c r="G13" s="28"/>
      <c r="H13" s="29"/>
      <c r="I13" s="21"/>
      <c r="J13" s="29"/>
      <c r="K13" s="26"/>
    </row>
    <row r="14" ht="15" customHeight="1" spans="1:11">
      <c r="A14" s="21"/>
      <c r="B14" s="26"/>
      <c r="C14" s="47"/>
      <c r="D14" s="47"/>
      <c r="E14" s="27"/>
      <c r="F14" s="23"/>
      <c r="G14" s="28"/>
      <c r="H14" s="29"/>
      <c r="I14" s="21"/>
      <c r="J14" s="29"/>
      <c r="K14" s="26"/>
    </row>
    <row r="15" ht="15" customHeight="1" spans="1:11">
      <c r="A15" s="21"/>
      <c r="B15" s="26"/>
      <c r="C15" s="47"/>
      <c r="D15" s="47"/>
      <c r="E15" s="27"/>
      <c r="F15" s="23"/>
      <c r="G15" s="28"/>
      <c r="H15" s="29"/>
      <c r="I15" s="21"/>
      <c r="J15" s="29"/>
      <c r="K15" s="26"/>
    </row>
    <row r="16" ht="15" customHeight="1" spans="1:11">
      <c r="A16" s="21"/>
      <c r="B16" s="26"/>
      <c r="C16" s="47"/>
      <c r="D16" s="47"/>
      <c r="E16" s="27"/>
      <c r="F16" s="23"/>
      <c r="G16" s="28"/>
      <c r="H16" s="29"/>
      <c r="I16" s="21"/>
      <c r="J16" s="29"/>
      <c r="K16" s="26"/>
    </row>
    <row r="17" ht="15" customHeight="1" spans="1:11">
      <c r="A17" s="21"/>
      <c r="B17" s="26"/>
      <c r="C17" s="47"/>
      <c r="D17" s="47"/>
      <c r="E17" s="27"/>
      <c r="F17" s="23"/>
      <c r="G17" s="28"/>
      <c r="H17" s="29"/>
      <c r="I17" s="21"/>
      <c r="J17" s="29"/>
      <c r="K17" s="26"/>
    </row>
    <row r="18" ht="15" customHeight="1" spans="1:11">
      <c r="A18" s="21"/>
      <c r="B18" s="26"/>
      <c r="C18" s="47"/>
      <c r="D18" s="47"/>
      <c r="E18" s="27"/>
      <c r="F18" s="23"/>
      <c r="G18" s="28"/>
      <c r="H18" s="29"/>
      <c r="I18" s="21"/>
      <c r="J18" s="29"/>
      <c r="K18" s="26"/>
    </row>
    <row r="19" ht="15" customHeight="1" spans="1:11">
      <c r="A19" s="21"/>
      <c r="B19" s="26"/>
      <c r="C19" s="47"/>
      <c r="D19" s="47"/>
      <c r="E19" s="27"/>
      <c r="F19" s="23"/>
      <c r="G19" s="28"/>
      <c r="H19" s="29"/>
      <c r="I19" s="21"/>
      <c r="J19" s="29"/>
      <c r="K19" s="26"/>
    </row>
    <row r="20" ht="15" customHeight="1" spans="1:11">
      <c r="A20" s="21"/>
      <c r="B20" s="26"/>
      <c r="C20" s="47"/>
      <c r="D20" s="47"/>
      <c r="E20" s="27"/>
      <c r="F20" s="23"/>
      <c r="G20" s="28"/>
      <c r="H20" s="29"/>
      <c r="I20" s="21"/>
      <c r="J20" s="29"/>
      <c r="K20" s="26"/>
    </row>
    <row r="21" ht="15" customHeight="1" spans="1:11">
      <c r="A21" s="21"/>
      <c r="B21" s="26"/>
      <c r="C21" s="47"/>
      <c r="D21" s="47"/>
      <c r="E21" s="27"/>
      <c r="F21" s="23"/>
      <c r="G21" s="28"/>
      <c r="H21" s="29"/>
      <c r="I21" s="21"/>
      <c r="J21" s="29"/>
      <c r="K21" s="26"/>
    </row>
    <row r="22" ht="15" customHeight="1" spans="1:11">
      <c r="A22" s="21"/>
      <c r="B22" s="26"/>
      <c r="C22" s="47"/>
      <c r="D22" s="47"/>
      <c r="E22" s="27"/>
      <c r="F22" s="23"/>
      <c r="G22" s="28"/>
      <c r="H22" s="29"/>
      <c r="I22" s="21"/>
      <c r="J22" s="29"/>
      <c r="K22" s="26"/>
    </row>
    <row r="23" ht="15" customHeight="1" spans="1:11">
      <c r="A23" s="21"/>
      <c r="B23" s="26"/>
      <c r="C23" s="47"/>
      <c r="D23" s="47"/>
      <c r="E23" s="27"/>
      <c r="F23" s="23"/>
      <c r="G23" s="28"/>
      <c r="H23" s="29"/>
      <c r="I23" s="21"/>
      <c r="J23" s="29"/>
      <c r="K23" s="26"/>
    </row>
    <row r="24" ht="15" customHeight="1" spans="1:11">
      <c r="A24" s="21"/>
      <c r="B24" s="26"/>
      <c r="C24" s="47"/>
      <c r="D24" s="47"/>
      <c r="E24" s="27"/>
      <c r="F24" s="23"/>
      <c r="G24" s="28"/>
      <c r="H24" s="29"/>
      <c r="I24" s="21"/>
      <c r="J24" s="29"/>
      <c r="K24" s="26"/>
    </row>
    <row r="25" ht="15" customHeight="1" spans="1:11">
      <c r="A25" s="21"/>
      <c r="B25" s="26"/>
      <c r="C25" s="47"/>
      <c r="D25" s="47"/>
      <c r="E25" s="27"/>
      <c r="F25" s="23"/>
      <c r="G25" s="28"/>
      <c r="H25" s="29"/>
      <c r="I25" s="21"/>
      <c r="J25" s="29"/>
      <c r="K25" s="26"/>
    </row>
    <row r="26" ht="15" customHeight="1" spans="1:11">
      <c r="A26" s="21"/>
      <c r="B26" s="26"/>
      <c r="C26" s="47"/>
      <c r="D26" s="47"/>
      <c r="E26" s="27"/>
      <c r="F26" s="23"/>
      <c r="G26" s="28"/>
      <c r="H26" s="29"/>
      <c r="I26" s="21"/>
      <c r="J26" s="29"/>
      <c r="K26" s="26"/>
    </row>
    <row r="27" ht="15" customHeight="1" spans="1:11">
      <c r="A27" s="21"/>
      <c r="B27" s="26"/>
      <c r="C27" s="47"/>
      <c r="D27" s="47"/>
      <c r="E27" s="27"/>
      <c r="F27" s="23"/>
      <c r="G27" s="28"/>
      <c r="H27" s="29"/>
      <c r="I27" s="21"/>
      <c r="J27" s="29"/>
      <c r="K27" s="26"/>
    </row>
    <row r="28" ht="15" customHeight="1" spans="1:11">
      <c r="A28" s="21"/>
      <c r="B28" s="26"/>
      <c r="C28" s="47"/>
      <c r="D28" s="47"/>
      <c r="E28" s="27"/>
      <c r="F28" s="23"/>
      <c r="G28" s="28"/>
      <c r="H28" s="29"/>
      <c r="I28" s="21"/>
      <c r="J28" s="29"/>
      <c r="K28" s="26"/>
    </row>
    <row r="29" ht="15" customHeight="1" spans="1:11">
      <c r="A29" s="21"/>
      <c r="B29" s="26"/>
      <c r="C29" s="47"/>
      <c r="D29" s="47"/>
      <c r="E29" s="27"/>
      <c r="F29" s="23"/>
      <c r="G29" s="28"/>
      <c r="H29" s="29"/>
      <c r="I29" s="21"/>
      <c r="J29" s="29"/>
      <c r="K29" s="26"/>
    </row>
    <row r="30" ht="15" customHeight="1" spans="1:11">
      <c r="A30" s="21"/>
      <c r="B30" s="26"/>
      <c r="C30" s="47"/>
      <c r="D30" s="47"/>
      <c r="E30" s="27"/>
      <c r="F30" s="23"/>
      <c r="G30" s="28"/>
      <c r="H30" s="29"/>
      <c r="I30" s="21"/>
      <c r="J30" s="29"/>
      <c r="K30" s="26"/>
    </row>
    <row r="31" ht="15" customHeight="1" spans="1:11">
      <c r="A31" s="48" t="s">
        <v>146</v>
      </c>
      <c r="B31" s="49"/>
      <c r="C31" s="47"/>
      <c r="D31" s="47"/>
      <c r="E31" s="27"/>
      <c r="F31" s="23"/>
      <c r="G31" s="28">
        <f>SUM(G6:G30)</f>
        <v>0</v>
      </c>
      <c r="H31" s="29">
        <f>SUM(H6:H30)</f>
        <v>0</v>
      </c>
      <c r="I31" s="21"/>
      <c r="J31" s="29">
        <f>SUM(J6:J30)</f>
        <v>0</v>
      </c>
      <c r="K31" s="26"/>
    </row>
  </sheetData>
  <hyperlinks>
    <hyperlink ref="A2" location="表6非流负汇总!B6" display="返回"/>
    <hyperlink ref="B2" location="索引!I19"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dimension ref="A1:I31"/>
  <sheetViews>
    <sheetView zoomScaleSheetLayoutView="85" workbookViewId="0">
      <selection activeCell="L12" sqref="L12"/>
    </sheetView>
  </sheetViews>
  <sheetFormatPr defaultColWidth="9" defaultRowHeight="15.75"/>
  <cols>
    <col min="1" max="1" width="7.4" style="33" customWidth="1"/>
    <col min="2" max="2" width="23.6" style="33" customWidth="1"/>
    <col min="3" max="3" width="11.7" style="33" customWidth="1"/>
    <col min="4" max="5" width="10.2" style="33" customWidth="1"/>
    <col min="6" max="6" width="9.9" style="33" customWidth="1"/>
    <col min="7" max="7" width="17.4" style="33" customWidth="1"/>
    <col min="8" max="8" width="17.4" style="33" customWidth="1" outlineLevel="1"/>
    <col min="9" max="9" width="12.7" style="33" customWidth="1" outlineLevel="1"/>
    <col min="10" max="16384" width="9" style="33"/>
  </cols>
  <sheetData>
    <row r="1" ht="24.9" customHeight="1" spans="1:9">
      <c r="A1" s="42" t="s">
        <v>5867</v>
      </c>
      <c r="B1" s="43"/>
      <c r="C1" s="43"/>
      <c r="D1" s="43"/>
      <c r="E1" s="43"/>
      <c r="F1" s="43"/>
      <c r="G1" s="44"/>
      <c r="H1" s="44"/>
      <c r="I1" s="44"/>
    </row>
    <row r="2" ht="14.1" customHeight="1" spans="1:9">
      <c r="A2" s="4" t="s">
        <v>131</v>
      </c>
      <c r="B2" s="4" t="s">
        <v>0</v>
      </c>
      <c r="C2" s="5"/>
      <c r="D2" s="5"/>
      <c r="E2" s="5"/>
      <c r="F2" s="5"/>
      <c r="G2" s="5"/>
      <c r="H2" s="5"/>
      <c r="I2" s="32" t="s">
        <v>5868</v>
      </c>
    </row>
    <row r="3" ht="14.1" customHeight="1" spans="1:9">
      <c r="A3" s="45" t="e">
        <f>#REF!</f>
        <v>#REF!</v>
      </c>
      <c r="B3" s="45"/>
      <c r="C3" s="45"/>
      <c r="D3" s="45"/>
      <c r="E3" s="45"/>
      <c r="F3" s="45"/>
      <c r="G3" s="45"/>
      <c r="H3" s="45"/>
      <c r="I3" s="45"/>
    </row>
    <row r="4" ht="14.1" customHeight="1" spans="1:9">
      <c r="A4" s="5" t="str">
        <f>封面!D7&amp;封面!F7</f>
        <v>被评估方：</v>
      </c>
      <c r="B4" s="5"/>
      <c r="C4" s="5"/>
      <c r="D4" s="5"/>
      <c r="E4" s="5"/>
      <c r="F4" s="5"/>
      <c r="G4" s="5"/>
      <c r="H4" s="5"/>
      <c r="I4" s="32" t="s">
        <v>133</v>
      </c>
    </row>
    <row r="5" ht="15" customHeight="1" spans="1:9">
      <c r="A5" s="46" t="s">
        <v>134</v>
      </c>
      <c r="B5" s="46" t="s">
        <v>5869</v>
      </c>
      <c r="C5" s="46" t="s">
        <v>3822</v>
      </c>
      <c r="D5" s="46" t="s">
        <v>233</v>
      </c>
      <c r="E5" s="46" t="s">
        <v>3823</v>
      </c>
      <c r="F5" s="46" t="s">
        <v>200</v>
      </c>
      <c r="G5" s="46" t="s">
        <v>139</v>
      </c>
      <c r="H5" s="46" t="s">
        <v>140</v>
      </c>
      <c r="I5" s="22" t="s">
        <v>143</v>
      </c>
    </row>
    <row r="6" ht="15" customHeight="1" spans="1:9">
      <c r="A6" s="21"/>
      <c r="B6" s="26"/>
      <c r="C6" s="23"/>
      <c r="D6" s="47"/>
      <c r="E6" s="47"/>
      <c r="F6" s="21"/>
      <c r="G6" s="29"/>
      <c r="H6" s="29"/>
      <c r="I6" s="26"/>
    </row>
    <row r="7" ht="15" customHeight="1" spans="1:9">
      <c r="A7" s="21"/>
      <c r="B7" s="26"/>
      <c r="C7" s="23"/>
      <c r="D7" s="47"/>
      <c r="E7" s="47"/>
      <c r="F7" s="21"/>
      <c r="G7" s="29"/>
      <c r="H7" s="29"/>
      <c r="I7" s="26"/>
    </row>
    <row r="8" ht="15" customHeight="1" spans="1:9">
      <c r="A8" s="21"/>
      <c r="B8" s="26"/>
      <c r="C8" s="23"/>
      <c r="D8" s="47"/>
      <c r="E8" s="47"/>
      <c r="F8" s="21"/>
      <c r="G8" s="29"/>
      <c r="H8" s="29"/>
      <c r="I8" s="26"/>
    </row>
    <row r="9" ht="15" customHeight="1" spans="1:9">
      <c r="A9" s="21"/>
      <c r="B9" s="26"/>
      <c r="C9" s="23"/>
      <c r="D9" s="47"/>
      <c r="E9" s="47"/>
      <c r="F9" s="21"/>
      <c r="G9" s="29"/>
      <c r="H9" s="29"/>
      <c r="I9" s="26"/>
    </row>
    <row r="10" ht="15" customHeight="1" spans="1:9">
      <c r="A10" s="21"/>
      <c r="B10" s="26"/>
      <c r="C10" s="23"/>
      <c r="D10" s="47"/>
      <c r="E10" s="47"/>
      <c r="F10" s="21"/>
      <c r="G10" s="29"/>
      <c r="H10" s="29"/>
      <c r="I10" s="26"/>
    </row>
    <row r="11" ht="15" customHeight="1" spans="1:9">
      <c r="A11" s="21"/>
      <c r="B11" s="26"/>
      <c r="C11" s="23"/>
      <c r="D11" s="47"/>
      <c r="E11" s="47"/>
      <c r="F11" s="21"/>
      <c r="G11" s="29"/>
      <c r="H11" s="29"/>
      <c r="I11" s="26"/>
    </row>
    <row r="12" ht="15" customHeight="1" spans="1:9">
      <c r="A12" s="21"/>
      <c r="B12" s="26"/>
      <c r="C12" s="23"/>
      <c r="D12" s="47"/>
      <c r="E12" s="47"/>
      <c r="F12" s="21"/>
      <c r="G12" s="29"/>
      <c r="H12" s="29"/>
      <c r="I12" s="26"/>
    </row>
    <row r="13" ht="15" customHeight="1" spans="1:9">
      <c r="A13" s="21"/>
      <c r="B13" s="26"/>
      <c r="C13" s="23"/>
      <c r="D13" s="47"/>
      <c r="E13" s="47"/>
      <c r="F13" s="21"/>
      <c r="G13" s="29"/>
      <c r="H13" s="29"/>
      <c r="I13" s="26"/>
    </row>
    <row r="14" ht="15" customHeight="1" spans="1:9">
      <c r="A14" s="21"/>
      <c r="B14" s="26"/>
      <c r="C14" s="23"/>
      <c r="D14" s="47"/>
      <c r="E14" s="47"/>
      <c r="F14" s="21"/>
      <c r="G14" s="29"/>
      <c r="H14" s="29"/>
      <c r="I14" s="26"/>
    </row>
    <row r="15" ht="15" customHeight="1" spans="1:9">
      <c r="A15" s="21"/>
      <c r="B15" s="26"/>
      <c r="C15" s="23"/>
      <c r="D15" s="47"/>
      <c r="E15" s="47"/>
      <c r="F15" s="21"/>
      <c r="G15" s="29"/>
      <c r="H15" s="29"/>
      <c r="I15" s="26"/>
    </row>
    <row r="16" ht="15" customHeight="1" spans="1:9">
      <c r="A16" s="21"/>
      <c r="B16" s="26"/>
      <c r="C16" s="23"/>
      <c r="D16" s="47"/>
      <c r="E16" s="47"/>
      <c r="F16" s="21"/>
      <c r="G16" s="29"/>
      <c r="H16" s="29"/>
      <c r="I16" s="26"/>
    </row>
    <row r="17" ht="15" customHeight="1" spans="1:9">
      <c r="A17" s="21"/>
      <c r="B17" s="26"/>
      <c r="C17" s="23"/>
      <c r="D17" s="47"/>
      <c r="E17" s="47"/>
      <c r="F17" s="21"/>
      <c r="G17" s="29"/>
      <c r="H17" s="29"/>
      <c r="I17" s="26"/>
    </row>
    <row r="18" ht="15" customHeight="1" spans="1:9">
      <c r="A18" s="21"/>
      <c r="B18" s="26"/>
      <c r="C18" s="23"/>
      <c r="D18" s="47"/>
      <c r="E18" s="47"/>
      <c r="F18" s="21"/>
      <c r="G18" s="29"/>
      <c r="H18" s="29"/>
      <c r="I18" s="26"/>
    </row>
    <row r="19" ht="15" customHeight="1" spans="1:9">
      <c r="A19" s="21"/>
      <c r="B19" s="26"/>
      <c r="C19" s="23"/>
      <c r="D19" s="47"/>
      <c r="E19" s="47"/>
      <c r="F19" s="21"/>
      <c r="G19" s="29"/>
      <c r="H19" s="29"/>
      <c r="I19" s="26"/>
    </row>
    <row r="20" ht="15" customHeight="1" spans="1:9">
      <c r="A20" s="21"/>
      <c r="B20" s="26"/>
      <c r="C20" s="23"/>
      <c r="D20" s="47"/>
      <c r="E20" s="47"/>
      <c r="F20" s="21"/>
      <c r="G20" s="29"/>
      <c r="H20" s="29"/>
      <c r="I20" s="26"/>
    </row>
    <row r="21" ht="15" customHeight="1" spans="1:9">
      <c r="A21" s="21"/>
      <c r="B21" s="26"/>
      <c r="C21" s="23"/>
      <c r="D21" s="47"/>
      <c r="E21" s="47"/>
      <c r="F21" s="21"/>
      <c r="G21" s="29"/>
      <c r="H21" s="29"/>
      <c r="I21" s="26"/>
    </row>
    <row r="22" ht="15" customHeight="1" spans="1:9">
      <c r="A22" s="21"/>
      <c r="B22" s="26"/>
      <c r="C22" s="23"/>
      <c r="D22" s="47"/>
      <c r="E22" s="47"/>
      <c r="F22" s="21"/>
      <c r="G22" s="29"/>
      <c r="H22" s="29"/>
      <c r="I22" s="26"/>
    </row>
    <row r="23" ht="15" customHeight="1" spans="1:9">
      <c r="A23" s="21"/>
      <c r="B23" s="26"/>
      <c r="C23" s="23"/>
      <c r="D23" s="47"/>
      <c r="E23" s="47"/>
      <c r="F23" s="21"/>
      <c r="G23" s="29"/>
      <c r="H23" s="29"/>
      <c r="I23" s="26"/>
    </row>
    <row r="24" ht="15" customHeight="1" spans="1:9">
      <c r="A24" s="21"/>
      <c r="B24" s="26"/>
      <c r="C24" s="23"/>
      <c r="D24" s="47"/>
      <c r="E24" s="47"/>
      <c r="F24" s="21"/>
      <c r="G24" s="29"/>
      <c r="H24" s="29"/>
      <c r="I24" s="26"/>
    </row>
    <row r="25" ht="15" customHeight="1" spans="1:9">
      <c r="A25" s="21"/>
      <c r="B25" s="26"/>
      <c r="C25" s="23"/>
      <c r="D25" s="47"/>
      <c r="E25" s="47"/>
      <c r="F25" s="21"/>
      <c r="G25" s="29"/>
      <c r="H25" s="29"/>
      <c r="I25" s="26"/>
    </row>
    <row r="26" ht="15" customHeight="1" spans="1:9">
      <c r="A26" s="21"/>
      <c r="B26" s="26"/>
      <c r="C26" s="23"/>
      <c r="D26" s="47"/>
      <c r="E26" s="47"/>
      <c r="F26" s="21"/>
      <c r="G26" s="29"/>
      <c r="H26" s="29"/>
      <c r="I26" s="26"/>
    </row>
    <row r="27" ht="15" customHeight="1" spans="1:9">
      <c r="A27" s="21"/>
      <c r="B27" s="26"/>
      <c r="C27" s="23"/>
      <c r="D27" s="47"/>
      <c r="E27" s="47"/>
      <c r="F27" s="21"/>
      <c r="G27" s="29"/>
      <c r="H27" s="29"/>
      <c r="I27" s="26"/>
    </row>
    <row r="28" ht="15" customHeight="1" spans="1:9">
      <c r="A28" s="21"/>
      <c r="B28" s="26"/>
      <c r="C28" s="23"/>
      <c r="D28" s="47"/>
      <c r="E28" s="47"/>
      <c r="F28" s="21"/>
      <c r="G28" s="29"/>
      <c r="H28" s="29"/>
      <c r="I28" s="26"/>
    </row>
    <row r="29" ht="15" customHeight="1" spans="1:9">
      <c r="A29" s="21"/>
      <c r="B29" s="26"/>
      <c r="C29" s="23"/>
      <c r="D29" s="47"/>
      <c r="E29" s="47"/>
      <c r="F29" s="21"/>
      <c r="G29" s="29"/>
      <c r="H29" s="29"/>
      <c r="I29" s="26"/>
    </row>
    <row r="30" ht="15" customHeight="1" spans="1:9">
      <c r="A30" s="21"/>
      <c r="B30" s="26"/>
      <c r="C30" s="23"/>
      <c r="D30" s="47"/>
      <c r="E30" s="47"/>
      <c r="F30" s="21"/>
      <c r="G30" s="29"/>
      <c r="H30" s="29"/>
      <c r="I30" s="26"/>
    </row>
    <row r="31" ht="15" customHeight="1" spans="1:9">
      <c r="A31" s="48" t="s">
        <v>146</v>
      </c>
      <c r="B31" s="49"/>
      <c r="C31" s="23"/>
      <c r="D31" s="47"/>
      <c r="E31" s="47"/>
      <c r="F31" s="21"/>
      <c r="G31" s="29">
        <f>SUM(G6:G30)</f>
        <v>0</v>
      </c>
      <c r="H31" s="29">
        <f>SUM(H6:H30)</f>
        <v>0</v>
      </c>
      <c r="I31" s="26"/>
    </row>
  </sheetData>
  <hyperlinks>
    <hyperlink ref="A2" location="表6非流负汇总!B7" display="返回"/>
    <hyperlink ref="B2" location="索引!I20"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dimension ref="A1:I31"/>
  <sheetViews>
    <sheetView zoomScaleSheetLayoutView="85" workbookViewId="0">
      <selection activeCell="L12" sqref="L12"/>
    </sheetView>
  </sheetViews>
  <sheetFormatPr defaultColWidth="9" defaultRowHeight="15.75"/>
  <cols>
    <col min="1" max="1" width="4.6" style="33" customWidth="1"/>
    <col min="2" max="2" width="23.2" style="33" customWidth="1"/>
    <col min="3" max="3" width="7.2" style="33" customWidth="1"/>
    <col min="4" max="4" width="12.7" style="33" customWidth="1"/>
    <col min="5" max="5" width="13.6" style="33" customWidth="1"/>
    <col min="6" max="6" width="12.6" style="33" customWidth="1"/>
    <col min="7" max="7" width="18.2" style="33" customWidth="1"/>
    <col min="8" max="8" width="18.2" style="33" customWidth="1" outlineLevel="1"/>
    <col min="9" max="9" width="11.5" style="33" customWidth="1" outlineLevel="1"/>
    <col min="10" max="16384" width="9" style="33"/>
  </cols>
  <sheetData>
    <row r="1" ht="24.9" customHeight="1" spans="1:9">
      <c r="A1" s="42" t="s">
        <v>5870</v>
      </c>
      <c r="B1" s="43"/>
      <c r="C1" s="43"/>
      <c r="D1" s="43"/>
      <c r="E1" s="43"/>
      <c r="F1" s="43"/>
      <c r="G1" s="44"/>
      <c r="H1" s="44"/>
      <c r="I1" s="44"/>
    </row>
    <row r="2" ht="14.1" customHeight="1" spans="1:9">
      <c r="A2" s="4" t="s">
        <v>131</v>
      </c>
      <c r="B2" s="4" t="s">
        <v>0</v>
      </c>
      <c r="C2" s="5"/>
      <c r="D2" s="5"/>
      <c r="E2" s="5"/>
      <c r="F2" s="5"/>
      <c r="G2" s="5"/>
      <c r="H2" s="5"/>
      <c r="I2" s="32" t="s">
        <v>5871</v>
      </c>
    </row>
    <row r="3" ht="14.1" customHeight="1" spans="1:9">
      <c r="A3" s="45" t="e">
        <f>#REF!</f>
        <v>#REF!</v>
      </c>
      <c r="B3" s="45"/>
      <c r="C3" s="45"/>
      <c r="D3" s="45"/>
      <c r="E3" s="45"/>
      <c r="F3" s="45"/>
      <c r="G3" s="45"/>
      <c r="H3" s="45"/>
      <c r="I3" s="45"/>
    </row>
    <row r="4" ht="14.1" customHeight="1" spans="1:9">
      <c r="A4" s="5" t="str">
        <f>封面!D7&amp;封面!F7</f>
        <v>被评估方：</v>
      </c>
      <c r="B4" s="5"/>
      <c r="C4" s="5"/>
      <c r="D4" s="5"/>
      <c r="E4" s="5"/>
      <c r="F4" s="5"/>
      <c r="G4" s="5"/>
      <c r="H4" s="5"/>
      <c r="I4" s="32" t="s">
        <v>133</v>
      </c>
    </row>
    <row r="5" ht="15" customHeight="1" spans="1:9">
      <c r="A5" s="9" t="s">
        <v>134</v>
      </c>
      <c r="B5" s="9" t="s">
        <v>209</v>
      </c>
      <c r="C5" s="9" t="s">
        <v>233</v>
      </c>
      <c r="D5" s="9" t="s">
        <v>232</v>
      </c>
      <c r="E5" s="51" t="s">
        <v>139</v>
      </c>
      <c r="F5" s="52"/>
      <c r="G5" s="53"/>
      <c r="H5" s="9" t="s">
        <v>140</v>
      </c>
      <c r="I5" s="54" t="s">
        <v>143</v>
      </c>
    </row>
    <row r="6" ht="15" customHeight="1" spans="1:9">
      <c r="A6" s="16"/>
      <c r="B6" s="16"/>
      <c r="C6" s="16"/>
      <c r="D6" s="16"/>
      <c r="E6" s="22" t="s">
        <v>5872</v>
      </c>
      <c r="F6" s="22" t="s">
        <v>5873</v>
      </c>
      <c r="G6" s="22" t="s">
        <v>5776</v>
      </c>
      <c r="H6" s="16"/>
      <c r="I6" s="55"/>
    </row>
    <row r="7" ht="15" customHeight="1" spans="1:9">
      <c r="A7" s="21"/>
      <c r="B7" s="26"/>
      <c r="C7" s="47"/>
      <c r="D7" s="23"/>
      <c r="E7" s="28"/>
      <c r="F7" s="28"/>
      <c r="G7" s="29"/>
      <c r="H7" s="29"/>
      <c r="I7" s="26"/>
    </row>
    <row r="8" ht="15" customHeight="1" spans="1:9">
      <c r="A8" s="21"/>
      <c r="B8" s="26"/>
      <c r="C8" s="47"/>
      <c r="D8" s="23"/>
      <c r="E8" s="28"/>
      <c r="F8" s="28"/>
      <c r="G8" s="29"/>
      <c r="H8" s="29"/>
      <c r="I8" s="26"/>
    </row>
    <row r="9" ht="15" customHeight="1" spans="1:9">
      <c r="A9" s="21"/>
      <c r="B9" s="26"/>
      <c r="C9" s="47"/>
      <c r="D9" s="23"/>
      <c r="E9" s="28"/>
      <c r="F9" s="28"/>
      <c r="G9" s="29"/>
      <c r="H9" s="29"/>
      <c r="I9" s="26"/>
    </row>
    <row r="10" ht="15" customHeight="1" spans="1:9">
      <c r="A10" s="21"/>
      <c r="B10" s="26"/>
      <c r="C10" s="47"/>
      <c r="D10" s="23"/>
      <c r="E10" s="28"/>
      <c r="F10" s="28"/>
      <c r="G10" s="29"/>
      <c r="H10" s="29"/>
      <c r="I10" s="26"/>
    </row>
    <row r="11" ht="15" customHeight="1" spans="1:9">
      <c r="A11" s="21"/>
      <c r="B11" s="26"/>
      <c r="C11" s="47"/>
      <c r="D11" s="23"/>
      <c r="E11" s="28"/>
      <c r="F11" s="28"/>
      <c r="G11" s="29"/>
      <c r="H11" s="29"/>
      <c r="I11" s="26"/>
    </row>
    <row r="12" ht="15" customHeight="1" spans="1:9">
      <c r="A12" s="21"/>
      <c r="B12" s="26"/>
      <c r="C12" s="47"/>
      <c r="D12" s="23"/>
      <c r="E12" s="28"/>
      <c r="F12" s="28"/>
      <c r="G12" s="29"/>
      <c r="H12" s="29"/>
      <c r="I12" s="26"/>
    </row>
    <row r="13" ht="15" customHeight="1" spans="1:9">
      <c r="A13" s="21"/>
      <c r="B13" s="26"/>
      <c r="C13" s="47"/>
      <c r="D13" s="23"/>
      <c r="E13" s="28"/>
      <c r="F13" s="28"/>
      <c r="G13" s="29"/>
      <c r="H13" s="29"/>
      <c r="I13" s="26"/>
    </row>
    <row r="14" ht="15" customHeight="1" spans="1:9">
      <c r="A14" s="21"/>
      <c r="B14" s="26"/>
      <c r="C14" s="47"/>
      <c r="D14" s="23"/>
      <c r="E14" s="28"/>
      <c r="F14" s="28"/>
      <c r="G14" s="29"/>
      <c r="H14" s="29"/>
      <c r="I14" s="26"/>
    </row>
    <row r="15" ht="15" customHeight="1" spans="1:9">
      <c r="A15" s="21"/>
      <c r="B15" s="26"/>
      <c r="C15" s="47"/>
      <c r="D15" s="23"/>
      <c r="E15" s="28"/>
      <c r="F15" s="28"/>
      <c r="G15" s="29"/>
      <c r="H15" s="29"/>
      <c r="I15" s="26"/>
    </row>
    <row r="16" ht="15" customHeight="1" spans="1:9">
      <c r="A16" s="21"/>
      <c r="B16" s="26"/>
      <c r="C16" s="47"/>
      <c r="D16" s="23"/>
      <c r="E16" s="28"/>
      <c r="F16" s="28"/>
      <c r="G16" s="29"/>
      <c r="H16" s="29"/>
      <c r="I16" s="26"/>
    </row>
    <row r="17" ht="15" customHeight="1" spans="1:9">
      <c r="A17" s="21"/>
      <c r="B17" s="26"/>
      <c r="C17" s="47"/>
      <c r="D17" s="23"/>
      <c r="E17" s="28"/>
      <c r="F17" s="28"/>
      <c r="G17" s="29"/>
      <c r="H17" s="29"/>
      <c r="I17" s="26"/>
    </row>
    <row r="18" ht="15" customHeight="1" spans="1:9">
      <c r="A18" s="21"/>
      <c r="B18" s="26"/>
      <c r="C18" s="47"/>
      <c r="D18" s="23"/>
      <c r="E18" s="28"/>
      <c r="F18" s="28"/>
      <c r="G18" s="29"/>
      <c r="H18" s="29"/>
      <c r="I18" s="26"/>
    </row>
    <row r="19" ht="15" customHeight="1" spans="1:9">
      <c r="A19" s="21"/>
      <c r="B19" s="26"/>
      <c r="C19" s="47"/>
      <c r="D19" s="23"/>
      <c r="E19" s="28"/>
      <c r="F19" s="28"/>
      <c r="G19" s="29"/>
      <c r="H19" s="29"/>
      <c r="I19" s="26"/>
    </row>
    <row r="20" ht="15" customHeight="1" spans="1:9">
      <c r="A20" s="21"/>
      <c r="B20" s="26"/>
      <c r="C20" s="47"/>
      <c r="D20" s="23"/>
      <c r="E20" s="28"/>
      <c r="F20" s="28"/>
      <c r="G20" s="29"/>
      <c r="H20" s="29"/>
      <c r="I20" s="26"/>
    </row>
    <row r="21" ht="15" customHeight="1" spans="1:9">
      <c r="A21" s="21"/>
      <c r="B21" s="26"/>
      <c r="C21" s="47"/>
      <c r="D21" s="23"/>
      <c r="E21" s="28"/>
      <c r="F21" s="28"/>
      <c r="G21" s="29"/>
      <c r="H21" s="29"/>
      <c r="I21" s="26"/>
    </row>
    <row r="22" ht="15" customHeight="1" spans="1:9">
      <c r="A22" s="21"/>
      <c r="B22" s="26"/>
      <c r="C22" s="47"/>
      <c r="D22" s="23"/>
      <c r="E22" s="28"/>
      <c r="F22" s="28"/>
      <c r="G22" s="29"/>
      <c r="H22" s="29"/>
      <c r="I22" s="26"/>
    </row>
    <row r="23" ht="15" customHeight="1" spans="1:9">
      <c r="A23" s="21"/>
      <c r="B23" s="26"/>
      <c r="C23" s="47"/>
      <c r="D23" s="23"/>
      <c r="E23" s="28"/>
      <c r="F23" s="28"/>
      <c r="G23" s="29"/>
      <c r="H23" s="29"/>
      <c r="I23" s="26"/>
    </row>
    <row r="24" ht="15" customHeight="1" spans="1:9">
      <c r="A24" s="21"/>
      <c r="B24" s="26"/>
      <c r="C24" s="47"/>
      <c r="D24" s="23"/>
      <c r="E24" s="28"/>
      <c r="F24" s="28"/>
      <c r="G24" s="29"/>
      <c r="H24" s="29"/>
      <c r="I24" s="26"/>
    </row>
    <row r="25" ht="15" customHeight="1" spans="1:9">
      <c r="A25" s="21"/>
      <c r="B25" s="26"/>
      <c r="C25" s="47"/>
      <c r="D25" s="23"/>
      <c r="E25" s="28"/>
      <c r="F25" s="28"/>
      <c r="G25" s="29"/>
      <c r="H25" s="29"/>
      <c r="I25" s="26"/>
    </row>
    <row r="26" ht="15" customHeight="1" spans="1:9">
      <c r="A26" s="21"/>
      <c r="B26" s="26"/>
      <c r="C26" s="47"/>
      <c r="D26" s="23"/>
      <c r="E26" s="28"/>
      <c r="F26" s="28"/>
      <c r="G26" s="29"/>
      <c r="H26" s="29"/>
      <c r="I26" s="26"/>
    </row>
    <row r="27" ht="15" customHeight="1" spans="1:9">
      <c r="A27" s="21"/>
      <c r="B27" s="26"/>
      <c r="C27" s="47"/>
      <c r="D27" s="23"/>
      <c r="E27" s="28"/>
      <c r="F27" s="28"/>
      <c r="G27" s="29"/>
      <c r="H27" s="29"/>
      <c r="I27" s="26"/>
    </row>
    <row r="28" ht="15" customHeight="1" spans="1:9">
      <c r="A28" s="21"/>
      <c r="B28" s="26"/>
      <c r="C28" s="47"/>
      <c r="D28" s="23"/>
      <c r="E28" s="28"/>
      <c r="F28" s="28"/>
      <c r="G28" s="29"/>
      <c r="H28" s="29"/>
      <c r="I28" s="26"/>
    </row>
    <row r="29" ht="15" customHeight="1" spans="1:9">
      <c r="A29" s="21"/>
      <c r="B29" s="26"/>
      <c r="C29" s="47"/>
      <c r="D29" s="23"/>
      <c r="E29" s="28"/>
      <c r="F29" s="28"/>
      <c r="G29" s="29"/>
      <c r="H29" s="29"/>
      <c r="I29" s="26"/>
    </row>
    <row r="30" ht="15" customHeight="1" spans="1:9">
      <c r="A30" s="21"/>
      <c r="B30" s="26"/>
      <c r="C30" s="47"/>
      <c r="D30" s="23"/>
      <c r="E30" s="28"/>
      <c r="F30" s="28"/>
      <c r="G30" s="29"/>
      <c r="H30" s="29"/>
      <c r="I30" s="26"/>
    </row>
    <row r="31" ht="15" customHeight="1" spans="1:9">
      <c r="A31" s="48" t="s">
        <v>146</v>
      </c>
      <c r="B31" s="49"/>
      <c r="C31" s="47"/>
      <c r="D31" s="23"/>
      <c r="E31" s="28"/>
      <c r="F31" s="28"/>
      <c r="G31" s="29">
        <f>SUM(G7:G30)</f>
        <v>0</v>
      </c>
      <c r="H31" s="29">
        <f>SUM(H7:H30)</f>
        <v>0</v>
      </c>
      <c r="I31" s="26"/>
    </row>
  </sheetData>
  <mergeCells count="7">
    <mergeCell ref="E5:G5"/>
    <mergeCell ref="A5:A6"/>
    <mergeCell ref="B5:B6"/>
    <mergeCell ref="C5:C6"/>
    <mergeCell ref="D5:D6"/>
    <mergeCell ref="H5:H6"/>
    <mergeCell ref="I5:I6"/>
  </mergeCells>
  <hyperlinks>
    <hyperlink ref="A2" location="表6非流负汇总!B8" display="返回"/>
    <hyperlink ref="B2" location="索引!I21"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dimension ref="A1:G31"/>
  <sheetViews>
    <sheetView zoomScaleSheetLayoutView="85" workbookViewId="0">
      <selection activeCell="L12" sqref="L12"/>
    </sheetView>
  </sheetViews>
  <sheetFormatPr defaultColWidth="9" defaultRowHeight="15.75" outlineLevelCol="6"/>
  <cols>
    <col min="1" max="1" width="8.2" style="33" customWidth="1"/>
    <col min="2" max="2" width="26.6" style="33" customWidth="1"/>
    <col min="3" max="3" width="18.6" style="33" customWidth="1"/>
    <col min="4" max="4" width="8.6" style="33" customWidth="1"/>
    <col min="5" max="5" width="20.2" style="33" customWidth="1"/>
    <col min="6" max="6" width="20.2" style="33" customWidth="1" outlineLevel="1"/>
    <col min="7" max="7" width="18.6" style="33" customWidth="1" outlineLevel="1"/>
    <col min="8" max="16384" width="9" style="33"/>
  </cols>
  <sheetData>
    <row r="1" ht="24.9" customHeight="1" spans="1:7">
      <c r="A1" s="42" t="s">
        <v>5874</v>
      </c>
      <c r="B1" s="43"/>
      <c r="C1" s="43"/>
      <c r="D1" s="43"/>
      <c r="E1" s="44"/>
      <c r="F1" s="44"/>
      <c r="G1" s="44"/>
    </row>
    <row r="2" ht="14.1" customHeight="1" spans="1:7">
      <c r="A2" s="4" t="s">
        <v>131</v>
      </c>
      <c r="B2" s="4" t="s">
        <v>0</v>
      </c>
      <c r="C2" s="5"/>
      <c r="D2" s="5"/>
      <c r="E2" s="5"/>
      <c r="F2" s="5"/>
      <c r="G2" s="32" t="s">
        <v>5875</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209</v>
      </c>
      <c r="C5" s="46" t="s">
        <v>5876</v>
      </c>
      <c r="D5" s="46" t="s">
        <v>233</v>
      </c>
      <c r="E5" s="46" t="s">
        <v>139</v>
      </c>
      <c r="F5" s="46" t="s">
        <v>140</v>
      </c>
      <c r="G5" s="22" t="s">
        <v>143</v>
      </c>
    </row>
    <row r="6" ht="15" customHeight="1" spans="1:7">
      <c r="A6" s="21"/>
      <c r="B6" s="26"/>
      <c r="C6" s="23"/>
      <c r="D6" s="47"/>
      <c r="E6" s="29"/>
      <c r="F6" s="29"/>
      <c r="G6" s="26"/>
    </row>
    <row r="7" ht="15" customHeight="1" spans="1:7">
      <c r="A7" s="21"/>
      <c r="B7" s="26"/>
      <c r="C7" s="23"/>
      <c r="D7" s="47"/>
      <c r="E7" s="29"/>
      <c r="F7" s="29"/>
      <c r="G7" s="26"/>
    </row>
    <row r="8" ht="15" customHeight="1" spans="1:7">
      <c r="A8" s="21"/>
      <c r="B8" s="26"/>
      <c r="C8" s="23"/>
      <c r="D8" s="47"/>
      <c r="E8" s="29"/>
      <c r="F8" s="29"/>
      <c r="G8" s="26"/>
    </row>
    <row r="9" ht="15" customHeight="1" spans="1:7">
      <c r="A9" s="21"/>
      <c r="B9" s="26"/>
      <c r="C9" s="23"/>
      <c r="D9" s="47"/>
      <c r="E9" s="29"/>
      <c r="F9" s="29"/>
      <c r="G9" s="26"/>
    </row>
    <row r="10" ht="15" customHeight="1" spans="1:7">
      <c r="A10" s="21"/>
      <c r="B10" s="26"/>
      <c r="C10" s="23"/>
      <c r="D10" s="47"/>
      <c r="E10" s="29"/>
      <c r="F10" s="29"/>
      <c r="G10" s="26"/>
    </row>
    <row r="11" ht="15" customHeight="1" spans="1:7">
      <c r="A11" s="21"/>
      <c r="B11" s="26"/>
      <c r="C11" s="23"/>
      <c r="D11" s="47"/>
      <c r="E11" s="29"/>
      <c r="F11" s="29"/>
      <c r="G11" s="26"/>
    </row>
    <row r="12" ht="15" customHeight="1" spans="1:7">
      <c r="A12" s="21"/>
      <c r="B12" s="26"/>
      <c r="C12" s="23"/>
      <c r="D12" s="47"/>
      <c r="E12" s="29"/>
      <c r="F12" s="29"/>
      <c r="G12" s="26"/>
    </row>
    <row r="13" ht="15" customHeight="1" spans="1:7">
      <c r="A13" s="21"/>
      <c r="B13" s="26"/>
      <c r="C13" s="23"/>
      <c r="D13" s="47"/>
      <c r="E13" s="29"/>
      <c r="F13" s="29"/>
      <c r="G13" s="26"/>
    </row>
    <row r="14" ht="15" customHeight="1" spans="1:7">
      <c r="A14" s="21"/>
      <c r="B14" s="26"/>
      <c r="C14" s="23"/>
      <c r="D14" s="47"/>
      <c r="E14" s="29"/>
      <c r="F14" s="29"/>
      <c r="G14" s="26"/>
    </row>
    <row r="15" ht="15" customHeight="1" spans="1:7">
      <c r="A15" s="21"/>
      <c r="B15" s="26"/>
      <c r="C15" s="23"/>
      <c r="D15" s="47"/>
      <c r="E15" s="29"/>
      <c r="F15" s="29"/>
      <c r="G15" s="26"/>
    </row>
    <row r="16" ht="15" customHeight="1" spans="1:7">
      <c r="A16" s="21"/>
      <c r="B16" s="26"/>
      <c r="C16" s="23"/>
      <c r="D16" s="47"/>
      <c r="E16" s="29"/>
      <c r="F16" s="29"/>
      <c r="G16" s="26"/>
    </row>
    <row r="17" ht="15" customHeight="1" spans="1:7">
      <c r="A17" s="21"/>
      <c r="B17" s="26"/>
      <c r="C17" s="23"/>
      <c r="D17" s="47"/>
      <c r="E17" s="29"/>
      <c r="F17" s="29"/>
      <c r="G17" s="26"/>
    </row>
    <row r="18" ht="15" customHeight="1" spans="1:7">
      <c r="A18" s="21"/>
      <c r="B18" s="26"/>
      <c r="C18" s="23"/>
      <c r="D18" s="47"/>
      <c r="E18" s="29"/>
      <c r="F18" s="29"/>
      <c r="G18" s="26"/>
    </row>
    <row r="19" ht="15" customHeight="1" spans="1:7">
      <c r="A19" s="21"/>
      <c r="B19" s="26"/>
      <c r="C19" s="23"/>
      <c r="D19" s="47"/>
      <c r="E19" s="29"/>
      <c r="F19" s="29"/>
      <c r="G19" s="26"/>
    </row>
    <row r="20" ht="15" customHeight="1" spans="1:7">
      <c r="A20" s="21"/>
      <c r="B20" s="26"/>
      <c r="C20" s="23"/>
      <c r="D20" s="47"/>
      <c r="E20" s="29"/>
      <c r="F20" s="29"/>
      <c r="G20" s="26"/>
    </row>
    <row r="21" ht="15" customHeight="1" spans="1:7">
      <c r="A21" s="21"/>
      <c r="B21" s="26"/>
      <c r="C21" s="23"/>
      <c r="D21" s="47"/>
      <c r="E21" s="29"/>
      <c r="F21" s="29"/>
      <c r="G21" s="26"/>
    </row>
    <row r="22" ht="15" customHeight="1" spans="1:7">
      <c r="A22" s="21"/>
      <c r="B22" s="26"/>
      <c r="C22" s="23"/>
      <c r="D22" s="47"/>
      <c r="E22" s="29"/>
      <c r="F22" s="29"/>
      <c r="G22" s="26"/>
    </row>
    <row r="23" ht="15" customHeight="1" spans="1:7">
      <c r="A23" s="21"/>
      <c r="B23" s="26"/>
      <c r="C23" s="23"/>
      <c r="D23" s="47"/>
      <c r="E23" s="29"/>
      <c r="F23" s="29"/>
      <c r="G23" s="26"/>
    </row>
    <row r="24" ht="15" customHeight="1" spans="1:7">
      <c r="A24" s="21"/>
      <c r="B24" s="26"/>
      <c r="C24" s="23"/>
      <c r="D24" s="47"/>
      <c r="E24" s="29"/>
      <c r="F24" s="29"/>
      <c r="G24" s="26"/>
    </row>
    <row r="25" ht="15" customHeight="1" spans="1:7">
      <c r="A25" s="21"/>
      <c r="B25" s="26"/>
      <c r="C25" s="23"/>
      <c r="D25" s="47"/>
      <c r="E25" s="29"/>
      <c r="F25" s="29"/>
      <c r="G25" s="26"/>
    </row>
    <row r="26" ht="15" customHeight="1" spans="1:7">
      <c r="A26" s="21"/>
      <c r="B26" s="26"/>
      <c r="C26" s="23"/>
      <c r="D26" s="47"/>
      <c r="E26" s="29"/>
      <c r="F26" s="29"/>
      <c r="G26" s="26"/>
    </row>
    <row r="27" ht="15" customHeight="1" spans="1:7">
      <c r="A27" s="21"/>
      <c r="B27" s="26"/>
      <c r="C27" s="23"/>
      <c r="D27" s="47"/>
      <c r="E27" s="29"/>
      <c r="F27" s="29"/>
      <c r="G27" s="26"/>
    </row>
    <row r="28" ht="15" customHeight="1" spans="1:7">
      <c r="A28" s="21"/>
      <c r="B28" s="26"/>
      <c r="C28" s="23"/>
      <c r="D28" s="47"/>
      <c r="E28" s="29"/>
      <c r="F28" s="29"/>
      <c r="G28" s="26"/>
    </row>
    <row r="29" ht="15" customHeight="1" spans="1:7">
      <c r="A29" s="21"/>
      <c r="B29" s="26"/>
      <c r="C29" s="23"/>
      <c r="D29" s="47"/>
      <c r="E29" s="29"/>
      <c r="F29" s="29"/>
      <c r="G29" s="26"/>
    </row>
    <row r="30" ht="15" customHeight="1" spans="1:7">
      <c r="A30" s="21"/>
      <c r="B30" s="26"/>
      <c r="C30" s="23"/>
      <c r="D30" s="47"/>
      <c r="E30" s="29"/>
      <c r="F30" s="29"/>
      <c r="G30" s="26"/>
    </row>
    <row r="31" ht="15" customHeight="1" spans="1:7">
      <c r="A31" s="48" t="s">
        <v>146</v>
      </c>
      <c r="B31" s="49"/>
      <c r="C31" s="23"/>
      <c r="D31" s="47"/>
      <c r="E31" s="29">
        <f>SUM(E6:E30)</f>
        <v>0</v>
      </c>
      <c r="F31" s="29">
        <f>SUM(F6:F30)</f>
        <v>0</v>
      </c>
      <c r="G31" s="26"/>
    </row>
  </sheetData>
  <hyperlinks>
    <hyperlink ref="A2" location="表6非流负汇总!B9" display="返回"/>
    <hyperlink ref="B2" location="索引!I22"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dimension ref="A1:G31"/>
  <sheetViews>
    <sheetView zoomScaleSheetLayoutView="85" workbookViewId="0">
      <selection activeCell="L12" sqref="L12"/>
    </sheetView>
  </sheetViews>
  <sheetFormatPr defaultColWidth="9" defaultRowHeight="15.75" outlineLevelCol="6"/>
  <cols>
    <col min="1" max="1" width="7.7" style="33" customWidth="1"/>
    <col min="2" max="2" width="27.7" style="33" customWidth="1"/>
    <col min="3" max="3" width="8.6" style="33" customWidth="1"/>
    <col min="4" max="4" width="17.4" style="33" customWidth="1"/>
    <col min="5" max="5" width="20.5" style="33" customWidth="1"/>
    <col min="6" max="6" width="20.5" style="33" customWidth="1" outlineLevel="1"/>
    <col min="7" max="7" width="17.9" style="33" customWidth="1" outlineLevel="1"/>
    <col min="8" max="16384" width="9" style="33"/>
  </cols>
  <sheetData>
    <row r="1" ht="24.9" customHeight="1" spans="1:7">
      <c r="A1" s="42" t="s">
        <v>5877</v>
      </c>
      <c r="B1" s="43"/>
      <c r="C1" s="43"/>
      <c r="D1" s="43"/>
      <c r="E1" s="44"/>
      <c r="F1" s="44"/>
      <c r="G1" s="44"/>
    </row>
    <row r="2" ht="14.1" customHeight="1" spans="1:7">
      <c r="A2" s="4" t="s">
        <v>131</v>
      </c>
      <c r="B2" s="4" t="s">
        <v>0</v>
      </c>
      <c r="C2" s="5"/>
      <c r="D2" s="5"/>
      <c r="E2" s="5"/>
      <c r="F2" s="5"/>
      <c r="G2" s="32" t="s">
        <v>5878</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209</v>
      </c>
      <c r="C5" s="46" t="s">
        <v>233</v>
      </c>
      <c r="D5" s="46" t="s">
        <v>5879</v>
      </c>
      <c r="E5" s="46" t="s">
        <v>139</v>
      </c>
      <c r="F5" s="46" t="s">
        <v>140</v>
      </c>
      <c r="G5" s="22" t="s">
        <v>143</v>
      </c>
    </row>
    <row r="6" ht="15" customHeight="1" spans="1:7">
      <c r="A6" s="21"/>
      <c r="B6" s="26"/>
      <c r="C6" s="47"/>
      <c r="D6" s="23"/>
      <c r="E6" s="29"/>
      <c r="F6" s="29"/>
      <c r="G6" s="26"/>
    </row>
    <row r="7" ht="15" customHeight="1" spans="1:7">
      <c r="A7" s="21"/>
      <c r="B7" s="26"/>
      <c r="C7" s="47"/>
      <c r="D7" s="23"/>
      <c r="E7" s="29"/>
      <c r="F7" s="29"/>
      <c r="G7" s="26"/>
    </row>
    <row r="8" ht="15" customHeight="1" spans="1:7">
      <c r="A8" s="21"/>
      <c r="B8" s="26"/>
      <c r="C8" s="47"/>
      <c r="D8" s="23"/>
      <c r="E8" s="29"/>
      <c r="F8" s="29"/>
      <c r="G8" s="26"/>
    </row>
    <row r="9" ht="15" customHeight="1" spans="1:7">
      <c r="A9" s="21"/>
      <c r="B9" s="26"/>
      <c r="C9" s="47"/>
      <c r="D9" s="23"/>
      <c r="E9" s="29"/>
      <c r="F9" s="29"/>
      <c r="G9" s="26"/>
    </row>
    <row r="10" ht="15" customHeight="1" spans="1:7">
      <c r="A10" s="21"/>
      <c r="B10" s="26"/>
      <c r="C10" s="47"/>
      <c r="D10" s="23"/>
      <c r="E10" s="29"/>
      <c r="F10" s="29"/>
      <c r="G10" s="26"/>
    </row>
    <row r="11" ht="15" customHeight="1" spans="1:7">
      <c r="A11" s="21"/>
      <c r="B11" s="26"/>
      <c r="C11" s="47"/>
      <c r="D11" s="23"/>
      <c r="E11" s="29"/>
      <c r="F11" s="29"/>
      <c r="G11" s="26"/>
    </row>
    <row r="12" ht="15" customHeight="1" spans="1:7">
      <c r="A12" s="21"/>
      <c r="B12" s="26"/>
      <c r="C12" s="47"/>
      <c r="D12" s="23"/>
      <c r="E12" s="29"/>
      <c r="F12" s="29"/>
      <c r="G12" s="26"/>
    </row>
    <row r="13" ht="15" customHeight="1" spans="1:7">
      <c r="A13" s="21"/>
      <c r="B13" s="26"/>
      <c r="C13" s="47"/>
      <c r="D13" s="23"/>
      <c r="E13" s="29"/>
      <c r="F13" s="29"/>
      <c r="G13" s="26"/>
    </row>
    <row r="14" ht="15" customHeight="1" spans="1:7">
      <c r="A14" s="21"/>
      <c r="B14" s="26"/>
      <c r="C14" s="47"/>
      <c r="D14" s="23"/>
      <c r="E14" s="29"/>
      <c r="F14" s="29"/>
      <c r="G14" s="26"/>
    </row>
    <row r="15" ht="15" customHeight="1" spans="1:7">
      <c r="A15" s="21"/>
      <c r="B15" s="26"/>
      <c r="C15" s="47"/>
      <c r="D15" s="23"/>
      <c r="E15" s="29"/>
      <c r="F15" s="29"/>
      <c r="G15" s="26"/>
    </row>
    <row r="16" ht="15" customHeight="1" spans="1:7">
      <c r="A16" s="21"/>
      <c r="B16" s="26"/>
      <c r="C16" s="47"/>
      <c r="D16" s="23"/>
      <c r="E16" s="29"/>
      <c r="F16" s="29"/>
      <c r="G16" s="26"/>
    </row>
    <row r="17" ht="15" customHeight="1" spans="1:7">
      <c r="A17" s="21"/>
      <c r="B17" s="26"/>
      <c r="C17" s="47"/>
      <c r="D17" s="23"/>
      <c r="E17" s="29"/>
      <c r="F17" s="29"/>
      <c r="G17" s="26"/>
    </row>
    <row r="18" ht="15" customHeight="1" spans="1:7">
      <c r="A18" s="21"/>
      <c r="B18" s="26"/>
      <c r="C18" s="47"/>
      <c r="D18" s="23"/>
      <c r="E18" s="29"/>
      <c r="F18" s="29"/>
      <c r="G18" s="26"/>
    </row>
    <row r="19" ht="15" customHeight="1" spans="1:7">
      <c r="A19" s="21"/>
      <c r="B19" s="26"/>
      <c r="C19" s="47"/>
      <c r="D19" s="23"/>
      <c r="E19" s="29"/>
      <c r="F19" s="29"/>
      <c r="G19" s="26"/>
    </row>
    <row r="20" ht="15" customHeight="1" spans="1:7">
      <c r="A20" s="21"/>
      <c r="B20" s="26"/>
      <c r="C20" s="47"/>
      <c r="D20" s="23"/>
      <c r="E20" s="29"/>
      <c r="F20" s="29"/>
      <c r="G20" s="26"/>
    </row>
    <row r="21" ht="15" customHeight="1" spans="1:7">
      <c r="A21" s="21"/>
      <c r="B21" s="26"/>
      <c r="C21" s="47"/>
      <c r="D21" s="23"/>
      <c r="E21" s="29"/>
      <c r="F21" s="29"/>
      <c r="G21" s="26"/>
    </row>
    <row r="22" ht="15" customHeight="1" spans="1:7">
      <c r="A22" s="21"/>
      <c r="B22" s="26"/>
      <c r="C22" s="47"/>
      <c r="D22" s="23"/>
      <c r="E22" s="29"/>
      <c r="F22" s="29"/>
      <c r="G22" s="26"/>
    </row>
    <row r="23" ht="15" customHeight="1" spans="1:7">
      <c r="A23" s="21"/>
      <c r="B23" s="26"/>
      <c r="C23" s="47"/>
      <c r="D23" s="23"/>
      <c r="E23" s="29"/>
      <c r="F23" s="29"/>
      <c r="G23" s="26"/>
    </row>
    <row r="24" ht="15" customHeight="1" spans="1:7">
      <c r="A24" s="21"/>
      <c r="B24" s="26"/>
      <c r="C24" s="47"/>
      <c r="D24" s="23"/>
      <c r="E24" s="29"/>
      <c r="F24" s="29"/>
      <c r="G24" s="26"/>
    </row>
    <row r="25" ht="15" customHeight="1" spans="1:7">
      <c r="A25" s="21"/>
      <c r="B25" s="26"/>
      <c r="C25" s="47"/>
      <c r="D25" s="23"/>
      <c r="E25" s="29"/>
      <c r="F25" s="29"/>
      <c r="G25" s="26"/>
    </row>
    <row r="26" ht="15" customHeight="1" spans="1:7">
      <c r="A26" s="21"/>
      <c r="B26" s="26"/>
      <c r="C26" s="47"/>
      <c r="D26" s="23"/>
      <c r="E26" s="29"/>
      <c r="F26" s="29"/>
      <c r="G26" s="26"/>
    </row>
    <row r="27" ht="15" customHeight="1" spans="1:7">
      <c r="A27" s="21"/>
      <c r="B27" s="26"/>
      <c r="C27" s="47"/>
      <c r="D27" s="23"/>
      <c r="E27" s="29"/>
      <c r="F27" s="29"/>
      <c r="G27" s="26"/>
    </row>
    <row r="28" ht="15" customHeight="1" spans="1:7">
      <c r="A28" s="21"/>
      <c r="B28" s="26"/>
      <c r="C28" s="47"/>
      <c r="D28" s="23"/>
      <c r="E28" s="29"/>
      <c r="F28" s="29"/>
      <c r="G28" s="26"/>
    </row>
    <row r="29" ht="15" customHeight="1" spans="1:7">
      <c r="A29" s="21"/>
      <c r="B29" s="26"/>
      <c r="C29" s="47"/>
      <c r="D29" s="23"/>
      <c r="E29" s="29"/>
      <c r="F29" s="29"/>
      <c r="G29" s="26"/>
    </row>
    <row r="30" ht="15" customHeight="1" spans="1:7">
      <c r="A30" s="21"/>
      <c r="B30" s="26"/>
      <c r="C30" s="47"/>
      <c r="D30" s="23"/>
      <c r="E30" s="29"/>
      <c r="F30" s="29"/>
      <c r="G30" s="26"/>
    </row>
    <row r="31" ht="15" customHeight="1" spans="1:7">
      <c r="A31" s="48" t="s">
        <v>146</v>
      </c>
      <c r="B31" s="49"/>
      <c r="C31" s="47"/>
      <c r="D31" s="23"/>
      <c r="E31" s="29">
        <f>SUM(E6:E30)</f>
        <v>0</v>
      </c>
      <c r="F31" s="29">
        <f>SUM(F6:F30)</f>
        <v>0</v>
      </c>
      <c r="G31" s="26"/>
    </row>
  </sheetData>
  <hyperlinks>
    <hyperlink ref="A2" location="表6非流负汇总!B10" display="返回"/>
    <hyperlink ref="B2" location="索引!I23"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dimension ref="A1:F31"/>
  <sheetViews>
    <sheetView zoomScaleSheetLayoutView="85" workbookViewId="0">
      <selection activeCell="L12" sqref="L12"/>
    </sheetView>
  </sheetViews>
  <sheetFormatPr defaultColWidth="9" defaultRowHeight="15.75" outlineLevelCol="5"/>
  <cols>
    <col min="1" max="1" width="10.2" style="33" customWidth="1"/>
    <col min="2" max="2" width="32.1" style="33" customWidth="1"/>
    <col min="3" max="3" width="11.4" style="33" customWidth="1"/>
    <col min="4" max="4" width="23.1" style="33" customWidth="1"/>
    <col min="5" max="5" width="23.1" style="33" customWidth="1" outlineLevel="1"/>
    <col min="6" max="6" width="20.2" style="33" customWidth="1" outlineLevel="1"/>
    <col min="7" max="16384" width="9" style="33"/>
  </cols>
  <sheetData>
    <row r="1" ht="24.9" customHeight="1" spans="1:6">
      <c r="A1" s="42" t="s">
        <v>5880</v>
      </c>
      <c r="B1" s="43"/>
      <c r="C1" s="43"/>
      <c r="D1" s="44"/>
      <c r="E1" s="44"/>
      <c r="F1" s="44"/>
    </row>
    <row r="2" ht="14.1" customHeight="1" spans="1:6">
      <c r="A2" s="4" t="s">
        <v>131</v>
      </c>
      <c r="B2" s="4" t="s">
        <v>0</v>
      </c>
      <c r="C2" s="5"/>
      <c r="D2" s="5"/>
      <c r="E2" s="5"/>
      <c r="F2" s="32" t="s">
        <v>5881</v>
      </c>
    </row>
    <row r="3" ht="14.1" customHeight="1" spans="1:6">
      <c r="A3" s="45" t="e">
        <f>#REF!</f>
        <v>#REF!</v>
      </c>
      <c r="B3" s="45"/>
      <c r="C3" s="45"/>
      <c r="D3" s="45"/>
      <c r="E3" s="45"/>
      <c r="F3" s="45"/>
    </row>
    <row r="4" ht="14.1" customHeight="1" spans="1:6">
      <c r="A4" s="5" t="str">
        <f>封面!D7&amp;封面!F7</f>
        <v>被评估方：</v>
      </c>
      <c r="B4" s="5"/>
      <c r="C4" s="5"/>
      <c r="D4" s="5"/>
      <c r="E4" s="5"/>
      <c r="F4" s="32" t="s">
        <v>133</v>
      </c>
    </row>
    <row r="5" ht="15" customHeight="1" spans="1:6">
      <c r="A5" s="46" t="s">
        <v>134</v>
      </c>
      <c r="B5" s="46" t="s">
        <v>5882</v>
      </c>
      <c r="C5" s="46" t="s">
        <v>233</v>
      </c>
      <c r="D5" s="46" t="s">
        <v>139</v>
      </c>
      <c r="E5" s="46" t="s">
        <v>140</v>
      </c>
      <c r="F5" s="22" t="s">
        <v>143</v>
      </c>
    </row>
    <row r="6" ht="15" customHeight="1" spans="1:6">
      <c r="A6" s="21"/>
      <c r="B6" s="26"/>
      <c r="C6" s="47"/>
      <c r="D6" s="29"/>
      <c r="E6" s="29"/>
      <c r="F6" s="26"/>
    </row>
    <row r="7" ht="15" customHeight="1" spans="1:6">
      <c r="A7" s="21"/>
      <c r="B7" s="26"/>
      <c r="C7" s="47"/>
      <c r="D7" s="29"/>
      <c r="E7" s="29"/>
      <c r="F7" s="26"/>
    </row>
    <row r="8" ht="15" customHeight="1" spans="1:6">
      <c r="A8" s="21"/>
      <c r="B8" s="26"/>
      <c r="C8" s="47"/>
      <c r="D8" s="29"/>
      <c r="E8" s="29"/>
      <c r="F8" s="26"/>
    </row>
    <row r="9" ht="15" customHeight="1" spans="1:6">
      <c r="A9" s="21"/>
      <c r="B9" s="26"/>
      <c r="C9" s="47"/>
      <c r="D9" s="29"/>
      <c r="E9" s="29"/>
      <c r="F9" s="26"/>
    </row>
    <row r="10" ht="15" customHeight="1" spans="1:6">
      <c r="A10" s="21"/>
      <c r="B10" s="26"/>
      <c r="C10" s="47"/>
      <c r="D10" s="29"/>
      <c r="E10" s="29"/>
      <c r="F10" s="26"/>
    </row>
    <row r="11" ht="15" customHeight="1" spans="1:6">
      <c r="A11" s="21"/>
      <c r="B11" s="26"/>
      <c r="C11" s="47"/>
      <c r="D11" s="29"/>
      <c r="E11" s="29"/>
      <c r="F11" s="26"/>
    </row>
    <row r="12" ht="15" customHeight="1" spans="1:6">
      <c r="A12" s="21"/>
      <c r="B12" s="26"/>
      <c r="C12" s="47"/>
      <c r="D12" s="29"/>
      <c r="E12" s="29"/>
      <c r="F12" s="26"/>
    </row>
    <row r="13" ht="15" customHeight="1" spans="1:6">
      <c r="A13" s="21"/>
      <c r="B13" s="26"/>
      <c r="C13" s="47"/>
      <c r="D13" s="29"/>
      <c r="E13" s="29"/>
      <c r="F13" s="26"/>
    </row>
    <row r="14" ht="15" customHeight="1" spans="1:6">
      <c r="A14" s="21"/>
      <c r="B14" s="26"/>
      <c r="C14" s="47"/>
      <c r="D14" s="29"/>
      <c r="E14" s="29"/>
      <c r="F14" s="26"/>
    </row>
    <row r="15" ht="15" customHeight="1" spans="1:6">
      <c r="A15" s="21"/>
      <c r="B15" s="26"/>
      <c r="C15" s="47"/>
      <c r="D15" s="29"/>
      <c r="E15" s="29"/>
      <c r="F15" s="26"/>
    </row>
    <row r="16" ht="15" customHeight="1" spans="1:6">
      <c r="A16" s="21"/>
      <c r="B16" s="26"/>
      <c r="C16" s="47"/>
      <c r="D16" s="29"/>
      <c r="E16" s="29"/>
      <c r="F16" s="26"/>
    </row>
    <row r="17" ht="15" customHeight="1" spans="1:6">
      <c r="A17" s="21"/>
      <c r="B17" s="26"/>
      <c r="C17" s="47"/>
      <c r="D17" s="29"/>
      <c r="E17" s="29"/>
      <c r="F17" s="26"/>
    </row>
    <row r="18" ht="15" customHeight="1" spans="1:6">
      <c r="A18" s="21"/>
      <c r="B18" s="26"/>
      <c r="C18" s="47"/>
      <c r="D18" s="29"/>
      <c r="E18" s="29"/>
      <c r="F18" s="26"/>
    </row>
    <row r="19" ht="15" customHeight="1" spans="1:6">
      <c r="A19" s="21"/>
      <c r="B19" s="26"/>
      <c r="C19" s="47"/>
      <c r="D19" s="29"/>
      <c r="E19" s="29"/>
      <c r="F19" s="26"/>
    </row>
    <row r="20" ht="15" customHeight="1" spans="1:6">
      <c r="A20" s="21"/>
      <c r="B20" s="26"/>
      <c r="C20" s="47"/>
      <c r="D20" s="29"/>
      <c r="E20" s="29"/>
      <c r="F20" s="26"/>
    </row>
    <row r="21" ht="15" customHeight="1" spans="1:6">
      <c r="A21" s="21"/>
      <c r="B21" s="26"/>
      <c r="C21" s="47"/>
      <c r="D21" s="29"/>
      <c r="E21" s="29"/>
      <c r="F21" s="26"/>
    </row>
    <row r="22" ht="15" customHeight="1" spans="1:6">
      <c r="A22" s="21"/>
      <c r="B22" s="26"/>
      <c r="C22" s="47"/>
      <c r="D22" s="29"/>
      <c r="E22" s="29"/>
      <c r="F22" s="26"/>
    </row>
    <row r="23" ht="15" customHeight="1" spans="1:6">
      <c r="A23" s="21"/>
      <c r="B23" s="26"/>
      <c r="C23" s="47"/>
      <c r="D23" s="29"/>
      <c r="E23" s="29"/>
      <c r="F23" s="26"/>
    </row>
    <row r="24" ht="15" customHeight="1" spans="1:6">
      <c r="A24" s="21"/>
      <c r="B24" s="26"/>
      <c r="C24" s="47"/>
      <c r="D24" s="29"/>
      <c r="E24" s="29"/>
      <c r="F24" s="26"/>
    </row>
    <row r="25" ht="15" customHeight="1" spans="1:6">
      <c r="A25" s="21"/>
      <c r="B25" s="26"/>
      <c r="C25" s="47"/>
      <c r="D25" s="29"/>
      <c r="E25" s="29"/>
      <c r="F25" s="26"/>
    </row>
    <row r="26" ht="15" customHeight="1" spans="1:6">
      <c r="A26" s="21"/>
      <c r="B26" s="26"/>
      <c r="C26" s="47"/>
      <c r="D26" s="29"/>
      <c r="E26" s="29"/>
      <c r="F26" s="26"/>
    </row>
    <row r="27" ht="15" customHeight="1" spans="1:6">
      <c r="A27" s="21"/>
      <c r="B27" s="26"/>
      <c r="C27" s="47"/>
      <c r="D27" s="29"/>
      <c r="E27" s="29"/>
      <c r="F27" s="26"/>
    </row>
    <row r="28" ht="15" customHeight="1" spans="1:6">
      <c r="A28" s="21"/>
      <c r="B28" s="26"/>
      <c r="C28" s="47"/>
      <c r="D28" s="29"/>
      <c r="E28" s="29"/>
      <c r="F28" s="26"/>
    </row>
    <row r="29" ht="15" customHeight="1" spans="1:6">
      <c r="A29" s="21"/>
      <c r="B29" s="26"/>
      <c r="C29" s="47"/>
      <c r="D29" s="29"/>
      <c r="E29" s="29"/>
      <c r="F29" s="26"/>
    </row>
    <row r="30" ht="15" customHeight="1" spans="1:6">
      <c r="A30" s="21"/>
      <c r="B30" s="26"/>
      <c r="C30" s="47"/>
      <c r="D30" s="29"/>
      <c r="E30" s="29"/>
      <c r="F30" s="26"/>
    </row>
    <row r="31" ht="15" customHeight="1" spans="1:6">
      <c r="A31" s="30" t="s">
        <v>146</v>
      </c>
      <c r="B31" s="31"/>
      <c r="C31" s="50"/>
      <c r="D31" s="29">
        <f>SUM(D6:D30)</f>
        <v>0</v>
      </c>
      <c r="E31" s="29">
        <f>SUM(E6:E30)</f>
        <v>0</v>
      </c>
      <c r="F31" s="26"/>
    </row>
  </sheetData>
  <mergeCells count="1">
    <mergeCell ref="A31:B31"/>
  </mergeCells>
  <hyperlinks>
    <hyperlink ref="A2" location="表6非流负汇总!B11" display="返回"/>
    <hyperlink ref="B2" location="索引!I24"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dimension ref="A1:G31"/>
  <sheetViews>
    <sheetView zoomScaleSheetLayoutView="85" workbookViewId="0">
      <selection activeCell="L12" sqref="L12"/>
    </sheetView>
  </sheetViews>
  <sheetFormatPr defaultColWidth="9" defaultRowHeight="15.75" outlineLevelCol="6"/>
  <cols>
    <col min="1" max="1" width="7.1" style="33" customWidth="1"/>
    <col min="2" max="2" width="29.7" style="33" customWidth="1"/>
    <col min="3" max="3" width="10.6" style="33" customWidth="1"/>
    <col min="4" max="4" width="16.1" style="33" customWidth="1"/>
    <col min="5" max="5" width="19.6" style="33" customWidth="1"/>
    <col min="6" max="6" width="19.6" style="33" customWidth="1" outlineLevel="1"/>
    <col min="7" max="7" width="18" style="33" customWidth="1" outlineLevel="1"/>
    <col min="8" max="16384" width="9" style="33"/>
  </cols>
  <sheetData>
    <row r="1" ht="24.9" customHeight="1" spans="1:7">
      <c r="A1" s="42" t="s">
        <v>5883</v>
      </c>
      <c r="B1" s="43"/>
      <c r="C1" s="43"/>
      <c r="D1" s="43"/>
      <c r="E1" s="44"/>
      <c r="F1" s="44"/>
      <c r="G1" s="44"/>
    </row>
    <row r="2" ht="14.1" customHeight="1" spans="1:7">
      <c r="A2" s="4" t="s">
        <v>131</v>
      </c>
      <c r="B2" s="4" t="s">
        <v>0</v>
      </c>
      <c r="C2" s="5"/>
      <c r="D2" s="5"/>
      <c r="E2" s="5"/>
      <c r="F2" s="5"/>
      <c r="G2" s="32" t="s">
        <v>5884</v>
      </c>
    </row>
    <row r="3" ht="14.1" customHeight="1" spans="1:7">
      <c r="A3" s="45" t="e">
        <f>#REF!</f>
        <v>#REF!</v>
      </c>
      <c r="B3" s="45"/>
      <c r="C3" s="45"/>
      <c r="D3" s="45"/>
      <c r="E3" s="45"/>
      <c r="F3" s="45"/>
      <c r="G3" s="45"/>
    </row>
    <row r="4" ht="14.1" customHeight="1" spans="1:7">
      <c r="A4" s="5" t="str">
        <f>封面!D7&amp;封面!F7</f>
        <v>被评估方：</v>
      </c>
      <c r="B4" s="5"/>
      <c r="C4" s="5"/>
      <c r="D4" s="5"/>
      <c r="E4" s="5"/>
      <c r="F4" s="5"/>
      <c r="G4" s="32" t="s">
        <v>133</v>
      </c>
    </row>
    <row r="5" ht="15" customHeight="1" spans="1:7">
      <c r="A5" s="46" t="s">
        <v>134</v>
      </c>
      <c r="B5" s="46" t="s">
        <v>209</v>
      </c>
      <c r="C5" s="46" t="s">
        <v>233</v>
      </c>
      <c r="D5" s="46" t="s">
        <v>3797</v>
      </c>
      <c r="E5" s="46" t="s">
        <v>139</v>
      </c>
      <c r="F5" s="46" t="s">
        <v>140</v>
      </c>
      <c r="G5" s="22" t="s">
        <v>143</v>
      </c>
    </row>
    <row r="6" ht="15" customHeight="1" spans="1:7">
      <c r="A6" s="21"/>
      <c r="B6" s="26"/>
      <c r="C6" s="47"/>
      <c r="D6" s="23"/>
      <c r="E6" s="29"/>
      <c r="F6" s="29"/>
      <c r="G6" s="26"/>
    </row>
    <row r="7" ht="15" customHeight="1" spans="1:7">
      <c r="A7" s="21"/>
      <c r="B7" s="26"/>
      <c r="C7" s="47"/>
      <c r="D7" s="23"/>
      <c r="E7" s="29"/>
      <c r="F7" s="29"/>
      <c r="G7" s="26"/>
    </row>
    <row r="8" ht="15" customHeight="1" spans="1:7">
      <c r="A8" s="21"/>
      <c r="B8" s="26"/>
      <c r="C8" s="47"/>
      <c r="D8" s="23"/>
      <c r="E8" s="29"/>
      <c r="F8" s="29"/>
      <c r="G8" s="26"/>
    </row>
    <row r="9" ht="15" customHeight="1" spans="1:7">
      <c r="A9" s="21"/>
      <c r="B9" s="26"/>
      <c r="C9" s="47"/>
      <c r="D9" s="23"/>
      <c r="E9" s="29"/>
      <c r="F9" s="29"/>
      <c r="G9" s="26"/>
    </row>
    <row r="10" ht="15" customHeight="1" spans="1:7">
      <c r="A10" s="21"/>
      <c r="B10" s="26"/>
      <c r="C10" s="47"/>
      <c r="D10" s="23"/>
      <c r="E10" s="29"/>
      <c r="F10" s="29"/>
      <c r="G10" s="26"/>
    </row>
    <row r="11" ht="15" customHeight="1" spans="1:7">
      <c r="A11" s="21"/>
      <c r="B11" s="26"/>
      <c r="C11" s="47"/>
      <c r="D11" s="23"/>
      <c r="E11" s="29"/>
      <c r="F11" s="29"/>
      <c r="G11" s="26"/>
    </row>
    <row r="12" ht="15" customHeight="1" spans="1:7">
      <c r="A12" s="21"/>
      <c r="B12" s="26"/>
      <c r="C12" s="47"/>
      <c r="D12" s="23"/>
      <c r="E12" s="29"/>
      <c r="F12" s="29"/>
      <c r="G12" s="26"/>
    </row>
    <row r="13" ht="15" customHeight="1" spans="1:7">
      <c r="A13" s="21"/>
      <c r="B13" s="26"/>
      <c r="C13" s="47"/>
      <c r="D13" s="23"/>
      <c r="E13" s="29"/>
      <c r="F13" s="29"/>
      <c r="G13" s="26"/>
    </row>
    <row r="14" ht="15" customHeight="1" spans="1:7">
      <c r="A14" s="21"/>
      <c r="B14" s="26"/>
      <c r="C14" s="47"/>
      <c r="D14" s="23"/>
      <c r="E14" s="29"/>
      <c r="F14" s="29"/>
      <c r="G14" s="26"/>
    </row>
    <row r="15" ht="15" customHeight="1" spans="1:7">
      <c r="A15" s="21"/>
      <c r="B15" s="26"/>
      <c r="C15" s="47"/>
      <c r="D15" s="23"/>
      <c r="E15" s="29"/>
      <c r="F15" s="29"/>
      <c r="G15" s="26"/>
    </row>
    <row r="16" ht="15" customHeight="1" spans="1:7">
      <c r="A16" s="21"/>
      <c r="B16" s="26"/>
      <c r="C16" s="47"/>
      <c r="D16" s="23"/>
      <c r="E16" s="29"/>
      <c r="F16" s="29"/>
      <c r="G16" s="26"/>
    </row>
    <row r="17" ht="15" customHeight="1" spans="1:7">
      <c r="A17" s="21"/>
      <c r="B17" s="26"/>
      <c r="C17" s="47"/>
      <c r="D17" s="23"/>
      <c r="E17" s="29"/>
      <c r="F17" s="29"/>
      <c r="G17" s="26"/>
    </row>
    <row r="18" ht="15" customHeight="1" spans="1:7">
      <c r="A18" s="21"/>
      <c r="B18" s="26"/>
      <c r="C18" s="47"/>
      <c r="D18" s="23"/>
      <c r="E18" s="29"/>
      <c r="F18" s="29"/>
      <c r="G18" s="26"/>
    </row>
    <row r="19" ht="15" customHeight="1" spans="1:7">
      <c r="A19" s="21"/>
      <c r="B19" s="26"/>
      <c r="C19" s="47"/>
      <c r="D19" s="23"/>
      <c r="E19" s="29"/>
      <c r="F19" s="29"/>
      <c r="G19" s="26"/>
    </row>
    <row r="20" ht="15" customHeight="1" spans="1:7">
      <c r="A20" s="21"/>
      <c r="B20" s="26"/>
      <c r="C20" s="47"/>
      <c r="D20" s="23"/>
      <c r="E20" s="29"/>
      <c r="F20" s="29"/>
      <c r="G20" s="26"/>
    </row>
    <row r="21" ht="15" customHeight="1" spans="1:7">
      <c r="A21" s="21"/>
      <c r="B21" s="26"/>
      <c r="C21" s="47"/>
      <c r="D21" s="23"/>
      <c r="E21" s="29"/>
      <c r="F21" s="29"/>
      <c r="G21" s="26"/>
    </row>
    <row r="22" ht="15" customHeight="1" spans="1:7">
      <c r="A22" s="21"/>
      <c r="B22" s="26"/>
      <c r="C22" s="47"/>
      <c r="D22" s="23"/>
      <c r="E22" s="29"/>
      <c r="F22" s="29"/>
      <c r="G22" s="26"/>
    </row>
    <row r="23" ht="15" customHeight="1" spans="1:7">
      <c r="A23" s="21"/>
      <c r="B23" s="26"/>
      <c r="C23" s="47"/>
      <c r="D23" s="23"/>
      <c r="E23" s="29"/>
      <c r="F23" s="29"/>
      <c r="G23" s="26"/>
    </row>
    <row r="24" ht="15" customHeight="1" spans="1:7">
      <c r="A24" s="21"/>
      <c r="B24" s="26"/>
      <c r="C24" s="47"/>
      <c r="D24" s="23"/>
      <c r="E24" s="29"/>
      <c r="F24" s="29"/>
      <c r="G24" s="26"/>
    </row>
    <row r="25" ht="15" customHeight="1" spans="1:7">
      <c r="A25" s="21"/>
      <c r="B25" s="26"/>
      <c r="C25" s="47"/>
      <c r="D25" s="23"/>
      <c r="E25" s="29"/>
      <c r="F25" s="29"/>
      <c r="G25" s="26"/>
    </row>
    <row r="26" ht="15" customHeight="1" spans="1:7">
      <c r="A26" s="21"/>
      <c r="B26" s="26"/>
      <c r="C26" s="47"/>
      <c r="D26" s="23"/>
      <c r="E26" s="29"/>
      <c r="F26" s="29"/>
      <c r="G26" s="26"/>
    </row>
    <row r="27" ht="15" customHeight="1" spans="1:7">
      <c r="A27" s="21"/>
      <c r="B27" s="26"/>
      <c r="C27" s="47"/>
      <c r="D27" s="23"/>
      <c r="E27" s="29"/>
      <c r="F27" s="29"/>
      <c r="G27" s="26"/>
    </row>
    <row r="28" ht="15" customHeight="1" spans="1:7">
      <c r="A28" s="21"/>
      <c r="B28" s="26"/>
      <c r="C28" s="47"/>
      <c r="D28" s="23"/>
      <c r="E28" s="29"/>
      <c r="F28" s="29"/>
      <c r="G28" s="26"/>
    </row>
    <row r="29" ht="15" customHeight="1" spans="1:7">
      <c r="A29" s="21"/>
      <c r="B29" s="26"/>
      <c r="C29" s="47"/>
      <c r="D29" s="23"/>
      <c r="E29" s="29"/>
      <c r="F29" s="29"/>
      <c r="G29" s="26"/>
    </row>
    <row r="30" ht="15" customHeight="1" spans="1:7">
      <c r="A30" s="21"/>
      <c r="B30" s="26"/>
      <c r="C30" s="47"/>
      <c r="D30" s="23"/>
      <c r="E30" s="29"/>
      <c r="F30" s="29"/>
      <c r="G30" s="26"/>
    </row>
    <row r="31" ht="15" customHeight="1" spans="1:7">
      <c r="A31" s="48" t="s">
        <v>146</v>
      </c>
      <c r="B31" s="49"/>
      <c r="C31" s="47"/>
      <c r="D31" s="23"/>
      <c r="E31" s="29">
        <f>SUM(E6:E30)</f>
        <v>0</v>
      </c>
      <c r="F31" s="29">
        <f>SUM(F6:F30)</f>
        <v>0</v>
      </c>
      <c r="G31" s="26"/>
    </row>
  </sheetData>
  <hyperlinks>
    <hyperlink ref="A2" location="表6非流负汇总!B12" display="返回"/>
    <hyperlink ref="B2" location="索引!I25" display="返回索引页"/>
  </hyperlinks>
  <printOptions horizontalCentered="1"/>
  <pageMargins left="0.354330708661417" right="0.354330708661417" top="0.590551181102362" bottom="0.78740157480315" header="0.511811023622047" footer="0.590551181102362"/>
  <pageSetup paperSize="9" orientation="landscape"/>
  <headerFooter alignWithMargins="0">
    <oddFooter>&amp;L&amp;9被评估单位(或者产权持有单位)填表人：
填表日期：年月日&amp;C&amp;9共&amp;N页第&amp;P页
&amp;R&amp;9评估人员：
</oddFooter>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N27"/>
  <sheetViews>
    <sheetView view="pageBreakPreview" zoomScaleNormal="100" workbookViewId="0">
      <selection activeCell="G8" sqref="G8"/>
    </sheetView>
  </sheetViews>
  <sheetFormatPr defaultColWidth="9" defaultRowHeight="14.25"/>
  <cols>
    <col min="1" max="1" width="4.2" customWidth="1"/>
    <col min="2" max="2" width="12.7" customWidth="1"/>
  </cols>
  <sheetData>
    <row r="1" ht="23.25" spans="1:14">
      <c r="A1" s="3" t="s">
        <v>5885</v>
      </c>
      <c r="B1" s="3"/>
      <c r="C1" s="3"/>
      <c r="D1" s="3"/>
      <c r="E1" s="3"/>
      <c r="F1" s="3"/>
      <c r="G1" s="3"/>
      <c r="H1" s="3"/>
      <c r="I1" s="3"/>
      <c r="J1" s="3"/>
      <c r="K1" s="3"/>
      <c r="L1" s="3"/>
      <c r="M1" s="3"/>
      <c r="N1" s="3"/>
    </row>
    <row r="2" ht="15.75" spans="1:14">
      <c r="A2" s="4" t="s">
        <v>131</v>
      </c>
      <c r="B2" s="4" t="s">
        <v>0</v>
      </c>
      <c r="C2" s="5"/>
      <c r="D2" s="5"/>
      <c r="E2" s="5"/>
      <c r="F2" s="5"/>
      <c r="G2" s="5"/>
      <c r="H2" s="5"/>
      <c r="I2" s="5"/>
      <c r="J2" s="5"/>
      <c r="K2" s="5"/>
      <c r="L2" s="5"/>
      <c r="M2" s="32" t="s">
        <v>329</v>
      </c>
      <c r="N2" s="33"/>
    </row>
    <row r="3" ht="15.75" customHeight="1" spans="1:14">
      <c r="A3" s="6" t="s">
        <v>5886</v>
      </c>
      <c r="B3" s="6"/>
      <c r="C3" s="6"/>
      <c r="D3" s="6"/>
      <c r="E3" s="6"/>
      <c r="F3" s="6"/>
      <c r="G3" s="6"/>
      <c r="H3" s="6"/>
      <c r="I3" s="6"/>
      <c r="J3" s="6"/>
      <c r="K3" s="6"/>
      <c r="L3" s="6"/>
      <c r="M3" s="6"/>
      <c r="N3" s="6"/>
    </row>
    <row r="4" ht="15.75" spans="1:14">
      <c r="A4" s="7" t="s">
        <v>5887</v>
      </c>
      <c r="B4" s="8"/>
      <c r="C4" s="8"/>
      <c r="D4" s="5"/>
      <c r="E4" s="5"/>
      <c r="F4" s="5"/>
      <c r="G4" s="5"/>
      <c r="H4" s="5"/>
      <c r="I4" s="5"/>
      <c r="J4" s="5"/>
      <c r="K4" s="5"/>
      <c r="L4" s="5"/>
      <c r="M4" s="32" t="s">
        <v>133</v>
      </c>
      <c r="N4" s="33"/>
    </row>
    <row r="5" spans="1:14">
      <c r="A5" s="9" t="s">
        <v>134</v>
      </c>
      <c r="B5" s="10" t="s">
        <v>3768</v>
      </c>
      <c r="C5" s="11" t="s">
        <v>332</v>
      </c>
      <c r="D5" s="11" t="s">
        <v>3771</v>
      </c>
      <c r="E5" s="12" t="s">
        <v>139</v>
      </c>
      <c r="F5" s="13"/>
      <c r="G5" s="14"/>
      <c r="H5" s="15" t="s">
        <v>140</v>
      </c>
      <c r="I5" s="34"/>
      <c r="J5" s="35"/>
      <c r="K5" s="10" t="s">
        <v>141</v>
      </c>
      <c r="L5" s="10" t="s">
        <v>142</v>
      </c>
      <c r="M5" s="36" t="s">
        <v>333</v>
      </c>
      <c r="N5" s="36" t="s">
        <v>334</v>
      </c>
    </row>
    <row r="6" spans="1:14">
      <c r="A6" s="16"/>
      <c r="B6" s="17"/>
      <c r="C6" s="18"/>
      <c r="D6" s="18"/>
      <c r="E6" s="19" t="s">
        <v>335</v>
      </c>
      <c r="F6" s="19" t="s">
        <v>336</v>
      </c>
      <c r="G6" s="20" t="s">
        <v>337</v>
      </c>
      <c r="H6" s="10" t="s">
        <v>338</v>
      </c>
      <c r="I6" s="20" t="s">
        <v>339</v>
      </c>
      <c r="J6" s="20" t="s">
        <v>337</v>
      </c>
      <c r="K6" s="17"/>
      <c r="L6" s="17"/>
      <c r="M6" s="37"/>
      <c r="N6" s="37"/>
    </row>
    <row r="7" s="1" customFormat="1" ht="18" customHeight="1" spans="1:14">
      <c r="A7" s="21">
        <v>1</v>
      </c>
      <c r="B7" s="22" t="s">
        <v>5888</v>
      </c>
      <c r="C7" s="22" t="s">
        <v>2459</v>
      </c>
      <c r="D7" s="23"/>
      <c r="E7" s="21">
        <v>57.25</v>
      </c>
      <c r="F7" s="24"/>
      <c r="G7" s="25">
        <v>219096.66</v>
      </c>
      <c r="H7" s="21" t="s">
        <v>5889</v>
      </c>
      <c r="I7" s="38">
        <v>1125</v>
      </c>
      <c r="J7" s="39">
        <f>1125*40</f>
        <v>45000</v>
      </c>
      <c r="K7" s="39">
        <f>J7-G7</f>
        <v>-174096.66</v>
      </c>
      <c r="L7" s="24">
        <f>IF(OR(G7&lt;=0,G7=""),"",(J7-G7)/G7*100)</f>
        <v>-79.4611200371562</v>
      </c>
      <c r="M7" s="23"/>
      <c r="N7" s="40"/>
    </row>
    <row r="8" ht="18" customHeight="1" spans="1:14">
      <c r="A8" s="21"/>
      <c r="B8" s="26"/>
      <c r="C8" s="23"/>
      <c r="D8" s="23"/>
      <c r="E8" s="27"/>
      <c r="F8" s="28"/>
      <c r="G8" s="29"/>
      <c r="H8" s="27"/>
      <c r="I8" s="28"/>
      <c r="J8" s="29"/>
      <c r="K8" s="29"/>
      <c r="L8" s="28" t="str">
        <f t="shared" ref="L8:L25" si="0">IF(OR(G8&lt;=0,G8=""),"",(J8-G8)/G8*100)</f>
        <v/>
      </c>
      <c r="M8" s="26"/>
      <c r="N8" s="41"/>
    </row>
    <row r="9" ht="18" customHeight="1" spans="1:14">
      <c r="A9" s="21"/>
      <c r="B9" s="26"/>
      <c r="C9" s="23"/>
      <c r="D9" s="23"/>
      <c r="E9" s="27"/>
      <c r="F9" s="28"/>
      <c r="G9" s="29"/>
      <c r="H9" s="27"/>
      <c r="I9" s="28"/>
      <c r="J9" s="29"/>
      <c r="K9" s="29"/>
      <c r="L9" s="28" t="str">
        <f t="shared" si="0"/>
        <v/>
      </c>
      <c r="M9" s="26"/>
      <c r="N9" s="41"/>
    </row>
    <row r="10" ht="18" customHeight="1" spans="1:14">
      <c r="A10" s="21"/>
      <c r="B10" s="26"/>
      <c r="C10" s="23"/>
      <c r="D10" s="23"/>
      <c r="E10" s="27"/>
      <c r="F10" s="28"/>
      <c r="G10" s="29"/>
      <c r="H10" s="27"/>
      <c r="I10" s="28"/>
      <c r="J10" s="29"/>
      <c r="K10" s="29"/>
      <c r="L10" s="28" t="str">
        <f t="shared" si="0"/>
        <v/>
      </c>
      <c r="M10" s="26"/>
      <c r="N10" s="41"/>
    </row>
    <row r="11" ht="18" customHeight="1" spans="1:14">
      <c r="A11" s="21"/>
      <c r="B11" s="26"/>
      <c r="C11" s="23"/>
      <c r="D11" s="23"/>
      <c r="E11" s="27"/>
      <c r="F11" s="28"/>
      <c r="G11" s="29"/>
      <c r="H11" s="27"/>
      <c r="I11" s="28"/>
      <c r="J11" s="29"/>
      <c r="K11" s="29"/>
      <c r="L11" s="28" t="str">
        <f t="shared" si="0"/>
        <v/>
      </c>
      <c r="M11" s="26"/>
      <c r="N11" s="41"/>
    </row>
    <row r="12" ht="18" customHeight="1" spans="1:14">
      <c r="A12" s="21"/>
      <c r="B12" s="26"/>
      <c r="C12" s="23"/>
      <c r="D12" s="23"/>
      <c r="E12" s="27"/>
      <c r="F12" s="28"/>
      <c r="G12" s="29"/>
      <c r="H12" s="27"/>
      <c r="I12" s="28"/>
      <c r="J12" s="29"/>
      <c r="K12" s="29"/>
      <c r="L12" s="28" t="str">
        <f t="shared" si="0"/>
        <v/>
      </c>
      <c r="M12" s="26"/>
      <c r="N12" s="41"/>
    </row>
    <row r="13" ht="18" customHeight="1" spans="1:14">
      <c r="A13" s="21"/>
      <c r="B13" s="26"/>
      <c r="C13" s="23"/>
      <c r="D13" s="23"/>
      <c r="E13" s="27"/>
      <c r="F13" s="28"/>
      <c r="G13" s="29"/>
      <c r="H13" s="27"/>
      <c r="I13" s="28"/>
      <c r="J13" s="29"/>
      <c r="K13" s="29"/>
      <c r="L13" s="28" t="str">
        <f t="shared" si="0"/>
        <v/>
      </c>
      <c r="M13" s="26"/>
      <c r="N13" s="41"/>
    </row>
    <row r="14" ht="18" customHeight="1" spans="1:14">
      <c r="A14" s="21"/>
      <c r="B14" s="26"/>
      <c r="C14" s="23"/>
      <c r="D14" s="23"/>
      <c r="E14" s="27"/>
      <c r="F14" s="28"/>
      <c r="G14" s="29"/>
      <c r="H14" s="27"/>
      <c r="I14" s="28"/>
      <c r="J14" s="29"/>
      <c r="K14" s="29"/>
      <c r="L14" s="28" t="str">
        <f t="shared" si="0"/>
        <v/>
      </c>
      <c r="M14" s="26"/>
      <c r="N14" s="41"/>
    </row>
    <row r="15" ht="18" customHeight="1" spans="1:14">
      <c r="A15" s="21"/>
      <c r="B15" s="26"/>
      <c r="C15" s="23"/>
      <c r="D15" s="23"/>
      <c r="E15" s="27"/>
      <c r="F15" s="28"/>
      <c r="G15" s="29"/>
      <c r="H15" s="27"/>
      <c r="I15" s="28"/>
      <c r="J15" s="29"/>
      <c r="K15" s="29"/>
      <c r="L15" s="28" t="str">
        <f t="shared" si="0"/>
        <v/>
      </c>
      <c r="M15" s="26"/>
      <c r="N15" s="41"/>
    </row>
    <row r="16" ht="18" customHeight="1" spans="1:14">
      <c r="A16" s="21"/>
      <c r="B16" s="26"/>
      <c r="C16" s="23"/>
      <c r="D16" s="23"/>
      <c r="E16" s="27"/>
      <c r="F16" s="28"/>
      <c r="G16" s="29"/>
      <c r="H16" s="27"/>
      <c r="I16" s="28"/>
      <c r="J16" s="29"/>
      <c r="K16" s="29"/>
      <c r="L16" s="28" t="str">
        <f t="shared" si="0"/>
        <v/>
      </c>
      <c r="M16" s="26"/>
      <c r="N16" s="41"/>
    </row>
    <row r="17" ht="18" customHeight="1" spans="1:14">
      <c r="A17" s="21"/>
      <c r="B17" s="26"/>
      <c r="C17" s="23"/>
      <c r="D17" s="23"/>
      <c r="E17" s="27"/>
      <c r="F17" s="28"/>
      <c r="G17" s="29"/>
      <c r="H17" s="27"/>
      <c r="I17" s="28"/>
      <c r="J17" s="29"/>
      <c r="K17" s="29"/>
      <c r="L17" s="28" t="str">
        <f t="shared" si="0"/>
        <v/>
      </c>
      <c r="M17" s="26"/>
      <c r="N17" s="41"/>
    </row>
    <row r="18" ht="18" customHeight="1" spans="1:14">
      <c r="A18" s="21"/>
      <c r="B18" s="26"/>
      <c r="C18" s="23"/>
      <c r="D18" s="23"/>
      <c r="E18" s="27"/>
      <c r="F18" s="28"/>
      <c r="G18" s="29"/>
      <c r="H18" s="27"/>
      <c r="I18" s="28"/>
      <c r="J18" s="29"/>
      <c r="K18" s="29"/>
      <c r="L18" s="28" t="str">
        <f t="shared" si="0"/>
        <v/>
      </c>
      <c r="M18" s="26"/>
      <c r="N18" s="41"/>
    </row>
    <row r="19" ht="18" customHeight="1" spans="1:14">
      <c r="A19" s="21"/>
      <c r="B19" s="26"/>
      <c r="C19" s="23"/>
      <c r="D19" s="23"/>
      <c r="E19" s="27"/>
      <c r="F19" s="28"/>
      <c r="G19" s="29"/>
      <c r="H19" s="27"/>
      <c r="I19" s="28"/>
      <c r="J19" s="29"/>
      <c r="K19" s="29"/>
      <c r="L19" s="28" t="str">
        <f t="shared" si="0"/>
        <v/>
      </c>
      <c r="M19" s="26"/>
      <c r="N19" s="41"/>
    </row>
    <row r="20" ht="18" customHeight="1" spans="1:14">
      <c r="A20" s="21"/>
      <c r="B20" s="26"/>
      <c r="C20" s="23"/>
      <c r="D20" s="23"/>
      <c r="E20" s="27"/>
      <c r="F20" s="28"/>
      <c r="G20" s="29"/>
      <c r="H20" s="27"/>
      <c r="I20" s="28"/>
      <c r="J20" s="29"/>
      <c r="K20" s="29"/>
      <c r="L20" s="28" t="str">
        <f t="shared" si="0"/>
        <v/>
      </c>
      <c r="M20" s="26"/>
      <c r="N20" s="41"/>
    </row>
    <row r="21" ht="18" customHeight="1" spans="1:14">
      <c r="A21" s="21"/>
      <c r="B21" s="26"/>
      <c r="C21" s="23"/>
      <c r="D21" s="23"/>
      <c r="E21" s="27"/>
      <c r="F21" s="28"/>
      <c r="G21" s="29"/>
      <c r="H21" s="27"/>
      <c r="I21" s="28"/>
      <c r="J21" s="29"/>
      <c r="K21" s="29"/>
      <c r="L21" s="28" t="str">
        <f t="shared" si="0"/>
        <v/>
      </c>
      <c r="M21" s="26"/>
      <c r="N21" s="41"/>
    </row>
    <row r="22" ht="18" customHeight="1" spans="1:14">
      <c r="A22" s="21"/>
      <c r="B22" s="26"/>
      <c r="C22" s="23"/>
      <c r="D22" s="23"/>
      <c r="E22" s="27"/>
      <c r="F22" s="28"/>
      <c r="G22" s="29"/>
      <c r="H22" s="27"/>
      <c r="I22" s="28"/>
      <c r="J22" s="29"/>
      <c r="K22" s="29"/>
      <c r="L22" s="28" t="str">
        <f t="shared" si="0"/>
        <v/>
      </c>
      <c r="M22" s="26"/>
      <c r="N22" s="41"/>
    </row>
    <row r="23" ht="18" customHeight="1" spans="1:14">
      <c r="A23" s="21"/>
      <c r="B23" s="26"/>
      <c r="C23" s="23"/>
      <c r="D23" s="23"/>
      <c r="E23" s="27"/>
      <c r="F23" s="28"/>
      <c r="G23" s="29"/>
      <c r="H23" s="27"/>
      <c r="I23" s="28"/>
      <c r="J23" s="29"/>
      <c r="K23" s="29"/>
      <c r="L23" s="28" t="str">
        <f t="shared" si="0"/>
        <v/>
      </c>
      <c r="M23" s="26"/>
      <c r="N23" s="41"/>
    </row>
    <row r="24" ht="18" customHeight="1" spans="1:14">
      <c r="A24" s="21"/>
      <c r="B24" s="26"/>
      <c r="C24" s="23"/>
      <c r="D24" s="23"/>
      <c r="E24" s="27"/>
      <c r="F24" s="28"/>
      <c r="G24" s="29"/>
      <c r="H24" s="27"/>
      <c r="I24" s="28"/>
      <c r="J24" s="29"/>
      <c r="K24" s="29"/>
      <c r="L24" s="28" t="str">
        <f t="shared" si="0"/>
        <v/>
      </c>
      <c r="M24" s="26"/>
      <c r="N24" s="41"/>
    </row>
    <row r="25" ht="18" customHeight="1" spans="1:14">
      <c r="A25" s="30" t="s">
        <v>146</v>
      </c>
      <c r="B25" s="31"/>
      <c r="C25" s="23"/>
      <c r="D25" s="23"/>
      <c r="E25" s="27"/>
      <c r="F25" s="28"/>
      <c r="G25" s="29">
        <f>SUM(G7:G24)</f>
        <v>219096.66</v>
      </c>
      <c r="H25" s="27"/>
      <c r="I25" s="28"/>
      <c r="J25" s="29">
        <f>SUM(J7:J24)</f>
        <v>45000</v>
      </c>
      <c r="K25" s="29"/>
      <c r="L25" s="28">
        <f t="shared" si="0"/>
        <v>-79.4611200371562</v>
      </c>
      <c r="M25" s="26"/>
      <c r="N25" s="41"/>
    </row>
    <row r="26" s="2" customFormat="1" ht="12" spans="1:10">
      <c r="A26" s="2" t="s">
        <v>5890</v>
      </c>
      <c r="J26" s="2" t="s">
        <v>4352</v>
      </c>
    </row>
    <row r="27" s="2" customFormat="1" ht="12" spans="1:1">
      <c r="A27" s="2" t="s">
        <v>5891</v>
      </c>
    </row>
  </sheetData>
  <mergeCells count="13">
    <mergeCell ref="A1:N1"/>
    <mergeCell ref="A3:N3"/>
    <mergeCell ref="E5:G5"/>
    <mergeCell ref="H5:J5"/>
    <mergeCell ref="A25:B25"/>
    <mergeCell ref="A5:A6"/>
    <mergeCell ref="B5:B6"/>
    <mergeCell ref="C5:C6"/>
    <mergeCell ref="D5:D6"/>
    <mergeCell ref="K5:K6"/>
    <mergeCell ref="L5:L6"/>
    <mergeCell ref="M5:M6"/>
    <mergeCell ref="N5:N6"/>
  </mergeCells>
  <hyperlinks>
    <hyperlink ref="A2" location="'表3-9存货汇总'!B6" display="返回"/>
    <hyperlink ref="B2" location="索引!E9" display="返回索引页"/>
  </hyperlinks>
  <pageMargins left="0.708661417322835" right="0.708661417322835" top="0.748031496062992" bottom="0.748031496062992" header="0.31496062992126" footer="0.31496062992126"/>
  <pageSetup paperSize="9" scale="9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108</vt:i4>
      </vt:variant>
    </vt:vector>
  </HeadingPairs>
  <TitlesOfParts>
    <vt:vector size="108" baseType="lpstr">
      <vt:lpstr>封面</vt:lpstr>
      <vt:lpstr>索引</vt:lpstr>
      <vt:lpstr>填表说明</vt:lpstr>
      <vt:lpstr>3-1-1现金</vt:lpstr>
      <vt:lpstr>3-1-2银行存款</vt:lpstr>
      <vt:lpstr>3-1-3其他货币</vt:lpstr>
      <vt:lpstr>表3-2交易性汇总</vt:lpstr>
      <vt:lpstr>3-2-1交易性-股票</vt:lpstr>
      <vt:lpstr>3-2-2交易性-债券</vt:lpstr>
      <vt:lpstr>3-2-3交易性-基金</vt:lpstr>
      <vt:lpstr>3-3应收票据</vt:lpstr>
      <vt:lpstr>3-4应收账款</vt:lpstr>
      <vt:lpstr>3-5预付账款</vt:lpstr>
      <vt:lpstr>3-6应收利息</vt:lpstr>
      <vt:lpstr>3-7应收股利</vt:lpstr>
      <vt:lpstr>3-8其他应收</vt:lpstr>
      <vt:lpstr>表3-9存货汇总</vt:lpstr>
      <vt:lpstr>3-9-1原材料</vt:lpstr>
      <vt:lpstr>3-9-2材料采购</vt:lpstr>
      <vt:lpstr>3-9-3在库周转</vt:lpstr>
      <vt:lpstr>3-9-4委托加工</vt:lpstr>
      <vt:lpstr>3-9-5产成品</vt:lpstr>
      <vt:lpstr>3-9-6在产品</vt:lpstr>
      <vt:lpstr>3-9-7发出商品</vt:lpstr>
      <vt:lpstr>3-9-8在用周转</vt:lpstr>
      <vt:lpstr>3-10一年内非流资</vt:lpstr>
      <vt:lpstr>3-11其他流资</vt:lpstr>
      <vt:lpstr>表4-1可出售汇总</vt:lpstr>
      <vt:lpstr>4-1-1可出售-股票</vt:lpstr>
      <vt:lpstr>4-1-2可出售-债券</vt:lpstr>
      <vt:lpstr>4-1-3可出售-其他</vt:lpstr>
      <vt:lpstr>4-2至到期投资</vt:lpstr>
      <vt:lpstr>4-3长期应收</vt:lpstr>
      <vt:lpstr>4-4长期投资</vt:lpstr>
      <vt:lpstr>4-5-1投资性房产</vt:lpstr>
      <vt:lpstr>4-5-2投资性房产</vt:lpstr>
      <vt:lpstr>4-5-3投资性地产</vt:lpstr>
      <vt:lpstr>4-5-4投资性地产</vt:lpstr>
      <vt:lpstr>总表</vt:lpstr>
      <vt:lpstr>总表1 (10)</vt:lpstr>
      <vt:lpstr>汇总表</vt:lpstr>
      <vt:lpstr>废钢铁类</vt:lpstr>
      <vt:lpstr>废钢铁类 (2)</vt:lpstr>
      <vt:lpstr>废旧计算机及网络设备</vt:lpstr>
      <vt:lpstr>铜类</vt:lpstr>
      <vt:lpstr>废旧橡胶塑料类</vt:lpstr>
      <vt:lpstr>家具类</vt:lpstr>
      <vt:lpstr>蓄电池</vt:lpstr>
      <vt:lpstr>家电</vt:lpstr>
      <vt:lpstr>滤油机设备</vt:lpstr>
      <vt:lpstr>油泵电机</vt:lpstr>
      <vt:lpstr>气罐</vt:lpstr>
      <vt:lpstr>变压器</vt:lpstr>
      <vt:lpstr>锅炉</vt:lpstr>
      <vt:lpstr>车辆</vt:lpstr>
      <vt:lpstr>废旧材料</vt:lpstr>
      <vt:lpstr>废铜类</vt:lpstr>
      <vt:lpstr>废旧仪表仪器类</vt:lpstr>
      <vt:lpstr>钢铁类 2</vt:lpstr>
      <vt:lpstr>计算机及网络设备类</vt:lpstr>
      <vt:lpstr>废旧电视空调家电类</vt:lpstr>
      <vt:lpstr>橡胶塑料类</vt:lpstr>
      <vt:lpstr>废旧锅炉</vt:lpstr>
      <vt:lpstr>废旧电缆类</vt:lpstr>
      <vt:lpstr>废旧涂刷胶类 </vt:lpstr>
      <vt:lpstr>4-6-4四公司一类设备</vt:lpstr>
      <vt:lpstr>4-6-4四公司二类设备</vt:lpstr>
      <vt:lpstr>4-6-4三公司一类设备 (2)</vt:lpstr>
      <vt:lpstr>4-6-4三公司二类设备 (2)</vt:lpstr>
      <vt:lpstr>4-6-4三公司三类设备 (3)</vt:lpstr>
      <vt:lpstr>Sheet4</vt:lpstr>
      <vt:lpstr>4-7-1在建土建</vt:lpstr>
      <vt:lpstr>4-7-2在建设备</vt:lpstr>
      <vt:lpstr>4-8工程物资</vt:lpstr>
      <vt:lpstr>4-9固资清理</vt:lpstr>
      <vt:lpstr>4-10生产性生物</vt:lpstr>
      <vt:lpstr>4-11油气资产</vt:lpstr>
      <vt:lpstr>4-12-1土地</vt:lpstr>
      <vt:lpstr>4-12-2矿业权</vt:lpstr>
      <vt:lpstr>4-12-3其他无形</vt:lpstr>
      <vt:lpstr>4-13开发支出</vt:lpstr>
      <vt:lpstr>4-14商誉</vt:lpstr>
      <vt:lpstr>4-15长期待摊</vt:lpstr>
      <vt:lpstr>4-16递延所得税</vt:lpstr>
      <vt:lpstr>4-17其他非流资</vt:lpstr>
      <vt:lpstr>5-1短期借款</vt:lpstr>
      <vt:lpstr>5-2交易金融负债</vt:lpstr>
      <vt:lpstr>5-3应付票据</vt:lpstr>
      <vt:lpstr>5-4应付账款</vt:lpstr>
      <vt:lpstr>5-5预收账款</vt:lpstr>
      <vt:lpstr>5-6应付薪酬</vt:lpstr>
      <vt:lpstr>5-7应交税费</vt:lpstr>
      <vt:lpstr>5-8应付利息</vt:lpstr>
      <vt:lpstr>5-9应付利润</vt:lpstr>
      <vt:lpstr>5-10其他应付</vt:lpstr>
      <vt:lpstr>5-11一年非流负</vt:lpstr>
      <vt:lpstr>5-12其他流负</vt:lpstr>
      <vt:lpstr>6-1长期借款</vt:lpstr>
      <vt:lpstr>6-2应付债券</vt:lpstr>
      <vt:lpstr>6-3长期应付</vt:lpstr>
      <vt:lpstr>6-4专项应付</vt:lpstr>
      <vt:lpstr>6-5预计负债</vt:lpstr>
      <vt:lpstr>6-6递延负债</vt:lpstr>
      <vt:lpstr>6-7其他非流负</vt:lpstr>
      <vt:lpstr>Sheet1</vt:lpstr>
      <vt:lpstr>Sheet2</vt:lpstr>
      <vt:lpstr>Sheet3</vt:lpstr>
      <vt:lpstr>库存商品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资产评估清查明细表申报系统</dc:title>
  <cp:lastModifiedBy>张英</cp:lastModifiedBy>
  <dcterms:created xsi:type="dcterms:W3CDTF">1996-12-17T01:32:00Z</dcterms:created>
  <cp:lastPrinted>2013-07-24T05:57:00Z</cp:lastPrinted>
  <dcterms:modified xsi:type="dcterms:W3CDTF">2020-11-27T02:29:02Z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